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13_ncr:1_{E42760DE-07D9-4B3B-A6B7-3415B7568CF9}" xr6:coauthVersionLast="45" xr6:coauthVersionMax="45" xr10:uidLastSave="{00000000-0000-0000-0000-000000000000}"/>
  <bookViews>
    <workbookView xWindow="19090" yWindow="-110" windowWidth="19420" windowHeight="10420" tabRatio="926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_Fill" localSheetId="9" hidden="1">'Prior Year'!$DR$819:$DR$864</definedName>
    <definedName name="_Fill" hidden="1">data!$DR$921:$DR$966</definedName>
    <definedName name="accF">#REF!</definedName>
    <definedName name="ACCT">[1]Hidden!$F$11</definedName>
    <definedName name="acctG">#REF!</definedName>
    <definedName name="ASSETTIE">#REF!</definedName>
    <definedName name="AUIDT">#REF!</definedName>
    <definedName name="budbalF">#REF!</definedName>
    <definedName name="budbalG">#REF!</definedName>
    <definedName name="Budget_Detail">#REF!</definedName>
    <definedName name="BUDGET1">#REF!</definedName>
    <definedName name="BUDGET2">#REF!</definedName>
    <definedName name="colgroup">[1]Orientation!$G$6</definedName>
    <definedName name="colsegment">[1]Orientation!$F$6</definedName>
    <definedName name="consol_assets">#REF!</definedName>
    <definedName name="consol_cashflow">#REF!</definedName>
    <definedName name="consol_cashflowstmt">#REF!</definedName>
    <definedName name="consol_debt_oplease">#REF!</definedName>
    <definedName name="consol_elims_bs">#REF!</definedName>
    <definedName name="consol_fairvalue">#REF!</definedName>
    <definedName name="consol_fb_roll">#REF!</definedName>
    <definedName name="consol_functionalex">#REF!</definedName>
    <definedName name="consol_is">#REF!</definedName>
    <definedName name="consol_liab_fb">#REF!</definedName>
    <definedName name="consol_liab_fg">#REF!</definedName>
    <definedName name="consol_netassets">#REF!</definedName>
    <definedName name="consol_propfnt">#REF!</definedName>
    <definedName name="consol_temp_perm_restr_na">#REF!</definedName>
    <definedName name="Consolidated_Bal_Sheet">#REF!</definedName>
    <definedName name="Consolidating_Bal_Sheet">#REF!</definedName>
    <definedName name="Consolidating_Budget_Stmt">#REF!</definedName>
    <definedName name="Consolidating_Stmt_of_Ops">#REF!</definedName>
    <definedName name="Costcenter" localSheetId="9">'Prior Year'!#REF!</definedName>
    <definedName name="Costcenter">data!$A$732:$W$813</definedName>
    <definedName name="cut">#REF!</definedName>
    <definedName name="CWIP_Rollforward_Schedule___Audit_U_10">#REF!</definedName>
    <definedName name="DataRange">[2]Sheet1!$A$1:$C$18</definedName>
    <definedName name="DESCRIP">#REF!</definedName>
    <definedName name="drlFilter">[1]Settings!$D$27</definedName>
    <definedName name="Edit" localSheetId="9">'Prior Year'!$A$410:$E$477</definedName>
    <definedName name="Edit">data!$A$411:$E$478</definedName>
    <definedName name="ESTIMATE">#REF!</definedName>
    <definedName name="FBROLLFORWARD">#REF!</definedName>
    <definedName name="filter">[1]Settings!$B$14:$H$25</definedName>
    <definedName name="fit">#REF!</definedName>
    <definedName name="Funds" localSheetId="9">'Prior Year'!#REF!</definedName>
    <definedName name="Funds">data!$A$728:$CF$730</definedName>
    <definedName name="ggg">#REF!</definedName>
    <definedName name="HeaderRange">[2]Sheet1!$A$1:$C$1</definedName>
    <definedName name="Hospital" localSheetId="9">'Prior Year'!#REF!</definedName>
    <definedName name="Hospital">data!$A$724:$BR$726</definedName>
    <definedName name="Inflation_Factors">#REF!</definedName>
    <definedName name="MetaSet">[1]Orientation!$C$22</definedName>
    <definedName name="name">[3]Introduction!$A$2</definedName>
    <definedName name="NOTES">#REF!</definedName>
    <definedName name="primtbl">[1]Orientation!$C$23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Property_Schedule_Rollforward___Audit_U_5">#REF!</definedName>
    <definedName name="report_type">[1]Orientation!$C$24</definedName>
    <definedName name="ReportVersion">[1]Settings!$D$5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COPE">#REF!</definedName>
    <definedName name="sd">#REF!</definedName>
    <definedName name="Sequential_Group">[1]Settings!$J$6</definedName>
    <definedName name="Sequential_Segment">[1]Settings!$I$6</definedName>
    <definedName name="Sequential_Sort">[1]Settings!$I$10:$J$11</definedName>
    <definedName name="SortRange">[2]Sheet1!$A$2:$C$18</definedName>
    <definedName name="STATEMENT">#REF!</definedName>
    <definedName name="SUMM">#REF!</definedName>
    <definedName name="summ_clin">#REF!</definedName>
    <definedName name="summ_nonop">#REF!</definedName>
    <definedName name="summ_op">#REF!</definedName>
    <definedName name="summary_title">#REF!</definedName>
    <definedName name="Supplemental_filter">[1]Settings!$C$31</definedName>
    <definedName name="Support" localSheetId="9">'Prior Year'!#REF!</definedName>
    <definedName name="Support">data!$A$720:$CD$722</definedName>
    <definedName name="test">#REF!</definedName>
    <definedName name="timeseries">[1]Orientation!$B$6:$C$13</definedName>
    <definedName name="Titles">[2]Sheet1!$A$1:$A$1</definedName>
    <definedName name="TopSection">[2]Sheet1!$A$1:$C$1</definedName>
    <definedName name="U_5">#REF!</definedName>
    <definedName name="wrn.All." hidden="1">{#N/A,#N/A,FALSE,"Eastside";#N/A,#N/A,FALSE,"Third";#N/A,#N/A,FALSE,"Bainbridge";#N/A,#N/A,FALSE,"PTownd";#N/A,#N/A,FALSE,"Everett";#N/A,#N/A,FALSE,"Kent";#N/A,#N/A,FALSE,"Gift";#N/A,#N/A,FALSE,"RetAdm";#N/A,#N/A,FALSE,"Summary"}</definedName>
    <definedName name="wrn.Board._.Report." hidden="1">{#N/A,#N/A,FALSE,"Cover";#N/A,#N/A,FALSE,"Table of Contents";#N/A,#N/A,FALSE,"Hospital Combined";#N/A,#N/A,FALSE,"Clinical";#N/A,#N/A,FALSE,"Research"}</definedName>
    <definedName name="wrn.CHRMC._.Combined." hidden="1">{#N/A,#N/A,FALSE,"Board Report - Combined"}</definedName>
    <definedName name="wrn.rep1." hidden="1">{"add",#N/A,FALSE,"code"}</definedName>
    <definedName name="xperiod">[1]Orientation!$G$15</definedName>
    <definedName name="xtabin">[1]Hidden!$D$10:$H$11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0" i="1" l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F546" i="10" s="1"/>
  <c r="E545" i="10"/>
  <c r="D545" i="10"/>
  <c r="B545" i="10"/>
  <c r="F545" i="10" s="1"/>
  <c r="E544" i="10"/>
  <c r="D544" i="10"/>
  <c r="B544" i="10"/>
  <c r="B543" i="10"/>
  <c r="B542" i="10"/>
  <c r="B541" i="10"/>
  <c r="H540" i="10"/>
  <c r="E540" i="10"/>
  <c r="D540" i="10"/>
  <c r="B540" i="10"/>
  <c r="F540" i="10" s="1"/>
  <c r="F539" i="10"/>
  <c r="E539" i="10"/>
  <c r="D539" i="10"/>
  <c r="B539" i="10"/>
  <c r="E538" i="10"/>
  <c r="D538" i="10"/>
  <c r="B538" i="10"/>
  <c r="H538" i="10" s="1"/>
  <c r="E537" i="10"/>
  <c r="D537" i="10"/>
  <c r="B537" i="10"/>
  <c r="H536" i="10"/>
  <c r="E536" i="10"/>
  <c r="D536" i="10"/>
  <c r="B536" i="10"/>
  <c r="F536" i="10" s="1"/>
  <c r="F535" i="10"/>
  <c r="E535" i="10"/>
  <c r="D535" i="10"/>
  <c r="B535" i="10"/>
  <c r="H535" i="10" s="1"/>
  <c r="E534" i="10"/>
  <c r="D534" i="10"/>
  <c r="B534" i="10"/>
  <c r="H534" i="10" s="1"/>
  <c r="H533" i="10"/>
  <c r="E533" i="10"/>
  <c r="D533" i="10"/>
  <c r="B533" i="10"/>
  <c r="F533" i="10" s="1"/>
  <c r="E532" i="10"/>
  <c r="D532" i="10"/>
  <c r="B532" i="10"/>
  <c r="F532" i="10" s="1"/>
  <c r="E531" i="10"/>
  <c r="D531" i="10"/>
  <c r="B531" i="10"/>
  <c r="E530" i="10"/>
  <c r="D530" i="10"/>
  <c r="F530" i="10" s="1"/>
  <c r="B530" i="10"/>
  <c r="E529" i="10"/>
  <c r="D529" i="10"/>
  <c r="B529" i="10"/>
  <c r="H528" i="10"/>
  <c r="E528" i="10"/>
  <c r="D528" i="10"/>
  <c r="B528" i="10"/>
  <c r="F528" i="10" s="1"/>
  <c r="E527" i="10"/>
  <c r="D527" i="10"/>
  <c r="B527" i="10"/>
  <c r="F527" i="10" s="1"/>
  <c r="E526" i="10"/>
  <c r="D526" i="10"/>
  <c r="F526" i="10" s="1"/>
  <c r="B526" i="10"/>
  <c r="E525" i="10"/>
  <c r="D525" i="10"/>
  <c r="B525" i="10"/>
  <c r="E524" i="10"/>
  <c r="D524" i="10"/>
  <c r="B524" i="10"/>
  <c r="F524" i="10" s="1"/>
  <c r="E523" i="10"/>
  <c r="D523" i="10"/>
  <c r="B523" i="10"/>
  <c r="E522" i="10"/>
  <c r="D522" i="10"/>
  <c r="F522" i="10" s="1"/>
  <c r="B522" i="10"/>
  <c r="B521" i="10"/>
  <c r="F521" i="10" s="1"/>
  <c r="E520" i="10"/>
  <c r="D520" i="10"/>
  <c r="B520" i="10"/>
  <c r="E519" i="10"/>
  <c r="D519" i="10"/>
  <c r="B519" i="10"/>
  <c r="F519" i="10" s="1"/>
  <c r="E518" i="10"/>
  <c r="D518" i="10"/>
  <c r="B518" i="10"/>
  <c r="F518" i="10" s="1"/>
  <c r="E517" i="10"/>
  <c r="D517" i="10"/>
  <c r="B517" i="10"/>
  <c r="E516" i="10"/>
  <c r="D516" i="10"/>
  <c r="B516" i="10"/>
  <c r="E515" i="10"/>
  <c r="D515" i="10"/>
  <c r="B515" i="10"/>
  <c r="F515" i="10" s="1"/>
  <c r="E514" i="10"/>
  <c r="D514" i="10"/>
  <c r="B514" i="10"/>
  <c r="F514" i="10" s="1"/>
  <c r="F513" i="10"/>
  <c r="B513" i="10"/>
  <c r="F512" i="10"/>
  <c r="B512" i="10"/>
  <c r="E511" i="10"/>
  <c r="D511" i="10"/>
  <c r="B511" i="10"/>
  <c r="F511" i="10" s="1"/>
  <c r="F510" i="10"/>
  <c r="E510" i="10"/>
  <c r="D510" i="10"/>
  <c r="B510" i="10"/>
  <c r="E509" i="10"/>
  <c r="D509" i="10"/>
  <c r="B509" i="10"/>
  <c r="F508" i="10"/>
  <c r="E508" i="10"/>
  <c r="D508" i="10"/>
  <c r="B508" i="10"/>
  <c r="H508" i="10" s="1"/>
  <c r="H507" i="10"/>
  <c r="E507" i="10"/>
  <c r="D507" i="10"/>
  <c r="B507" i="10"/>
  <c r="F507" i="10" s="1"/>
  <c r="E506" i="10"/>
  <c r="D506" i="10"/>
  <c r="B506" i="10"/>
  <c r="H506" i="10" s="1"/>
  <c r="H505" i="10"/>
  <c r="E505" i="10"/>
  <c r="D505" i="10"/>
  <c r="B505" i="10"/>
  <c r="F505" i="10" s="1"/>
  <c r="H504" i="10"/>
  <c r="E504" i="10"/>
  <c r="D504" i="10"/>
  <c r="B504" i="10"/>
  <c r="F504" i="10" s="1"/>
  <c r="E503" i="10"/>
  <c r="D503" i="10"/>
  <c r="B503" i="10"/>
  <c r="F503" i="10" s="1"/>
  <c r="E502" i="10"/>
  <c r="D502" i="10"/>
  <c r="B502" i="10"/>
  <c r="H502" i="10" s="1"/>
  <c r="E501" i="10"/>
  <c r="D501" i="10"/>
  <c r="B501" i="10"/>
  <c r="F501" i="10" s="1"/>
  <c r="E500" i="10"/>
  <c r="D500" i="10"/>
  <c r="B500" i="10"/>
  <c r="E499" i="10"/>
  <c r="D499" i="10"/>
  <c r="B499" i="10"/>
  <c r="F499" i="10" s="1"/>
  <c r="E498" i="10"/>
  <c r="D498" i="10"/>
  <c r="B498" i="10"/>
  <c r="F498" i="10" s="1"/>
  <c r="H497" i="10"/>
  <c r="E497" i="10"/>
  <c r="D497" i="10"/>
  <c r="B497" i="10"/>
  <c r="F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C471" i="10"/>
  <c r="C459" i="10"/>
  <c r="B459" i="10"/>
  <c r="B458" i="10"/>
  <c r="B453" i="10"/>
  <c r="B432" i="10"/>
  <c r="B429" i="10"/>
  <c r="B427" i="10"/>
  <c r="D424" i="10"/>
  <c r="B424" i="10"/>
  <c r="B423" i="10"/>
  <c r="D421" i="10"/>
  <c r="C421" i="10"/>
  <c r="B421" i="10"/>
  <c r="B420" i="10"/>
  <c r="D418" i="10"/>
  <c r="B418" i="10"/>
  <c r="B417" i="10"/>
  <c r="D415" i="10"/>
  <c r="B415" i="10"/>
  <c r="B414" i="10"/>
  <c r="A412" i="10"/>
  <c r="C392" i="10"/>
  <c r="C384" i="10"/>
  <c r="B433" i="10" s="1"/>
  <c r="C383" i="10"/>
  <c r="C382" i="10"/>
  <c r="B431" i="10" s="1"/>
  <c r="C381" i="10"/>
  <c r="B430" i="10" s="1"/>
  <c r="C378" i="10"/>
  <c r="D372" i="10"/>
  <c r="C370" i="10"/>
  <c r="C366" i="10"/>
  <c r="C447" i="10" s="1"/>
  <c r="C332" i="10"/>
  <c r="C327" i="10"/>
  <c r="C326" i="10"/>
  <c r="C324" i="10"/>
  <c r="C323" i="10"/>
  <c r="C322" i="10"/>
  <c r="C321" i="10"/>
  <c r="D319" i="10"/>
  <c r="C318" i="10"/>
  <c r="C317" i="10"/>
  <c r="C316" i="10"/>
  <c r="C313" i="10"/>
  <c r="D329" i="10" s="1"/>
  <c r="C312" i="10"/>
  <c r="C311" i="10"/>
  <c r="C310" i="10"/>
  <c r="C309" i="10"/>
  <c r="C308" i="10"/>
  <c r="C307" i="10"/>
  <c r="C306" i="10"/>
  <c r="D314" i="10" s="1"/>
  <c r="C305" i="10"/>
  <c r="C304" i="10"/>
  <c r="D290" i="10"/>
  <c r="D283" i="10"/>
  <c r="C282" i="10"/>
  <c r="C268" i="10"/>
  <c r="B469" i="10" s="1"/>
  <c r="C264" i="10"/>
  <c r="C263" i="10"/>
  <c r="D265" i="10" s="1"/>
  <c r="C259" i="10"/>
  <c r="C258" i="10"/>
  <c r="C257" i="10"/>
  <c r="C255" i="10"/>
  <c r="C253" i="10"/>
  <c r="C252" i="10"/>
  <c r="C250" i="10"/>
  <c r="D260" i="10" s="1"/>
  <c r="C239" i="10"/>
  <c r="C238" i="10"/>
  <c r="D240" i="10" s="1"/>
  <c r="B447" i="10" s="1"/>
  <c r="D236" i="10"/>
  <c r="B446" i="10" s="1"/>
  <c r="C234" i="10"/>
  <c r="B455" i="10" s="1"/>
  <c r="C233" i="10"/>
  <c r="B454" i="10" s="1"/>
  <c r="C228" i="10"/>
  <c r="C227" i="10"/>
  <c r="C226" i="10"/>
  <c r="C225" i="10"/>
  <c r="D229" i="10" s="1"/>
  <c r="C224" i="10"/>
  <c r="C223" i="10"/>
  <c r="C221" i="10"/>
  <c r="D221" i="10" s="1"/>
  <c r="B217" i="10"/>
  <c r="D216" i="10"/>
  <c r="E216" i="10" s="1"/>
  <c r="C216" i="10"/>
  <c r="E215" i="10"/>
  <c r="D215" i="10"/>
  <c r="C215" i="10"/>
  <c r="E214" i="10"/>
  <c r="D214" i="10"/>
  <c r="C214" i="10"/>
  <c r="D213" i="10"/>
  <c r="E213" i="10" s="1"/>
  <c r="C213" i="10"/>
  <c r="D212" i="10"/>
  <c r="C212" i="10"/>
  <c r="C217" i="10" s="1"/>
  <c r="D433" i="10" s="1"/>
  <c r="E211" i="10"/>
  <c r="D211" i="10"/>
  <c r="C211" i="10"/>
  <c r="E210" i="10"/>
  <c r="D210" i="10"/>
  <c r="C210" i="10"/>
  <c r="D209" i="10"/>
  <c r="C209" i="10"/>
  <c r="B204" i="10"/>
  <c r="D203" i="10"/>
  <c r="C203" i="10"/>
  <c r="E202" i="10"/>
  <c r="C474" i="10" s="1"/>
  <c r="D202" i="10"/>
  <c r="C202" i="10"/>
  <c r="E201" i="10"/>
  <c r="C473" i="10" s="1"/>
  <c r="D201" i="10"/>
  <c r="C201" i="10"/>
  <c r="D200" i="10"/>
  <c r="E200" i="10" s="1"/>
  <c r="C272" i="10" s="1"/>
  <c r="B473" i="10" s="1"/>
  <c r="C200" i="10"/>
  <c r="D199" i="10"/>
  <c r="E199" i="10" s="1"/>
  <c r="C199" i="10"/>
  <c r="E198" i="10"/>
  <c r="C270" i="10" s="1"/>
  <c r="B471" i="10" s="1"/>
  <c r="D198" i="10"/>
  <c r="C198" i="10"/>
  <c r="E197" i="10"/>
  <c r="D197" i="10"/>
  <c r="C197" i="10"/>
  <c r="D196" i="10"/>
  <c r="E196" i="10" s="1"/>
  <c r="C469" i="10" s="1"/>
  <c r="C196" i="10"/>
  <c r="D195" i="10"/>
  <c r="C195" i="10"/>
  <c r="C204" i="10" s="1"/>
  <c r="D190" i="10"/>
  <c r="C388" i="10" s="1"/>
  <c r="B437" i="10" s="1"/>
  <c r="C189" i="10"/>
  <c r="C184" i="10"/>
  <c r="D186" i="10" s="1"/>
  <c r="D181" i="10"/>
  <c r="D435" i="10" s="1"/>
  <c r="C180" i="10"/>
  <c r="C179" i="10"/>
  <c r="D177" i="10"/>
  <c r="D434" i="10" s="1"/>
  <c r="C176" i="10"/>
  <c r="C175" i="10"/>
  <c r="C171" i="10"/>
  <c r="H170" i="10"/>
  <c r="C170" i="10"/>
  <c r="C169" i="10"/>
  <c r="C168" i="10"/>
  <c r="C167" i="10"/>
  <c r="C166" i="10"/>
  <c r="C165" i="10"/>
  <c r="E154" i="10"/>
  <c r="E153" i="10"/>
  <c r="E152" i="10"/>
  <c r="E151" i="10"/>
  <c r="E150" i="10"/>
  <c r="C420" i="10" s="1"/>
  <c r="E148" i="10"/>
  <c r="E147" i="10"/>
  <c r="E146" i="10"/>
  <c r="E145" i="10"/>
  <c r="C418" i="10" s="1"/>
  <c r="E144" i="10"/>
  <c r="C417" i="10" s="1"/>
  <c r="D142" i="10"/>
  <c r="C142" i="10"/>
  <c r="B142" i="10"/>
  <c r="D141" i="10"/>
  <c r="C141" i="10"/>
  <c r="E141" i="10" s="1"/>
  <c r="B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79" i="10"/>
  <c r="CE78" i="10"/>
  <c r="I612" i="10" s="1"/>
  <c r="CE77" i="10"/>
  <c r="G612" i="10" s="1"/>
  <c r="CC76" i="10"/>
  <c r="CE76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CE75" i="10" s="1"/>
  <c r="D75" i="10"/>
  <c r="C75" i="10"/>
  <c r="CE74" i="10"/>
  <c r="C464" i="10" s="1"/>
  <c r="CE73" i="10"/>
  <c r="C463" i="10" s="1"/>
  <c r="CC70" i="10"/>
  <c r="CE70" i="10" s="1"/>
  <c r="CE69" i="10"/>
  <c r="C440" i="10" s="1"/>
  <c r="CD69" i="10"/>
  <c r="C615" i="10" s="1"/>
  <c r="CC69" i="10"/>
  <c r="C439" i="10" s="1"/>
  <c r="CE68" i="10"/>
  <c r="C434" i="10" s="1"/>
  <c r="CE66" i="10"/>
  <c r="C432" i="10" s="1"/>
  <c r="CC66" i="10"/>
  <c r="CE65" i="10"/>
  <c r="C431" i="10" s="1"/>
  <c r="CE64" i="10"/>
  <c r="CE63" i="10"/>
  <c r="C429" i="10" s="1"/>
  <c r="CA62" i="10"/>
  <c r="BW62" i="10"/>
  <c r="BS62" i="10"/>
  <c r="BO62" i="10"/>
  <c r="BK62" i="10"/>
  <c r="BG62" i="10"/>
  <c r="BC62" i="10"/>
  <c r="AY62" i="10"/>
  <c r="AU62" i="10"/>
  <c r="AQ62" i="10"/>
  <c r="AM62" i="10"/>
  <c r="AI62" i="10"/>
  <c r="AE62" i="10"/>
  <c r="AA62" i="10"/>
  <c r="W62" i="10"/>
  <c r="S62" i="10"/>
  <c r="O62" i="10"/>
  <c r="K62" i="10"/>
  <c r="G62" i="10"/>
  <c r="C62" i="10"/>
  <c r="CE61" i="10"/>
  <c r="C427" i="10" s="1"/>
  <c r="CE60" i="10"/>
  <c r="H612" i="10" s="1"/>
  <c r="B53" i="10"/>
  <c r="CE51" i="10"/>
  <c r="B49" i="10"/>
  <c r="CB48" i="10"/>
  <c r="CB62" i="10" s="1"/>
  <c r="CA48" i="10"/>
  <c r="BZ48" i="10"/>
  <c r="BZ62" i="10" s="1"/>
  <c r="BX48" i="10"/>
  <c r="BX62" i="10" s="1"/>
  <c r="BW48" i="10"/>
  <c r="BV48" i="10"/>
  <c r="BV62" i="10" s="1"/>
  <c r="BT48" i="10"/>
  <c r="BT62" i="10" s="1"/>
  <c r="BS48" i="10"/>
  <c r="BR48" i="10"/>
  <c r="BR62" i="10" s="1"/>
  <c r="BP48" i="10"/>
  <c r="BP62" i="10" s="1"/>
  <c r="BO48" i="10"/>
  <c r="BN48" i="10"/>
  <c r="BN62" i="10" s="1"/>
  <c r="BL48" i="10"/>
  <c r="BL62" i="10" s="1"/>
  <c r="BK48" i="10"/>
  <c r="BJ48" i="10"/>
  <c r="BJ62" i="10" s="1"/>
  <c r="BH48" i="10"/>
  <c r="BH62" i="10" s="1"/>
  <c r="BG48" i="10"/>
  <c r="BF48" i="10"/>
  <c r="BF62" i="10" s="1"/>
  <c r="BD48" i="10"/>
  <c r="BD62" i="10" s="1"/>
  <c r="BC48" i="10"/>
  <c r="BB48" i="10"/>
  <c r="BB62" i="10" s="1"/>
  <c r="AZ48" i="10"/>
  <c r="AZ62" i="10" s="1"/>
  <c r="AY48" i="10"/>
  <c r="AX48" i="10"/>
  <c r="AX62" i="10" s="1"/>
  <c r="AV48" i="10"/>
  <c r="AV62" i="10" s="1"/>
  <c r="AU48" i="10"/>
  <c r="AT48" i="10"/>
  <c r="AT62" i="10" s="1"/>
  <c r="AR48" i="10"/>
  <c r="AR62" i="10" s="1"/>
  <c r="AQ48" i="10"/>
  <c r="AP48" i="10"/>
  <c r="AP62" i="10" s="1"/>
  <c r="AN48" i="10"/>
  <c r="AN62" i="10" s="1"/>
  <c r="AM48" i="10"/>
  <c r="AL48" i="10"/>
  <c r="AL62" i="10" s="1"/>
  <c r="AJ48" i="10"/>
  <c r="AJ62" i="10" s="1"/>
  <c r="AI48" i="10"/>
  <c r="AH48" i="10"/>
  <c r="AH62" i="10" s="1"/>
  <c r="AF48" i="10"/>
  <c r="AF62" i="10" s="1"/>
  <c r="AE48" i="10"/>
  <c r="AD48" i="10"/>
  <c r="AD62" i="10" s="1"/>
  <c r="AB48" i="10"/>
  <c r="AB62" i="10" s="1"/>
  <c r="AA48" i="10"/>
  <c r="Z48" i="10"/>
  <c r="Z62" i="10" s="1"/>
  <c r="X48" i="10"/>
  <c r="X62" i="10" s="1"/>
  <c r="W48" i="10"/>
  <c r="V48" i="10"/>
  <c r="V62" i="10" s="1"/>
  <c r="T48" i="10"/>
  <c r="T62" i="10" s="1"/>
  <c r="S48" i="10"/>
  <c r="R48" i="10"/>
  <c r="R62" i="10" s="1"/>
  <c r="P48" i="10"/>
  <c r="P62" i="10" s="1"/>
  <c r="O48" i="10"/>
  <c r="N48" i="10"/>
  <c r="N62" i="10" s="1"/>
  <c r="L48" i="10"/>
  <c r="L62" i="10" s="1"/>
  <c r="K48" i="10"/>
  <c r="J48" i="10"/>
  <c r="J62" i="10" s="1"/>
  <c r="H48" i="10"/>
  <c r="H62" i="10" s="1"/>
  <c r="G48" i="10"/>
  <c r="F48" i="10"/>
  <c r="F62" i="10" s="1"/>
  <c r="D48" i="10"/>
  <c r="C48" i="10"/>
  <c r="CE47" i="10"/>
  <c r="C364" i="10" l="1"/>
  <c r="C445" i="10" s="1"/>
  <c r="B445" i="10"/>
  <c r="D62" i="10"/>
  <c r="CE62" i="10" s="1"/>
  <c r="C465" i="10"/>
  <c r="K612" i="10"/>
  <c r="E48" i="10"/>
  <c r="E62" i="10" s="1"/>
  <c r="I48" i="10"/>
  <c r="I62" i="10" s="1"/>
  <c r="M48" i="10"/>
  <c r="M62" i="10" s="1"/>
  <c r="Q48" i="10"/>
  <c r="Q62" i="10" s="1"/>
  <c r="U48" i="10"/>
  <c r="U62" i="10" s="1"/>
  <c r="Y48" i="10"/>
  <c r="Y62" i="10" s="1"/>
  <c r="AC48" i="10"/>
  <c r="AC62" i="10" s="1"/>
  <c r="AG48" i="10"/>
  <c r="AG62" i="10" s="1"/>
  <c r="AK48" i="10"/>
  <c r="AK62" i="10" s="1"/>
  <c r="AO48" i="10"/>
  <c r="AO62" i="10" s="1"/>
  <c r="AS48" i="10"/>
  <c r="AS62" i="10" s="1"/>
  <c r="AW48" i="10"/>
  <c r="AW62" i="10" s="1"/>
  <c r="BA48" i="10"/>
  <c r="BA62" i="10" s="1"/>
  <c r="BE48" i="10"/>
  <c r="BE62" i="10" s="1"/>
  <c r="BI48" i="10"/>
  <c r="BI62" i="10" s="1"/>
  <c r="BM48" i="10"/>
  <c r="BM62" i="10" s="1"/>
  <c r="BQ48" i="10"/>
  <c r="BQ62" i="10" s="1"/>
  <c r="BU48" i="10"/>
  <c r="BU62" i="10" s="1"/>
  <c r="BY48" i="10"/>
  <c r="BY62" i="10" s="1"/>
  <c r="CC48" i="10"/>
  <c r="CC62" i="10" s="1"/>
  <c r="F612" i="10"/>
  <c r="C430" i="10"/>
  <c r="C458" i="10"/>
  <c r="CF77" i="10"/>
  <c r="D436" i="10"/>
  <c r="C387" i="10"/>
  <c r="B436" i="10" s="1"/>
  <c r="E195" i="10"/>
  <c r="E203" i="10"/>
  <c r="D217" i="10"/>
  <c r="E209" i="10"/>
  <c r="E212" i="10"/>
  <c r="F502" i="10"/>
  <c r="F550" i="10"/>
  <c r="C470" i="10"/>
  <c r="C269" i="10"/>
  <c r="B470" i="10" s="1"/>
  <c r="B444" i="10"/>
  <c r="D242" i="10"/>
  <c r="B448" i="10" s="1"/>
  <c r="C363" i="10"/>
  <c r="D438" i="10"/>
  <c r="F506" i="10"/>
  <c r="D463" i="10"/>
  <c r="C359" i="10"/>
  <c r="D612" i="10"/>
  <c r="CF76" i="10"/>
  <c r="E142" i="10"/>
  <c r="D173" i="10"/>
  <c r="C271" i="10"/>
  <c r="B472" i="10" s="1"/>
  <c r="C472" i="10"/>
  <c r="C385" i="10"/>
  <c r="B434" i="10" s="1"/>
  <c r="F500" i="10"/>
  <c r="F523" i="10"/>
  <c r="F531" i="10"/>
  <c r="CD71" i="10"/>
  <c r="C575" i="10" s="1"/>
  <c r="D204" i="10"/>
  <c r="C273" i="10"/>
  <c r="B474" i="10" s="1"/>
  <c r="C325" i="10"/>
  <c r="D328" i="10" s="1"/>
  <c r="D330" i="10" s="1"/>
  <c r="D339" i="10" s="1"/>
  <c r="C482" i="10" s="1"/>
  <c r="C386" i="10"/>
  <c r="D437" i="10"/>
  <c r="H499" i="10"/>
  <c r="H503" i="10"/>
  <c r="F516" i="10"/>
  <c r="F520" i="10"/>
  <c r="F525" i="10"/>
  <c r="F529" i="10"/>
  <c r="F537" i="10"/>
  <c r="F509" i="10"/>
  <c r="F534" i="10"/>
  <c r="F538" i="10"/>
  <c r="C365" i="10"/>
  <c r="C446" i="10" s="1"/>
  <c r="C438" i="10"/>
  <c r="F517" i="10"/>
  <c r="F544" i="10"/>
  <c r="C428" i="10" l="1"/>
  <c r="B438" i="10"/>
  <c r="B440" i="10" s="1"/>
  <c r="B435" i="10"/>
  <c r="C389" i="10"/>
  <c r="B439" i="10" s="1"/>
  <c r="CC52" i="10"/>
  <c r="CC67" i="10" s="1"/>
  <c r="CC71" i="10" s="1"/>
  <c r="BY52" i="10"/>
  <c r="BY67" i="10" s="1"/>
  <c r="BY71" i="10" s="1"/>
  <c r="BU52" i="10"/>
  <c r="BU67" i="10" s="1"/>
  <c r="BQ52" i="10"/>
  <c r="BQ67" i="10" s="1"/>
  <c r="BM52" i="10"/>
  <c r="BM67" i="10" s="1"/>
  <c r="BI52" i="10"/>
  <c r="BI67" i="10" s="1"/>
  <c r="BE52" i="10"/>
  <c r="BE67" i="10" s="1"/>
  <c r="BE71" i="10" s="1"/>
  <c r="BA52" i="10"/>
  <c r="BA67" i="10" s="1"/>
  <c r="AW52" i="10"/>
  <c r="AW67" i="10" s="1"/>
  <c r="AS52" i="10"/>
  <c r="AS67" i="10" s="1"/>
  <c r="AO52" i="10"/>
  <c r="AO67" i="10" s="1"/>
  <c r="AO71" i="10" s="1"/>
  <c r="AK52" i="10"/>
  <c r="AK67" i="10" s="1"/>
  <c r="AG52" i="10"/>
  <c r="AG67" i="10" s="1"/>
  <c r="AC52" i="10"/>
  <c r="AC67" i="10" s="1"/>
  <c r="Y52" i="10"/>
  <c r="Y67" i="10" s="1"/>
  <c r="Y71" i="10" s="1"/>
  <c r="U52" i="10"/>
  <c r="U67" i="10" s="1"/>
  <c r="Q52" i="10"/>
  <c r="Q67" i="10" s="1"/>
  <c r="M52" i="10"/>
  <c r="M67" i="10" s="1"/>
  <c r="I52" i="10"/>
  <c r="I67" i="10" s="1"/>
  <c r="E52" i="10"/>
  <c r="E67" i="10" s="1"/>
  <c r="BZ52" i="10"/>
  <c r="BZ67" i="10" s="1"/>
  <c r="BZ71" i="10" s="1"/>
  <c r="BV52" i="10"/>
  <c r="BV67" i="10" s="1"/>
  <c r="BV71" i="10" s="1"/>
  <c r="BN52" i="10"/>
  <c r="BN67" i="10" s="1"/>
  <c r="BN71" i="10" s="1"/>
  <c r="BF52" i="10"/>
  <c r="BF67" i="10" s="1"/>
  <c r="BF71" i="10" s="1"/>
  <c r="AX52" i="10"/>
  <c r="AX67" i="10" s="1"/>
  <c r="AX71" i="10" s="1"/>
  <c r="AT52" i="10"/>
  <c r="AT67" i="10" s="1"/>
  <c r="AT71" i="10" s="1"/>
  <c r="AL52" i="10"/>
  <c r="AL67" i="10" s="1"/>
  <c r="AL71" i="10" s="1"/>
  <c r="AH52" i="10"/>
  <c r="AH67" i="10" s="1"/>
  <c r="AH71" i="10" s="1"/>
  <c r="CB52" i="10"/>
  <c r="CB67" i="10" s="1"/>
  <c r="CB71" i="10" s="1"/>
  <c r="BX52" i="10"/>
  <c r="BX67" i="10" s="1"/>
  <c r="BX71" i="10" s="1"/>
  <c r="BT52" i="10"/>
  <c r="BT67" i="10" s="1"/>
  <c r="BT71" i="10" s="1"/>
  <c r="BP52" i="10"/>
  <c r="BP67" i="10" s="1"/>
  <c r="BP71" i="10" s="1"/>
  <c r="BL52" i="10"/>
  <c r="BL67" i="10" s="1"/>
  <c r="BL71" i="10" s="1"/>
  <c r="BH52" i="10"/>
  <c r="BH67" i="10" s="1"/>
  <c r="BH71" i="10" s="1"/>
  <c r="BD52" i="10"/>
  <c r="BD67" i="10" s="1"/>
  <c r="BD71" i="10" s="1"/>
  <c r="AZ52" i="10"/>
  <c r="AZ67" i="10" s="1"/>
  <c r="AZ71" i="10" s="1"/>
  <c r="AV52" i="10"/>
  <c r="AV67" i="10" s="1"/>
  <c r="AV71" i="10" s="1"/>
  <c r="AR52" i="10"/>
  <c r="AR67" i="10" s="1"/>
  <c r="AR71" i="10" s="1"/>
  <c r="AN52" i="10"/>
  <c r="AN67" i="10" s="1"/>
  <c r="AN71" i="10" s="1"/>
  <c r="AJ52" i="10"/>
  <c r="AJ67" i="10" s="1"/>
  <c r="AJ71" i="10" s="1"/>
  <c r="AF52" i="10"/>
  <c r="AF67" i="10" s="1"/>
  <c r="AF71" i="10" s="1"/>
  <c r="AB52" i="10"/>
  <c r="AB67" i="10" s="1"/>
  <c r="AB71" i="10" s="1"/>
  <c r="X52" i="10"/>
  <c r="X67" i="10" s="1"/>
  <c r="X71" i="10" s="1"/>
  <c r="T52" i="10"/>
  <c r="T67" i="10" s="1"/>
  <c r="T71" i="10" s="1"/>
  <c r="P52" i="10"/>
  <c r="P67" i="10" s="1"/>
  <c r="P71" i="10" s="1"/>
  <c r="L52" i="10"/>
  <c r="L67" i="10" s="1"/>
  <c r="L71" i="10" s="1"/>
  <c r="H52" i="10"/>
  <c r="H67" i="10" s="1"/>
  <c r="H71" i="10" s="1"/>
  <c r="D52" i="10"/>
  <c r="D67" i="10" s="1"/>
  <c r="BR52" i="10"/>
  <c r="BR67" i="10" s="1"/>
  <c r="BR71" i="10" s="1"/>
  <c r="BJ52" i="10"/>
  <c r="BJ67" i="10" s="1"/>
  <c r="BJ71" i="10" s="1"/>
  <c r="BB52" i="10"/>
  <c r="BB67" i="10" s="1"/>
  <c r="BB71" i="10" s="1"/>
  <c r="AP52" i="10"/>
  <c r="AP67" i="10" s="1"/>
  <c r="AP71" i="10" s="1"/>
  <c r="Z52" i="10"/>
  <c r="Z67" i="10" s="1"/>
  <c r="Z71" i="10" s="1"/>
  <c r="J52" i="10"/>
  <c r="J67" i="10" s="1"/>
  <c r="J71" i="10" s="1"/>
  <c r="V52" i="10"/>
  <c r="V67" i="10" s="1"/>
  <c r="V71" i="10" s="1"/>
  <c r="F52" i="10"/>
  <c r="F67" i="10" s="1"/>
  <c r="F71" i="10" s="1"/>
  <c r="R52" i="10"/>
  <c r="R67" i="10" s="1"/>
  <c r="R71" i="10" s="1"/>
  <c r="AD52" i="10"/>
  <c r="AD67" i="10" s="1"/>
  <c r="AD71" i="10" s="1"/>
  <c r="N52" i="10"/>
  <c r="N67" i="10" s="1"/>
  <c r="N71" i="10" s="1"/>
  <c r="B463" i="10"/>
  <c r="C267" i="10"/>
  <c r="C468" i="10"/>
  <c r="E204" i="10"/>
  <c r="BK52" i="10"/>
  <c r="BK67" i="10" s="1"/>
  <c r="BK71" i="10" s="1"/>
  <c r="AU52" i="10"/>
  <c r="AU67" i="10" s="1"/>
  <c r="AU71" i="10" s="1"/>
  <c r="AE52" i="10"/>
  <c r="AE67" i="10" s="1"/>
  <c r="AE71" i="10" s="1"/>
  <c r="O52" i="10"/>
  <c r="O67" i="10" s="1"/>
  <c r="O71" i="10" s="1"/>
  <c r="BM71" i="10"/>
  <c r="AW71" i="10"/>
  <c r="AG71" i="10"/>
  <c r="Q71" i="10"/>
  <c r="AS71" i="10"/>
  <c r="M71" i="10"/>
  <c r="C379" i="10"/>
  <c r="D428" i="10"/>
  <c r="BS52" i="10"/>
  <c r="BS67" i="10" s="1"/>
  <c r="BS71" i="10" s="1"/>
  <c r="BC52" i="10"/>
  <c r="BC67" i="10" s="1"/>
  <c r="BC71" i="10" s="1"/>
  <c r="AM52" i="10"/>
  <c r="AM67" i="10" s="1"/>
  <c r="AM71" i="10" s="1"/>
  <c r="W52" i="10"/>
  <c r="W67" i="10" s="1"/>
  <c r="W71" i="10" s="1"/>
  <c r="G52" i="10"/>
  <c r="G67" i="10" s="1"/>
  <c r="G71" i="10" s="1"/>
  <c r="BU71" i="10"/>
  <c r="I71" i="10"/>
  <c r="CE48" i="10"/>
  <c r="D367" i="10"/>
  <c r="C448" i="10" s="1"/>
  <c r="C444" i="10"/>
  <c r="E217" i="10"/>
  <c r="BW52" i="10"/>
  <c r="BW67" i="10" s="1"/>
  <c r="BW71" i="10" s="1"/>
  <c r="BG52" i="10"/>
  <c r="BG67" i="10" s="1"/>
  <c r="BG71" i="10" s="1"/>
  <c r="AQ52" i="10"/>
  <c r="AQ67" i="10" s="1"/>
  <c r="AQ71" i="10" s="1"/>
  <c r="AA52" i="10"/>
  <c r="AA67" i="10" s="1"/>
  <c r="AA71" i="10" s="1"/>
  <c r="K52" i="10"/>
  <c r="K67" i="10" s="1"/>
  <c r="K71" i="10" s="1"/>
  <c r="BI71" i="10"/>
  <c r="AC71" i="10"/>
  <c r="CA52" i="10"/>
  <c r="CA67" i="10" s="1"/>
  <c r="CA71" i="10" s="1"/>
  <c r="D71" i="10"/>
  <c r="C360" i="10"/>
  <c r="B464" i="10" s="1"/>
  <c r="D464" i="10"/>
  <c r="D465" i="10" s="1"/>
  <c r="G142" i="10"/>
  <c r="C274" i="10"/>
  <c r="B475" i="10" s="1"/>
  <c r="C475" i="10"/>
  <c r="BO52" i="10"/>
  <c r="BO67" i="10" s="1"/>
  <c r="BO71" i="10" s="1"/>
  <c r="AY52" i="10"/>
  <c r="AY67" i="10" s="1"/>
  <c r="AY71" i="10" s="1"/>
  <c r="AI52" i="10"/>
  <c r="AI67" i="10" s="1"/>
  <c r="AI71" i="10" s="1"/>
  <c r="S52" i="10"/>
  <c r="S67" i="10" s="1"/>
  <c r="S71" i="10" s="1"/>
  <c r="C52" i="10"/>
  <c r="BQ71" i="10"/>
  <c r="BA71" i="10"/>
  <c r="AK71" i="10"/>
  <c r="U71" i="10"/>
  <c r="E71" i="10"/>
  <c r="C690" i="10" l="1"/>
  <c r="C518" i="10"/>
  <c r="C706" i="10"/>
  <c r="C534" i="10"/>
  <c r="G534" i="10" s="1"/>
  <c r="C645" i="10"/>
  <c r="C570" i="10"/>
  <c r="C550" i="10"/>
  <c r="C614" i="10"/>
  <c r="C627" i="10"/>
  <c r="C560" i="10"/>
  <c r="C694" i="10"/>
  <c r="C522" i="10"/>
  <c r="C633" i="10"/>
  <c r="C548" i="10"/>
  <c r="C678" i="10"/>
  <c r="C506" i="10"/>
  <c r="G506" i="10" s="1"/>
  <c r="C698" i="10"/>
  <c r="C526" i="10"/>
  <c r="C679" i="10"/>
  <c r="C507" i="10"/>
  <c r="G507" i="10" s="1"/>
  <c r="C547" i="10"/>
  <c r="C632" i="10"/>
  <c r="C689" i="10"/>
  <c r="C517" i="10"/>
  <c r="C549" i="10"/>
  <c r="C624" i="10"/>
  <c r="C703" i="10"/>
  <c r="C531" i="10"/>
  <c r="C702" i="10"/>
  <c r="C530" i="10"/>
  <c r="C618" i="10"/>
  <c r="C552" i="10"/>
  <c r="C672" i="10"/>
  <c r="C500" i="10"/>
  <c r="C712" i="10"/>
  <c r="C540" i="10"/>
  <c r="G540" i="10" s="1"/>
  <c r="D275" i="10"/>
  <c r="B468" i="10"/>
  <c r="C675" i="10"/>
  <c r="C503" i="10"/>
  <c r="G503" i="10" s="1"/>
  <c r="C677" i="10"/>
  <c r="C505" i="10"/>
  <c r="G505" i="10" s="1"/>
  <c r="C709" i="10"/>
  <c r="C537" i="10"/>
  <c r="C644" i="10"/>
  <c r="C569" i="10"/>
  <c r="C642" i="10"/>
  <c r="C567" i="10"/>
  <c r="C630" i="10"/>
  <c r="C546" i="10"/>
  <c r="C676" i="10"/>
  <c r="C504" i="10"/>
  <c r="G504" i="10" s="1"/>
  <c r="C635" i="10"/>
  <c r="C556" i="10"/>
  <c r="D361" i="10"/>
  <c r="C683" i="10"/>
  <c r="C511" i="10"/>
  <c r="C691" i="10"/>
  <c r="C519" i="10"/>
  <c r="C626" i="10"/>
  <c r="C563" i="10"/>
  <c r="C681" i="10"/>
  <c r="C509" i="10"/>
  <c r="C697" i="10"/>
  <c r="C525" i="10"/>
  <c r="C713" i="10"/>
  <c r="C541" i="10"/>
  <c r="C637" i="10"/>
  <c r="C557" i="10"/>
  <c r="C573" i="10"/>
  <c r="C622" i="10"/>
  <c r="C543" i="10"/>
  <c r="C616" i="10"/>
  <c r="C646" i="10"/>
  <c r="C571" i="10"/>
  <c r="C620" i="10"/>
  <c r="C574" i="10"/>
  <c r="C686" i="10"/>
  <c r="C514" i="10"/>
  <c r="C67" i="10"/>
  <c r="CE52" i="10"/>
  <c r="C708" i="10"/>
  <c r="C536" i="10"/>
  <c r="G536" i="10" s="1"/>
  <c r="C674" i="10"/>
  <c r="C502" i="10"/>
  <c r="G502" i="10" s="1"/>
  <c r="C641" i="10"/>
  <c r="C566" i="10"/>
  <c r="C696" i="10"/>
  <c r="C524" i="10"/>
  <c r="C687" i="10"/>
  <c r="C515" i="10"/>
  <c r="C673" i="10"/>
  <c r="C501" i="10"/>
  <c r="C705" i="10"/>
  <c r="C533" i="10"/>
  <c r="G533" i="10" s="1"/>
  <c r="C565" i="10"/>
  <c r="C640" i="10"/>
  <c r="C619" i="10"/>
  <c r="C559" i="10"/>
  <c r="C684" i="10"/>
  <c r="C512" i="10"/>
  <c r="C634" i="10"/>
  <c r="C554" i="10"/>
  <c r="C639" i="10"/>
  <c r="C564" i="10"/>
  <c r="C710" i="10"/>
  <c r="C538" i="10"/>
  <c r="G538" i="10" s="1"/>
  <c r="C631" i="10"/>
  <c r="C542" i="10"/>
  <c r="C695" i="10"/>
  <c r="C523" i="10"/>
  <c r="C617" i="10"/>
  <c r="C555" i="10"/>
  <c r="C693" i="10"/>
  <c r="C521" i="10"/>
  <c r="C553" i="10"/>
  <c r="C636" i="10"/>
  <c r="C711" i="10"/>
  <c r="C539" i="10"/>
  <c r="C700" i="10"/>
  <c r="C528" i="10"/>
  <c r="G528" i="10" s="1"/>
  <c r="C669" i="10"/>
  <c r="C497" i="10"/>
  <c r="G497" i="10" s="1"/>
  <c r="C643" i="10"/>
  <c r="C568" i="10"/>
  <c r="C688" i="10"/>
  <c r="C516" i="10"/>
  <c r="C638" i="10"/>
  <c r="C558" i="10"/>
  <c r="C670" i="10"/>
  <c r="C498" i="10"/>
  <c r="C623" i="10"/>
  <c r="C562" i="10"/>
  <c r="C544" i="10"/>
  <c r="C625" i="10"/>
  <c r="C647" i="10"/>
  <c r="C572" i="10"/>
  <c r="C692" i="10"/>
  <c r="C520" i="10"/>
  <c r="C478" i="10"/>
  <c r="C276" i="10"/>
  <c r="B478" i="10" s="1"/>
  <c r="C704" i="10"/>
  <c r="C532" i="10"/>
  <c r="B428" i="10"/>
  <c r="D390" i="10"/>
  <c r="B441" i="10" s="1"/>
  <c r="C682" i="10"/>
  <c r="C510" i="10"/>
  <c r="C508" i="10"/>
  <c r="G508" i="10" s="1"/>
  <c r="C680" i="10"/>
  <c r="F218" i="10"/>
  <c r="C476" i="10"/>
  <c r="C671" i="10"/>
  <c r="C499" i="10"/>
  <c r="G499" i="10" s="1"/>
  <c r="C707" i="10"/>
  <c r="C535" i="10"/>
  <c r="G535" i="10" s="1"/>
  <c r="C685" i="10"/>
  <c r="C513" i="10"/>
  <c r="C701" i="10"/>
  <c r="C529" i="10"/>
  <c r="C628" i="10"/>
  <c r="C545" i="10"/>
  <c r="C621" i="10"/>
  <c r="C561" i="10"/>
  <c r="C699" i="10"/>
  <c r="C527" i="10"/>
  <c r="C629" i="10"/>
  <c r="C551" i="10"/>
  <c r="G531" i="10" l="1"/>
  <c r="H531" i="10"/>
  <c r="G517" i="10"/>
  <c r="H517" i="10" s="1"/>
  <c r="G522" i="10"/>
  <c r="H522" i="10"/>
  <c r="C648" i="10"/>
  <c r="M716" i="10" s="1"/>
  <c r="D615" i="10"/>
  <c r="G510" i="10"/>
  <c r="H510" i="10" s="1"/>
  <c r="G520" i="10"/>
  <c r="H520" i="10"/>
  <c r="H519" i="10"/>
  <c r="G519" i="10"/>
  <c r="G544" i="10"/>
  <c r="H544" i="10"/>
  <c r="H546" i="10"/>
  <c r="G546" i="10"/>
  <c r="G500" i="10"/>
  <c r="H500" i="10"/>
  <c r="G530" i="10"/>
  <c r="H530" i="10" s="1"/>
  <c r="G526" i="10"/>
  <c r="H526" i="10" s="1"/>
  <c r="G518" i="10"/>
  <c r="H518" i="10" s="1"/>
  <c r="CE67" i="10"/>
  <c r="C71" i="10"/>
  <c r="G537" i="10"/>
  <c r="H537" i="10" s="1"/>
  <c r="H529" i="10"/>
  <c r="G529" i="10"/>
  <c r="G532" i="10"/>
  <c r="H532" i="10"/>
  <c r="G498" i="10"/>
  <c r="H498" i="10"/>
  <c r="G516" i="10"/>
  <c r="H516" i="10" s="1"/>
  <c r="G539" i="10"/>
  <c r="H539" i="10"/>
  <c r="H521" i="10"/>
  <c r="G521" i="10"/>
  <c r="G523" i="10"/>
  <c r="H523" i="10"/>
  <c r="H515" i="10"/>
  <c r="G515" i="10"/>
  <c r="G514" i="10"/>
  <c r="H514" i="10" s="1"/>
  <c r="G509" i="10"/>
  <c r="H509" i="10" s="1"/>
  <c r="B465" i="10"/>
  <c r="D368" i="10"/>
  <c r="D373" i="10" s="1"/>
  <c r="D391" i="10" s="1"/>
  <c r="D393" i="10" s="1"/>
  <c r="D396" i="10" s="1"/>
  <c r="G550" i="10"/>
  <c r="H550" i="10" s="1"/>
  <c r="G527" i="10"/>
  <c r="H527" i="10"/>
  <c r="H545" i="10"/>
  <c r="G545" i="10"/>
  <c r="G513" i="10"/>
  <c r="H513" i="10"/>
  <c r="G512" i="10"/>
  <c r="H512" i="10"/>
  <c r="G501" i="10"/>
  <c r="H501" i="10" s="1"/>
  <c r="G524" i="10"/>
  <c r="H524" i="10" s="1"/>
  <c r="G525" i="10"/>
  <c r="H525" i="10" s="1"/>
  <c r="G511" i="10"/>
  <c r="H511" i="10" s="1"/>
  <c r="B476" i="10"/>
  <c r="D277" i="10"/>
  <c r="D292" i="10" s="1"/>
  <c r="D341" i="10" s="1"/>
  <c r="C481" i="10" s="1"/>
  <c r="D710" i="10" l="1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709" i="10"/>
  <c r="D693" i="10"/>
  <c r="D682" i="10"/>
  <c r="D678" i="10"/>
  <c r="D674" i="10"/>
  <c r="D670" i="10"/>
  <c r="D647" i="10"/>
  <c r="D646" i="10"/>
  <c r="D645" i="10"/>
  <c r="D689" i="10"/>
  <c r="D688" i="10"/>
  <c r="D673" i="10"/>
  <c r="D672" i="10"/>
  <c r="D671" i="10"/>
  <c r="D713" i="10"/>
  <c r="D685" i="10"/>
  <c r="D684" i="10"/>
  <c r="D683" i="10"/>
  <c r="D669" i="10"/>
  <c r="D668" i="10"/>
  <c r="D643" i="10"/>
  <c r="D705" i="10"/>
  <c r="D701" i="10"/>
  <c r="D697" i="10"/>
  <c r="D681" i="10"/>
  <c r="D680" i="10"/>
  <c r="D679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76" i="10"/>
  <c r="D623" i="10"/>
  <c r="D620" i="10"/>
  <c r="D622" i="10"/>
  <c r="D617" i="10"/>
  <c r="D677" i="10"/>
  <c r="D675" i="10"/>
  <c r="D642" i="10"/>
  <c r="D619" i="10"/>
  <c r="D616" i="10"/>
  <c r="D628" i="10"/>
  <c r="D627" i="10"/>
  <c r="D621" i="10"/>
  <c r="D644" i="10"/>
  <c r="D626" i="10"/>
  <c r="D618" i="10"/>
  <c r="D629" i="10"/>
  <c r="C668" i="10"/>
  <c r="C715" i="10" s="1"/>
  <c r="C496" i="10"/>
  <c r="C433" i="10"/>
  <c r="C441" i="10" s="1"/>
  <c r="CE71" i="10"/>
  <c r="C716" i="10" s="1"/>
  <c r="E612" i="10" l="1"/>
  <c r="D715" i="10"/>
  <c r="E623" i="10"/>
  <c r="G496" i="10"/>
  <c r="H496" i="10"/>
  <c r="E716" i="10" l="1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706" i="10"/>
  <c r="E690" i="10"/>
  <c r="E689" i="10"/>
  <c r="E683" i="10"/>
  <c r="E679" i="10"/>
  <c r="E675" i="10"/>
  <c r="E671" i="10"/>
  <c r="E644" i="10"/>
  <c r="E643" i="10"/>
  <c r="E642" i="10"/>
  <c r="E702" i="10"/>
  <c r="E698" i="10"/>
  <c r="E694" i="10"/>
  <c r="E686" i="10"/>
  <c r="E685" i="10"/>
  <c r="E684" i="10"/>
  <c r="E670" i="10"/>
  <c r="E669" i="10"/>
  <c r="E668" i="10"/>
  <c r="E647" i="10"/>
  <c r="E645" i="10"/>
  <c r="E682" i="10"/>
  <c r="E681" i="10"/>
  <c r="E680" i="10"/>
  <c r="E641" i="10"/>
  <c r="E640" i="10"/>
  <c r="E639" i="10"/>
  <c r="E638" i="10"/>
  <c r="E637" i="10"/>
  <c r="E636" i="10"/>
  <c r="E635" i="10"/>
  <c r="E634" i="10"/>
  <c r="E633" i="10"/>
  <c r="E632" i="10"/>
  <c r="E631" i="10"/>
  <c r="E678" i="10"/>
  <c r="E677" i="10"/>
  <c r="E676" i="10"/>
  <c r="E646" i="10"/>
  <c r="E628" i="10"/>
  <c r="E674" i="10"/>
  <c r="E672" i="10"/>
  <c r="E630" i="10"/>
  <c r="E624" i="10"/>
  <c r="E710" i="10"/>
  <c r="E673" i="10"/>
  <c r="E629" i="10"/>
  <c r="E627" i="10"/>
  <c r="E626" i="10"/>
  <c r="E625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703" i="10"/>
  <c r="F686" i="10"/>
  <c r="F684" i="10"/>
  <c r="F680" i="10"/>
  <c r="F676" i="10"/>
  <c r="F672" i="10"/>
  <c r="F668" i="10"/>
  <c r="F687" i="10"/>
  <c r="F683" i="10"/>
  <c r="F682" i="10"/>
  <c r="F681" i="10"/>
  <c r="F643" i="10"/>
  <c r="F641" i="10"/>
  <c r="F640" i="10"/>
  <c r="F639" i="10"/>
  <c r="F638" i="10"/>
  <c r="F637" i="10"/>
  <c r="F636" i="10"/>
  <c r="F635" i="10"/>
  <c r="F634" i="10"/>
  <c r="F633" i="10"/>
  <c r="F632" i="10"/>
  <c r="F631" i="10"/>
  <c r="F716" i="10"/>
  <c r="F711" i="10"/>
  <c r="F707" i="10"/>
  <c r="F679" i="10"/>
  <c r="F678" i="10"/>
  <c r="F677" i="10"/>
  <c r="F646" i="10"/>
  <c r="F699" i="10"/>
  <c r="F695" i="10"/>
  <c r="F691" i="10"/>
  <c r="F675" i="10"/>
  <c r="F674" i="10"/>
  <c r="F673" i="10"/>
  <c r="F644" i="10"/>
  <c r="F642" i="10"/>
  <c r="F627" i="10"/>
  <c r="F670" i="10"/>
  <c r="F630" i="10"/>
  <c r="F645" i="10"/>
  <c r="F629" i="10"/>
  <c r="F626" i="10"/>
  <c r="F625" i="10"/>
  <c r="F671" i="10"/>
  <c r="F669" i="10"/>
  <c r="F647" i="10"/>
  <c r="F628" i="10"/>
  <c r="F715" i="10" l="1"/>
  <c r="G625" i="10"/>
  <c r="G713" i="10" l="1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700" i="10"/>
  <c r="G681" i="10"/>
  <c r="G677" i="10"/>
  <c r="G673" i="10"/>
  <c r="G669" i="10"/>
  <c r="G696" i="10"/>
  <c r="G692" i="10"/>
  <c r="G680" i="10"/>
  <c r="G679" i="10"/>
  <c r="G678" i="10"/>
  <c r="G646" i="10"/>
  <c r="G676" i="10"/>
  <c r="G675" i="10"/>
  <c r="G674" i="10"/>
  <c r="G644" i="10"/>
  <c r="G642" i="10"/>
  <c r="G672" i="10"/>
  <c r="G671" i="10"/>
  <c r="G670" i="10"/>
  <c r="G647" i="10"/>
  <c r="G645" i="10"/>
  <c r="G629" i="10"/>
  <c r="G626" i="10"/>
  <c r="G668" i="10"/>
  <c r="G643" i="10"/>
  <c r="G712" i="10"/>
  <c r="G704" i="10"/>
  <c r="G683" i="10"/>
  <c r="G640" i="10"/>
  <c r="G638" i="10"/>
  <c r="G636" i="10"/>
  <c r="G634" i="10"/>
  <c r="G632" i="10"/>
  <c r="G628" i="10"/>
  <c r="H628" i="10" s="1"/>
  <c r="G627" i="10"/>
  <c r="G688" i="10"/>
  <c r="G708" i="10"/>
  <c r="G684" i="10"/>
  <c r="G639" i="10"/>
  <c r="G631" i="10"/>
  <c r="G682" i="10"/>
  <c r="G637" i="10"/>
  <c r="G630" i="10"/>
  <c r="G635" i="10"/>
  <c r="G687" i="10"/>
  <c r="G641" i="10"/>
  <c r="G633" i="10"/>
  <c r="H710" i="10" l="1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713" i="10"/>
  <c r="H697" i="10"/>
  <c r="H688" i="10"/>
  <c r="H682" i="10"/>
  <c r="H678" i="10"/>
  <c r="H674" i="10"/>
  <c r="H670" i="10"/>
  <c r="H647" i="10"/>
  <c r="H646" i="10"/>
  <c r="H645" i="10"/>
  <c r="H677" i="10"/>
  <c r="H676" i="10"/>
  <c r="H675" i="10"/>
  <c r="H644" i="10"/>
  <c r="H642" i="10"/>
  <c r="H709" i="10"/>
  <c r="H705" i="10"/>
  <c r="H701" i="10"/>
  <c r="H673" i="10"/>
  <c r="H672" i="10"/>
  <c r="H671" i="10"/>
  <c r="H693" i="10"/>
  <c r="H684" i="10"/>
  <c r="H683" i="10"/>
  <c r="H669" i="10"/>
  <c r="H668" i="10"/>
  <c r="H643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29" i="10"/>
  <c r="H689" i="10"/>
  <c r="H685" i="10"/>
  <c r="H681" i="10"/>
  <c r="H679" i="10"/>
  <c r="H680" i="10"/>
  <c r="G715" i="10"/>
  <c r="H715" i="10" l="1"/>
  <c r="I629" i="10"/>
  <c r="I716" i="10" l="1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710" i="10"/>
  <c r="I694" i="10"/>
  <c r="I685" i="10"/>
  <c r="I683" i="10"/>
  <c r="I679" i="10"/>
  <c r="I675" i="10"/>
  <c r="I671" i="10"/>
  <c r="I644" i="10"/>
  <c r="I643" i="10"/>
  <c r="I642" i="10"/>
  <c r="I641" i="10"/>
  <c r="I690" i="10"/>
  <c r="I674" i="10"/>
  <c r="I673" i="10"/>
  <c r="I672" i="10"/>
  <c r="I684" i="10"/>
  <c r="I670" i="10"/>
  <c r="I669" i="10"/>
  <c r="I668" i="10"/>
  <c r="I647" i="10"/>
  <c r="I645" i="10"/>
  <c r="I640" i="10"/>
  <c r="I639" i="10"/>
  <c r="I638" i="10"/>
  <c r="I637" i="10"/>
  <c r="I636" i="10"/>
  <c r="I635" i="10"/>
  <c r="I634" i="10"/>
  <c r="I633" i="10"/>
  <c r="I632" i="10"/>
  <c r="I631" i="10"/>
  <c r="I689" i="10"/>
  <c r="I682" i="10"/>
  <c r="I681" i="10"/>
  <c r="I680" i="10"/>
  <c r="I706" i="10"/>
  <c r="I698" i="10"/>
  <c r="I686" i="10"/>
  <c r="I677" i="10"/>
  <c r="I702" i="10"/>
  <c r="I630" i="10"/>
  <c r="I676" i="10"/>
  <c r="I646" i="10"/>
  <c r="I678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707" i="10"/>
  <c r="J691" i="10"/>
  <c r="J684" i="10"/>
  <c r="J680" i="10"/>
  <c r="J676" i="10"/>
  <c r="J672" i="10"/>
  <c r="J668" i="10"/>
  <c r="J716" i="10"/>
  <c r="J711" i="10"/>
  <c r="J671" i="10"/>
  <c r="J670" i="10"/>
  <c r="J669" i="10"/>
  <c r="J647" i="10"/>
  <c r="J645" i="10"/>
  <c r="J640" i="10"/>
  <c r="J639" i="10"/>
  <c r="J638" i="10"/>
  <c r="J637" i="10"/>
  <c r="J636" i="10"/>
  <c r="J635" i="10"/>
  <c r="J634" i="10"/>
  <c r="J633" i="10"/>
  <c r="J632" i="10"/>
  <c r="J631" i="10"/>
  <c r="J703" i="10"/>
  <c r="J699" i="10"/>
  <c r="J695" i="10"/>
  <c r="J683" i="10"/>
  <c r="J682" i="10"/>
  <c r="J681" i="10"/>
  <c r="J643" i="10"/>
  <c r="J641" i="10"/>
  <c r="J687" i="10"/>
  <c r="J686" i="10"/>
  <c r="J679" i="10"/>
  <c r="J678" i="10"/>
  <c r="J677" i="10"/>
  <c r="J646" i="10"/>
  <c r="J675" i="10"/>
  <c r="J673" i="10"/>
  <c r="J642" i="10"/>
  <c r="J644" i="10"/>
  <c r="J674" i="10"/>
  <c r="L647" i="10" l="1"/>
  <c r="K644" i="10"/>
  <c r="J715" i="10"/>
  <c r="K713" i="10" l="1"/>
  <c r="K709" i="10"/>
  <c r="K705" i="10"/>
  <c r="K701" i="10"/>
  <c r="K697" i="10"/>
  <c r="K693" i="10"/>
  <c r="K689" i="10"/>
  <c r="K685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704" i="10"/>
  <c r="K687" i="10"/>
  <c r="K681" i="10"/>
  <c r="K677" i="10"/>
  <c r="K673" i="10"/>
  <c r="K669" i="10"/>
  <c r="K684" i="10"/>
  <c r="K683" i="10"/>
  <c r="K682" i="10"/>
  <c r="K668" i="10"/>
  <c r="K680" i="10"/>
  <c r="K679" i="10"/>
  <c r="K678" i="10"/>
  <c r="K712" i="10"/>
  <c r="K708" i="10"/>
  <c r="K688" i="10"/>
  <c r="K676" i="10"/>
  <c r="K675" i="10"/>
  <c r="K674" i="10"/>
  <c r="K696" i="10"/>
  <c r="K671" i="10"/>
  <c r="K700" i="10"/>
  <c r="K692" i="10"/>
  <c r="K672" i="10"/>
  <c r="K670" i="10"/>
  <c r="L710" i="10"/>
  <c r="M710" i="10" s="1"/>
  <c r="L706" i="10"/>
  <c r="L702" i="10"/>
  <c r="L698" i="10"/>
  <c r="L694" i="10"/>
  <c r="M694" i="10" s="1"/>
  <c r="L690" i="10"/>
  <c r="L686" i="10"/>
  <c r="L716" i="10"/>
  <c r="L711" i="10"/>
  <c r="M711" i="10" s="1"/>
  <c r="L707" i="10"/>
  <c r="L703" i="10"/>
  <c r="L699" i="10"/>
  <c r="L695" i="10"/>
  <c r="M695" i="10" s="1"/>
  <c r="L691" i="10"/>
  <c r="L687" i="10"/>
  <c r="L712" i="10"/>
  <c r="L708" i="10"/>
  <c r="M708" i="10" s="1"/>
  <c r="L704" i="10"/>
  <c r="L700" i="10"/>
  <c r="L696" i="10"/>
  <c r="M696" i="10" s="1"/>
  <c r="L692" i="10"/>
  <c r="M692" i="10" s="1"/>
  <c r="L701" i="10"/>
  <c r="L682" i="10"/>
  <c r="L678" i="10"/>
  <c r="M678" i="10" s="1"/>
  <c r="L674" i="10"/>
  <c r="M674" i="10" s="1"/>
  <c r="L670" i="10"/>
  <c r="L713" i="10"/>
  <c r="M713" i="10" s="1"/>
  <c r="L709" i="10"/>
  <c r="M709" i="10" s="1"/>
  <c r="L705" i="10"/>
  <c r="M705" i="10" s="1"/>
  <c r="L681" i="10"/>
  <c r="M681" i="10" s="1"/>
  <c r="L680" i="10"/>
  <c r="M680" i="10" s="1"/>
  <c r="L679" i="10"/>
  <c r="M679" i="10" s="1"/>
  <c r="L697" i="10"/>
  <c r="M697" i="10" s="1"/>
  <c r="L693" i="10"/>
  <c r="L689" i="10"/>
  <c r="L688" i="10"/>
  <c r="M688" i="10" s="1"/>
  <c r="L677" i="10"/>
  <c r="M677" i="10" s="1"/>
  <c r="L676" i="10"/>
  <c r="L675" i="10"/>
  <c r="L685" i="10"/>
  <c r="L673" i="10"/>
  <c r="M673" i="10" s="1"/>
  <c r="L672" i="10"/>
  <c r="L671" i="10"/>
  <c r="L683" i="10"/>
  <c r="M683" i="10" s="1"/>
  <c r="L669" i="10"/>
  <c r="M669" i="10" s="1"/>
  <c r="L684" i="10"/>
  <c r="M684" i="10" s="1"/>
  <c r="L668" i="10"/>
  <c r="K715" i="10" l="1"/>
  <c r="M685" i="10"/>
  <c r="M712" i="10"/>
  <c r="M699" i="10"/>
  <c r="M698" i="10"/>
  <c r="L715" i="10"/>
  <c r="M668" i="10"/>
  <c r="M671" i="10"/>
  <c r="M675" i="10"/>
  <c r="M689" i="10"/>
  <c r="M682" i="10"/>
  <c r="M700" i="10"/>
  <c r="M687" i="10"/>
  <c r="M703" i="10"/>
  <c r="M686" i="10"/>
  <c r="M702" i="10"/>
  <c r="M672" i="10"/>
  <c r="M676" i="10"/>
  <c r="M693" i="10"/>
  <c r="M670" i="10"/>
  <c r="M701" i="10"/>
  <c r="M704" i="10"/>
  <c r="M691" i="10"/>
  <c r="M707" i="10"/>
  <c r="M690" i="10"/>
  <c r="M706" i="10"/>
  <c r="M715" i="10" l="1"/>
  <c r="O816" i="10" l="1"/>
  <c r="M816" i="10"/>
  <c r="L816" i="10"/>
  <c r="K816" i="10"/>
  <c r="J816" i="10"/>
  <c r="I816" i="10"/>
  <c r="H816" i="10"/>
  <c r="G816" i="10"/>
  <c r="F816" i="10"/>
  <c r="E816" i="10"/>
  <c r="D816" i="10"/>
  <c r="S815" i="10"/>
  <c r="Y812" i="10"/>
  <c r="Y814" i="10" s="1"/>
  <c r="X812" i="10"/>
  <c r="X814" i="10" s="1"/>
  <c r="W812" i="10"/>
  <c r="W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P814" i="10" s="1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N816" i="10"/>
  <c r="T815" i="10"/>
  <c r="R815" i="10"/>
  <c r="P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O815" i="10"/>
  <c r="L815" i="10"/>
  <c r="J805" i="10"/>
  <c r="J797" i="10"/>
  <c r="J789" i="10"/>
  <c r="J781" i="10"/>
  <c r="J773" i="10"/>
  <c r="J765" i="10"/>
  <c r="J757" i="10"/>
  <c r="J749" i="10"/>
  <c r="J744" i="10"/>
  <c r="J740" i="10"/>
  <c r="J736" i="10"/>
  <c r="H815" i="10"/>
  <c r="F815" i="10"/>
  <c r="J811" i="10"/>
  <c r="J810" i="10"/>
  <c r="J809" i="10"/>
  <c r="J808" i="10"/>
  <c r="J807" i="10"/>
  <c r="J806" i="10"/>
  <c r="J804" i="10"/>
  <c r="J803" i="10"/>
  <c r="J802" i="10"/>
  <c r="J801" i="10"/>
  <c r="J800" i="10"/>
  <c r="J799" i="10"/>
  <c r="J798" i="10"/>
  <c r="J796" i="10"/>
  <c r="J795" i="10"/>
  <c r="J794" i="10"/>
  <c r="J793" i="10"/>
  <c r="J792" i="10"/>
  <c r="J791" i="10"/>
  <c r="J790" i="10"/>
  <c r="J788" i="10"/>
  <c r="J787" i="10"/>
  <c r="J786" i="10"/>
  <c r="J785" i="10"/>
  <c r="J784" i="10"/>
  <c r="J783" i="10"/>
  <c r="J782" i="10"/>
  <c r="J780" i="10"/>
  <c r="J779" i="10"/>
  <c r="J778" i="10"/>
  <c r="J777" i="10"/>
  <c r="J776" i="10"/>
  <c r="J775" i="10"/>
  <c r="J774" i="10"/>
  <c r="J772" i="10"/>
  <c r="J771" i="10"/>
  <c r="J770" i="10"/>
  <c r="J769" i="10"/>
  <c r="J768" i="10"/>
  <c r="J767" i="10"/>
  <c r="J766" i="10"/>
  <c r="J764" i="10"/>
  <c r="J763" i="10"/>
  <c r="J762" i="10"/>
  <c r="J761" i="10"/>
  <c r="J760" i="10"/>
  <c r="J759" i="10"/>
  <c r="J758" i="10"/>
  <c r="J756" i="10"/>
  <c r="J755" i="10"/>
  <c r="J754" i="10"/>
  <c r="J753" i="10"/>
  <c r="J752" i="10"/>
  <c r="J751" i="10"/>
  <c r="J750" i="10"/>
  <c r="J748" i="10"/>
  <c r="J747" i="10"/>
  <c r="J746" i="10"/>
  <c r="J745" i="10"/>
  <c r="J743" i="10"/>
  <c r="J742" i="10"/>
  <c r="J741" i="10"/>
  <c r="J739" i="10"/>
  <c r="J738" i="10"/>
  <c r="J737" i="10"/>
  <c r="J735" i="10"/>
  <c r="J734" i="10"/>
  <c r="R814" i="10" l="1"/>
  <c r="F814" i="10"/>
  <c r="E769" i="10"/>
  <c r="E773" i="10"/>
  <c r="E737" i="10"/>
  <c r="E785" i="10"/>
  <c r="E757" i="10"/>
  <c r="E805" i="10"/>
  <c r="J733" i="10"/>
  <c r="J814" i="10" s="1"/>
  <c r="E745" i="10"/>
  <c r="E777" i="10"/>
  <c r="E793" i="10"/>
  <c r="E809" i="10"/>
  <c r="E810" i="10"/>
  <c r="E753" i="10"/>
  <c r="E801" i="10"/>
  <c r="E741" i="10"/>
  <c r="E789" i="10"/>
  <c r="E761" i="10"/>
  <c r="E749" i="10"/>
  <c r="E765" i="10"/>
  <c r="E781" i="10"/>
  <c r="E797" i="10"/>
  <c r="D815" i="10"/>
  <c r="G815" i="10"/>
  <c r="I815" i="10"/>
  <c r="K815" i="10"/>
  <c r="C815" i="10"/>
  <c r="BI729" i="10"/>
  <c r="M815" i="10"/>
  <c r="N733" i="10"/>
  <c r="N814" i="10" s="1"/>
  <c r="Q815" i="10"/>
  <c r="D814" i="10"/>
  <c r="H814" i="10"/>
  <c r="M814" i="10"/>
  <c r="O814" i="10"/>
  <c r="S814" i="10"/>
  <c r="C814" i="10"/>
  <c r="I814" i="10"/>
  <c r="K814" i="10"/>
  <c r="L814" i="10"/>
  <c r="Q814" i="10"/>
  <c r="G814" i="10"/>
  <c r="E796" i="10" l="1"/>
  <c r="E748" i="10"/>
  <c r="E803" i="10"/>
  <c r="E755" i="10"/>
  <c r="E750" i="10"/>
  <c r="E806" i="10"/>
  <c r="E774" i="10"/>
  <c r="E808" i="10"/>
  <c r="E792" i="10"/>
  <c r="E776" i="10"/>
  <c r="E760" i="10"/>
  <c r="E744" i="10"/>
  <c r="E799" i="10"/>
  <c r="E783" i="10"/>
  <c r="E767" i="10"/>
  <c r="E751" i="10"/>
  <c r="E735" i="10"/>
  <c r="E742" i="10"/>
  <c r="E802" i="10"/>
  <c r="E786" i="10"/>
  <c r="E770" i="10"/>
  <c r="E738" i="10"/>
  <c r="E780" i="10"/>
  <c r="E787" i="10"/>
  <c r="E739" i="10"/>
  <c r="E790" i="10"/>
  <c r="E746" i="10"/>
  <c r="N815" i="10"/>
  <c r="E804" i="10"/>
  <c r="E788" i="10"/>
  <c r="E772" i="10"/>
  <c r="E756" i="10"/>
  <c r="E740" i="10"/>
  <c r="E811" i="10"/>
  <c r="E795" i="10"/>
  <c r="E779" i="10"/>
  <c r="E763" i="10"/>
  <c r="E747" i="10"/>
  <c r="E762" i="10"/>
  <c r="E734" i="10"/>
  <c r="E733" i="10"/>
  <c r="E798" i="10"/>
  <c r="E782" i="10"/>
  <c r="E766" i="10"/>
  <c r="J815" i="10"/>
  <c r="E764" i="10"/>
  <c r="E771" i="10"/>
  <c r="E800" i="10"/>
  <c r="E784" i="10"/>
  <c r="E768" i="10"/>
  <c r="E752" i="10"/>
  <c r="E736" i="10"/>
  <c r="E807" i="10"/>
  <c r="E791" i="10"/>
  <c r="E775" i="10"/>
  <c r="E759" i="10"/>
  <c r="E743" i="10"/>
  <c r="E754" i="10"/>
  <c r="E794" i="10"/>
  <c r="E778" i="10"/>
  <c r="E758" i="10"/>
  <c r="E814" i="10" l="1"/>
  <c r="E815" i="10"/>
  <c r="Z815" i="10" l="1"/>
  <c r="Z774" i="10" l="1"/>
  <c r="Z770" i="10"/>
  <c r="Z766" i="10"/>
  <c r="Z762" i="10"/>
  <c r="Z758" i="10"/>
  <c r="Z754" i="10"/>
  <c r="Z773" i="10"/>
  <c r="Z772" i="10"/>
  <c r="Z771" i="10"/>
  <c r="Z757" i="10"/>
  <c r="Z756" i="10"/>
  <c r="Z755" i="10"/>
  <c r="Z749" i="10"/>
  <c r="Z745" i="10"/>
  <c r="Z741" i="10"/>
  <c r="Z737" i="10"/>
  <c r="Z769" i="10"/>
  <c r="Z767" i="10"/>
  <c r="Z760" i="10"/>
  <c r="Z751" i="10"/>
  <c r="Z750" i="10"/>
  <c r="Z778" i="10"/>
  <c r="Z776" i="10"/>
  <c r="Z765" i="10"/>
  <c r="Z763" i="10"/>
  <c r="Z752" i="10"/>
  <c r="Z748" i="10"/>
  <c r="Z747" i="10"/>
  <c r="Z746" i="10"/>
  <c r="Z768" i="10"/>
  <c r="Z761" i="10"/>
  <c r="Z759" i="10"/>
  <c r="Z744" i="10"/>
  <c r="Z743" i="10"/>
  <c r="Z742" i="10"/>
  <c r="Z753" i="10"/>
  <c r="Z739" i="10"/>
  <c r="Z775" i="10"/>
  <c r="Z764" i="10"/>
  <c r="Z735" i="10"/>
  <c r="Z738" i="10"/>
  <c r="Z736" i="10"/>
  <c r="Z734" i="10"/>
  <c r="Z777" i="10"/>
  <c r="Z740" i="10"/>
  <c r="Z733" i="10" l="1"/>
  <c r="Z814" i="10" s="1"/>
  <c r="C430" i="1" l="1"/>
  <c r="L612" i="1"/>
  <c r="C418" i="1"/>
  <c r="C420" i="1"/>
  <c r="B428" i="1"/>
  <c r="B471" i="1"/>
  <c r="B445" i="1"/>
  <c r="C447" i="1"/>
  <c r="D730" i="1"/>
  <c r="J730" i="1"/>
  <c r="B470" i="1"/>
  <c r="B474" i="1"/>
  <c r="AT730" i="1"/>
  <c r="AZ730" i="1"/>
  <c r="B464" i="1"/>
  <c r="C445" i="1"/>
  <c r="B458" i="1"/>
  <c r="B432" i="1"/>
  <c r="B437" i="1"/>
  <c r="A412" i="1"/>
  <c r="B414" i="1"/>
  <c r="C414" i="1"/>
  <c r="B415" i="1"/>
  <c r="C415" i="1"/>
  <c r="D415" i="1"/>
  <c r="B417" i="1"/>
  <c r="C417" i="1"/>
  <c r="B418" i="1"/>
  <c r="D418" i="1"/>
  <c r="B420" i="1"/>
  <c r="B421" i="1"/>
  <c r="C421" i="1"/>
  <c r="D421" i="1"/>
  <c r="B423" i="1"/>
  <c r="B424" i="1"/>
  <c r="D424" i="1"/>
  <c r="B427" i="1"/>
  <c r="C427" i="1"/>
  <c r="D428" i="1"/>
  <c r="B429" i="1"/>
  <c r="C429" i="1"/>
  <c r="B430" i="1"/>
  <c r="B431" i="1"/>
  <c r="C431" i="1"/>
  <c r="C432" i="1"/>
  <c r="C434" i="1"/>
  <c r="B435" i="1"/>
  <c r="D435" i="1"/>
  <c r="B436" i="1"/>
  <c r="D436" i="1"/>
  <c r="D437" i="1"/>
  <c r="C438" i="1"/>
  <c r="D438" i="1"/>
  <c r="C439" i="1"/>
  <c r="B444" i="1"/>
  <c r="B447" i="1"/>
  <c r="B448" i="1"/>
  <c r="B453" i="1"/>
  <c r="B455" i="1"/>
  <c r="C458" i="1"/>
  <c r="B459" i="1"/>
  <c r="C459" i="1"/>
  <c r="C463" i="1"/>
  <c r="C464" i="1"/>
  <c r="D464" i="1"/>
  <c r="B468" i="1"/>
  <c r="C468" i="1"/>
  <c r="B469" i="1"/>
  <c r="C469" i="1"/>
  <c r="C470" i="1"/>
  <c r="C471" i="1"/>
  <c r="B472" i="1"/>
  <c r="C472" i="1"/>
  <c r="C474" i="1"/>
  <c r="B475" i="1"/>
  <c r="C475" i="1"/>
  <c r="A493" i="1"/>
  <c r="C493" i="1"/>
  <c r="E493" i="1"/>
  <c r="G493" i="1"/>
  <c r="E496" i="1"/>
  <c r="F497" i="1"/>
  <c r="E497" i="1"/>
  <c r="E498" i="1"/>
  <c r="E499" i="1"/>
  <c r="E500" i="1"/>
  <c r="E501" i="1"/>
  <c r="F501" i="1"/>
  <c r="H501" i="1" s="1"/>
  <c r="H502" i="1"/>
  <c r="E502" i="1"/>
  <c r="F503" i="1"/>
  <c r="E503" i="1"/>
  <c r="E504" i="1"/>
  <c r="E505" i="1"/>
  <c r="E506" i="1"/>
  <c r="E507" i="1"/>
  <c r="F507" i="1"/>
  <c r="H507" i="1"/>
  <c r="H508" i="1"/>
  <c r="E508" i="1"/>
  <c r="F509" i="1"/>
  <c r="E509" i="1"/>
  <c r="E510" i="1"/>
  <c r="E511" i="1"/>
  <c r="F512" i="1"/>
  <c r="E514" i="1"/>
  <c r="E515" i="1"/>
  <c r="E516" i="1"/>
  <c r="F517" i="1"/>
  <c r="H517" i="1" s="1"/>
  <c r="E517" i="1"/>
  <c r="E518" i="1"/>
  <c r="F518" i="1"/>
  <c r="H518" i="1" s="1"/>
  <c r="F519" i="1"/>
  <c r="E519" i="1"/>
  <c r="H519" i="1"/>
  <c r="E520" i="1"/>
  <c r="E522" i="1"/>
  <c r="F522" i="1"/>
  <c r="H522" i="1"/>
  <c r="F523" i="1"/>
  <c r="E523" i="1"/>
  <c r="F524" i="1"/>
  <c r="E524" i="1"/>
  <c r="H524" i="1"/>
  <c r="E525" i="1"/>
  <c r="F525" i="1"/>
  <c r="H525" i="1"/>
  <c r="F526" i="1"/>
  <c r="E526" i="1"/>
  <c r="F527" i="1"/>
  <c r="E527" i="1"/>
  <c r="F528" i="1"/>
  <c r="E528" i="1"/>
  <c r="H528" i="1"/>
  <c r="F529" i="1"/>
  <c r="E529" i="1"/>
  <c r="H529" i="1"/>
  <c r="E530" i="1"/>
  <c r="F530" i="1"/>
  <c r="H530" i="1"/>
  <c r="F531" i="1"/>
  <c r="H531" i="1" s="1"/>
  <c r="E531" i="1"/>
  <c r="F532" i="1"/>
  <c r="E532" i="1"/>
  <c r="H532" i="1"/>
  <c r="E533" i="1"/>
  <c r="F533" i="1"/>
  <c r="H533" i="1"/>
  <c r="H534" i="1"/>
  <c r="E534" i="1"/>
  <c r="F535" i="1"/>
  <c r="E535" i="1"/>
  <c r="H536" i="1"/>
  <c r="E536" i="1"/>
  <c r="F537" i="1"/>
  <c r="E537" i="1"/>
  <c r="H537" i="1"/>
  <c r="H538" i="1"/>
  <c r="E538" i="1"/>
  <c r="F538" i="1"/>
  <c r="E539" i="1"/>
  <c r="F539" i="1"/>
  <c r="H539" i="1"/>
  <c r="F540" i="1"/>
  <c r="E540" i="1"/>
  <c r="F544" i="1"/>
  <c r="H544" i="1" s="1"/>
  <c r="E544" i="1"/>
  <c r="E545" i="1"/>
  <c r="F545" i="1"/>
  <c r="H545" i="1"/>
  <c r="F546" i="1"/>
  <c r="E546" i="1"/>
  <c r="H546" i="1"/>
  <c r="F550" i="1"/>
  <c r="E550" i="1"/>
  <c r="D612" i="1"/>
  <c r="G612" i="1"/>
  <c r="H612" i="1"/>
  <c r="I612" i="1"/>
  <c r="J612" i="1"/>
  <c r="C615" i="1"/>
  <c r="A722" i="1"/>
  <c r="B722" i="1"/>
  <c r="C722" i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AC722" i="1"/>
  <c r="AD722" i="1"/>
  <c r="AE722" i="1"/>
  <c r="AF722" i="1"/>
  <c r="AG722" i="1"/>
  <c r="AH722" i="1"/>
  <c r="AI722" i="1"/>
  <c r="AJ722" i="1"/>
  <c r="AK722" i="1"/>
  <c r="AL722" i="1"/>
  <c r="AM722" i="1"/>
  <c r="AN722" i="1"/>
  <c r="AO722" i="1"/>
  <c r="AP722" i="1"/>
  <c r="AQ722" i="1"/>
  <c r="AR722" i="1"/>
  <c r="AV722" i="1"/>
  <c r="AW722" i="1"/>
  <c r="AX722" i="1"/>
  <c r="AY722" i="1"/>
  <c r="AZ722" i="1"/>
  <c r="BA722" i="1"/>
  <c r="BB722" i="1"/>
  <c r="BC722" i="1"/>
  <c r="BD722" i="1"/>
  <c r="BE722" i="1"/>
  <c r="BF722" i="1"/>
  <c r="BG722" i="1"/>
  <c r="BH722" i="1"/>
  <c r="BI722" i="1"/>
  <c r="BJ722" i="1"/>
  <c r="BK722" i="1"/>
  <c r="BL722" i="1"/>
  <c r="BM722" i="1"/>
  <c r="BN722" i="1"/>
  <c r="BO722" i="1"/>
  <c r="BP722" i="1"/>
  <c r="BQ722" i="1"/>
  <c r="BR722" i="1"/>
  <c r="BS722" i="1"/>
  <c r="BT722" i="1"/>
  <c r="BU722" i="1"/>
  <c r="BV722" i="1"/>
  <c r="BW722" i="1"/>
  <c r="BX722" i="1"/>
  <c r="BY722" i="1"/>
  <c r="BZ722" i="1"/>
  <c r="CA722" i="1"/>
  <c r="CB722" i="1"/>
  <c r="CC722" i="1"/>
  <c r="CD722" i="1"/>
  <c r="A726" i="1"/>
  <c r="B726" i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U726" i="1"/>
  <c r="V726" i="1"/>
  <c r="W726" i="1"/>
  <c r="X726" i="1"/>
  <c r="Y726" i="1"/>
  <c r="Z726" i="1"/>
  <c r="AA726" i="1"/>
  <c r="AB726" i="1"/>
  <c r="AC726" i="1"/>
  <c r="AD726" i="1"/>
  <c r="AE726" i="1"/>
  <c r="AF726" i="1"/>
  <c r="AG726" i="1"/>
  <c r="AH726" i="1"/>
  <c r="AI726" i="1"/>
  <c r="AJ726" i="1"/>
  <c r="AK726" i="1"/>
  <c r="AL726" i="1"/>
  <c r="AM726" i="1"/>
  <c r="AN726" i="1"/>
  <c r="AO726" i="1"/>
  <c r="AP726" i="1"/>
  <c r="AQ726" i="1"/>
  <c r="AR726" i="1"/>
  <c r="AS726" i="1"/>
  <c r="AT726" i="1"/>
  <c r="AU726" i="1"/>
  <c r="AV726" i="1"/>
  <c r="AW726" i="1"/>
  <c r="AX726" i="1"/>
  <c r="AY726" i="1"/>
  <c r="AZ726" i="1"/>
  <c r="BA726" i="1"/>
  <c r="BB726" i="1"/>
  <c r="BC726" i="1"/>
  <c r="BD726" i="1"/>
  <c r="BE726" i="1"/>
  <c r="BF726" i="1"/>
  <c r="BG726" i="1"/>
  <c r="BH726" i="1"/>
  <c r="BI726" i="1"/>
  <c r="BJ726" i="1"/>
  <c r="BK726" i="1"/>
  <c r="BL726" i="1"/>
  <c r="BM726" i="1"/>
  <c r="BN726" i="1"/>
  <c r="BO726" i="1"/>
  <c r="BP726" i="1"/>
  <c r="BQ726" i="1"/>
  <c r="BR726" i="1"/>
  <c r="A730" i="1"/>
  <c r="B730" i="1"/>
  <c r="C730" i="1"/>
  <c r="E730" i="1"/>
  <c r="F730" i="1"/>
  <c r="G730" i="1"/>
  <c r="H730" i="1"/>
  <c r="I730" i="1"/>
  <c r="K730" i="1"/>
  <c r="L730" i="1"/>
  <c r="M730" i="1"/>
  <c r="N730" i="1"/>
  <c r="O730" i="1"/>
  <c r="P730" i="1"/>
  <c r="R730" i="1"/>
  <c r="S730" i="1"/>
  <c r="U730" i="1"/>
  <c r="V730" i="1"/>
  <c r="W730" i="1"/>
  <c r="Y730" i="1"/>
  <c r="Z730" i="1"/>
  <c r="AA730" i="1"/>
  <c r="AB730" i="1"/>
  <c r="AC730" i="1"/>
  <c r="AD730" i="1"/>
  <c r="AE730" i="1"/>
  <c r="AF730" i="1"/>
  <c r="AG730" i="1"/>
  <c r="AH730" i="1"/>
  <c r="AI730" i="1"/>
  <c r="AJ730" i="1"/>
  <c r="AK730" i="1"/>
  <c r="AL730" i="1"/>
  <c r="AM730" i="1"/>
  <c r="AN730" i="1"/>
  <c r="AO730" i="1"/>
  <c r="AP730" i="1"/>
  <c r="AQ730" i="1"/>
  <c r="AR730" i="1"/>
  <c r="AS730" i="1"/>
  <c r="AU730" i="1"/>
  <c r="AV730" i="1"/>
  <c r="AW730" i="1"/>
  <c r="AX730" i="1"/>
  <c r="AY730" i="1"/>
  <c r="BA730" i="1"/>
  <c r="BB730" i="1"/>
  <c r="BE730" i="1"/>
  <c r="BF730" i="1"/>
  <c r="BI730" i="1"/>
  <c r="BK730" i="1"/>
  <c r="BN730" i="1"/>
  <c r="BO730" i="1"/>
  <c r="BP730" i="1"/>
  <c r="BQ730" i="1"/>
  <c r="BR730" i="1"/>
  <c r="BS730" i="1"/>
  <c r="BT730" i="1"/>
  <c r="BU730" i="1"/>
  <c r="BV730" i="1"/>
  <c r="BW730" i="1"/>
  <c r="BY730" i="1"/>
  <c r="BZ730" i="1"/>
  <c r="CA730" i="1"/>
  <c r="CB730" i="1"/>
  <c r="CD730" i="1"/>
  <c r="CE730" i="1"/>
  <c r="CF730" i="1"/>
  <c r="A734" i="1"/>
  <c r="B734" i="1"/>
  <c r="C734" i="1"/>
  <c r="D734" i="1"/>
  <c r="F734" i="1"/>
  <c r="G734" i="1"/>
  <c r="H734" i="1"/>
  <c r="I734" i="1"/>
  <c r="K734" i="1"/>
  <c r="L734" i="1"/>
  <c r="M734" i="1"/>
  <c r="N734" i="1"/>
  <c r="O734" i="1"/>
  <c r="P734" i="1"/>
  <c r="Q734" i="1"/>
  <c r="R734" i="1"/>
  <c r="S734" i="1"/>
  <c r="T734" i="1"/>
  <c r="A735" i="1"/>
  <c r="B735" i="1"/>
  <c r="C735" i="1"/>
  <c r="D735" i="1"/>
  <c r="F735" i="1"/>
  <c r="G735" i="1"/>
  <c r="H735" i="1"/>
  <c r="I735" i="1"/>
  <c r="K735" i="1"/>
  <c r="L735" i="1"/>
  <c r="M735" i="1"/>
  <c r="N735" i="1"/>
  <c r="O735" i="1"/>
  <c r="P735" i="1"/>
  <c r="Q735" i="1"/>
  <c r="R735" i="1"/>
  <c r="S735" i="1"/>
  <c r="T735" i="1"/>
  <c r="A736" i="1"/>
  <c r="B736" i="1"/>
  <c r="C736" i="1"/>
  <c r="D736" i="1"/>
  <c r="F736" i="1"/>
  <c r="G736" i="1"/>
  <c r="H736" i="1"/>
  <c r="I736" i="1"/>
  <c r="K736" i="1"/>
  <c r="L736" i="1"/>
  <c r="M736" i="1"/>
  <c r="N736" i="1"/>
  <c r="O736" i="1"/>
  <c r="P736" i="1"/>
  <c r="Q736" i="1"/>
  <c r="R736" i="1"/>
  <c r="S736" i="1"/>
  <c r="T736" i="1"/>
  <c r="A737" i="1"/>
  <c r="B737" i="1"/>
  <c r="C737" i="1"/>
  <c r="D737" i="1"/>
  <c r="F737" i="1"/>
  <c r="G737" i="1"/>
  <c r="H737" i="1"/>
  <c r="I737" i="1"/>
  <c r="K737" i="1"/>
  <c r="L737" i="1"/>
  <c r="M737" i="1"/>
  <c r="N737" i="1"/>
  <c r="O737" i="1"/>
  <c r="P737" i="1"/>
  <c r="Q737" i="1"/>
  <c r="R737" i="1"/>
  <c r="S737" i="1"/>
  <c r="T737" i="1"/>
  <c r="A738" i="1"/>
  <c r="B738" i="1"/>
  <c r="C738" i="1"/>
  <c r="D738" i="1"/>
  <c r="F738" i="1"/>
  <c r="G738" i="1"/>
  <c r="H738" i="1"/>
  <c r="I738" i="1"/>
  <c r="K738" i="1"/>
  <c r="L738" i="1"/>
  <c r="M738" i="1"/>
  <c r="N738" i="1"/>
  <c r="O738" i="1"/>
  <c r="P738" i="1"/>
  <c r="Q738" i="1"/>
  <c r="R738" i="1"/>
  <c r="S738" i="1"/>
  <c r="T738" i="1"/>
  <c r="A739" i="1"/>
  <c r="B739" i="1"/>
  <c r="C739" i="1"/>
  <c r="D739" i="1"/>
  <c r="F739" i="1"/>
  <c r="G739" i="1"/>
  <c r="H739" i="1"/>
  <c r="I739" i="1"/>
  <c r="K739" i="1"/>
  <c r="L739" i="1"/>
  <c r="M739" i="1"/>
  <c r="N739" i="1"/>
  <c r="O739" i="1"/>
  <c r="P739" i="1"/>
  <c r="Q739" i="1"/>
  <c r="R739" i="1"/>
  <c r="S739" i="1"/>
  <c r="T739" i="1"/>
  <c r="A740" i="1"/>
  <c r="B740" i="1"/>
  <c r="C740" i="1"/>
  <c r="D740" i="1"/>
  <c r="F740" i="1"/>
  <c r="G740" i="1"/>
  <c r="H740" i="1"/>
  <c r="I740" i="1"/>
  <c r="K740" i="1"/>
  <c r="L740" i="1"/>
  <c r="M740" i="1"/>
  <c r="N740" i="1"/>
  <c r="O740" i="1"/>
  <c r="P740" i="1"/>
  <c r="Q740" i="1"/>
  <c r="R740" i="1"/>
  <c r="S740" i="1"/>
  <c r="T740" i="1"/>
  <c r="A741" i="1"/>
  <c r="B741" i="1"/>
  <c r="C741" i="1"/>
  <c r="D741" i="1"/>
  <c r="F741" i="1"/>
  <c r="G741" i="1"/>
  <c r="H741" i="1"/>
  <c r="I741" i="1"/>
  <c r="K741" i="1"/>
  <c r="L741" i="1"/>
  <c r="M741" i="1"/>
  <c r="N741" i="1"/>
  <c r="O741" i="1"/>
  <c r="P741" i="1"/>
  <c r="Q741" i="1"/>
  <c r="R741" i="1"/>
  <c r="S741" i="1"/>
  <c r="T741" i="1"/>
  <c r="A742" i="1"/>
  <c r="B742" i="1"/>
  <c r="C742" i="1"/>
  <c r="D742" i="1"/>
  <c r="E742" i="1"/>
  <c r="F742" i="1"/>
  <c r="G742" i="1"/>
  <c r="H742" i="1"/>
  <c r="I742" i="1"/>
  <c r="K742" i="1"/>
  <c r="L742" i="1"/>
  <c r="M742" i="1"/>
  <c r="N742" i="1"/>
  <c r="O742" i="1"/>
  <c r="P742" i="1"/>
  <c r="Q742" i="1"/>
  <c r="R742" i="1"/>
  <c r="S742" i="1"/>
  <c r="T742" i="1"/>
  <c r="A743" i="1"/>
  <c r="B743" i="1"/>
  <c r="C743" i="1"/>
  <c r="D743" i="1"/>
  <c r="F743" i="1"/>
  <c r="G743" i="1"/>
  <c r="H743" i="1"/>
  <c r="I743" i="1"/>
  <c r="K743" i="1"/>
  <c r="L743" i="1"/>
  <c r="M743" i="1"/>
  <c r="N743" i="1"/>
  <c r="O743" i="1"/>
  <c r="P743" i="1"/>
  <c r="Q743" i="1"/>
  <c r="R743" i="1"/>
  <c r="S743" i="1"/>
  <c r="T743" i="1"/>
  <c r="A744" i="1"/>
  <c r="B744" i="1"/>
  <c r="C744" i="1"/>
  <c r="D744" i="1"/>
  <c r="F744" i="1"/>
  <c r="G744" i="1"/>
  <c r="H744" i="1"/>
  <c r="I744" i="1"/>
  <c r="K744" i="1"/>
  <c r="L744" i="1"/>
  <c r="M744" i="1"/>
  <c r="N744" i="1"/>
  <c r="O744" i="1"/>
  <c r="P744" i="1"/>
  <c r="Q744" i="1"/>
  <c r="R744" i="1"/>
  <c r="S744" i="1"/>
  <c r="T744" i="1"/>
  <c r="A745" i="1"/>
  <c r="B745" i="1"/>
  <c r="C745" i="1"/>
  <c r="D745" i="1"/>
  <c r="F745" i="1"/>
  <c r="G745" i="1"/>
  <c r="H745" i="1"/>
  <c r="I745" i="1"/>
  <c r="K745" i="1"/>
  <c r="L745" i="1"/>
  <c r="M745" i="1"/>
  <c r="N745" i="1"/>
  <c r="O745" i="1"/>
  <c r="P745" i="1"/>
  <c r="Q745" i="1"/>
  <c r="R745" i="1"/>
  <c r="S745" i="1"/>
  <c r="T745" i="1"/>
  <c r="A746" i="1"/>
  <c r="B746" i="1"/>
  <c r="C746" i="1"/>
  <c r="D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T746" i="1"/>
  <c r="A747" i="1"/>
  <c r="B747" i="1"/>
  <c r="C747" i="1"/>
  <c r="D747" i="1"/>
  <c r="F747" i="1"/>
  <c r="G747" i="1"/>
  <c r="H747" i="1"/>
  <c r="I747" i="1"/>
  <c r="K747" i="1"/>
  <c r="L747" i="1"/>
  <c r="M747" i="1"/>
  <c r="N747" i="1"/>
  <c r="O747" i="1"/>
  <c r="P747" i="1"/>
  <c r="Q747" i="1"/>
  <c r="R747" i="1"/>
  <c r="S747" i="1"/>
  <c r="T747" i="1"/>
  <c r="A748" i="1"/>
  <c r="B748" i="1"/>
  <c r="C748" i="1"/>
  <c r="D748" i="1"/>
  <c r="E748" i="1"/>
  <c r="F748" i="1"/>
  <c r="G748" i="1"/>
  <c r="H748" i="1"/>
  <c r="I748" i="1"/>
  <c r="K748" i="1"/>
  <c r="L748" i="1"/>
  <c r="M748" i="1"/>
  <c r="N748" i="1"/>
  <c r="O748" i="1"/>
  <c r="P748" i="1"/>
  <c r="Q748" i="1"/>
  <c r="R748" i="1"/>
  <c r="S748" i="1"/>
  <c r="T748" i="1"/>
  <c r="A749" i="1"/>
  <c r="B749" i="1"/>
  <c r="C749" i="1"/>
  <c r="D749" i="1"/>
  <c r="F749" i="1"/>
  <c r="G749" i="1"/>
  <c r="H749" i="1"/>
  <c r="I749" i="1"/>
  <c r="K749" i="1"/>
  <c r="L749" i="1"/>
  <c r="M749" i="1"/>
  <c r="N749" i="1"/>
  <c r="O749" i="1"/>
  <c r="P749" i="1"/>
  <c r="Q749" i="1"/>
  <c r="R749" i="1"/>
  <c r="S749" i="1"/>
  <c r="T749" i="1"/>
  <c r="A750" i="1"/>
  <c r="C750" i="1"/>
  <c r="D750" i="1"/>
  <c r="F750" i="1"/>
  <c r="G750" i="1"/>
  <c r="H750" i="1"/>
  <c r="I750" i="1"/>
  <c r="K750" i="1"/>
  <c r="L750" i="1"/>
  <c r="M750" i="1"/>
  <c r="N750" i="1"/>
  <c r="O750" i="1"/>
  <c r="P750" i="1"/>
  <c r="Q750" i="1"/>
  <c r="R750" i="1"/>
  <c r="S750" i="1"/>
  <c r="T750" i="1"/>
  <c r="A751" i="1"/>
  <c r="C751" i="1"/>
  <c r="D751" i="1"/>
  <c r="F751" i="1"/>
  <c r="G751" i="1"/>
  <c r="H751" i="1"/>
  <c r="I751" i="1"/>
  <c r="K751" i="1"/>
  <c r="L751" i="1"/>
  <c r="M751" i="1"/>
  <c r="N751" i="1"/>
  <c r="O751" i="1"/>
  <c r="P751" i="1"/>
  <c r="Q751" i="1"/>
  <c r="R751" i="1"/>
  <c r="S751" i="1"/>
  <c r="T751" i="1"/>
  <c r="A752" i="1"/>
  <c r="B752" i="1"/>
  <c r="C752" i="1"/>
  <c r="D752" i="1"/>
  <c r="F752" i="1"/>
  <c r="G752" i="1"/>
  <c r="H752" i="1"/>
  <c r="I752" i="1"/>
  <c r="K752" i="1"/>
  <c r="L752" i="1"/>
  <c r="M752" i="1"/>
  <c r="N752" i="1"/>
  <c r="O752" i="1"/>
  <c r="P752" i="1"/>
  <c r="Q752" i="1"/>
  <c r="R752" i="1"/>
  <c r="S752" i="1"/>
  <c r="T752" i="1"/>
  <c r="A753" i="1"/>
  <c r="B753" i="1"/>
  <c r="C753" i="1"/>
  <c r="D753" i="1"/>
  <c r="F753" i="1"/>
  <c r="G753" i="1"/>
  <c r="H753" i="1"/>
  <c r="I753" i="1"/>
  <c r="K753" i="1"/>
  <c r="L753" i="1"/>
  <c r="M753" i="1"/>
  <c r="N753" i="1"/>
  <c r="O753" i="1"/>
  <c r="P753" i="1"/>
  <c r="Q753" i="1"/>
  <c r="R753" i="1"/>
  <c r="S753" i="1"/>
  <c r="T753" i="1"/>
  <c r="A754" i="1"/>
  <c r="B754" i="1"/>
  <c r="C754" i="1"/>
  <c r="D754" i="1"/>
  <c r="F754" i="1"/>
  <c r="G754" i="1"/>
  <c r="H754" i="1"/>
  <c r="I754" i="1"/>
  <c r="K754" i="1"/>
  <c r="L754" i="1"/>
  <c r="M754" i="1"/>
  <c r="N754" i="1"/>
  <c r="O754" i="1"/>
  <c r="P754" i="1"/>
  <c r="Q754" i="1"/>
  <c r="R754" i="1"/>
  <c r="S754" i="1"/>
  <c r="T754" i="1"/>
  <c r="A755" i="1"/>
  <c r="B755" i="1"/>
  <c r="C755" i="1"/>
  <c r="D755" i="1"/>
  <c r="F755" i="1"/>
  <c r="G755" i="1"/>
  <c r="H755" i="1"/>
  <c r="I755" i="1"/>
  <c r="K755" i="1"/>
  <c r="L755" i="1"/>
  <c r="M755" i="1"/>
  <c r="N755" i="1"/>
  <c r="O755" i="1"/>
  <c r="P755" i="1"/>
  <c r="Q755" i="1"/>
  <c r="R755" i="1"/>
  <c r="S755" i="1"/>
  <c r="T755" i="1"/>
  <c r="A756" i="1"/>
  <c r="B756" i="1"/>
  <c r="C756" i="1"/>
  <c r="D756" i="1"/>
  <c r="F756" i="1"/>
  <c r="G756" i="1"/>
  <c r="H756" i="1"/>
  <c r="I756" i="1"/>
  <c r="K756" i="1"/>
  <c r="L756" i="1"/>
  <c r="M756" i="1"/>
  <c r="N756" i="1"/>
  <c r="O756" i="1"/>
  <c r="P756" i="1"/>
  <c r="Q756" i="1"/>
  <c r="R756" i="1"/>
  <c r="S756" i="1"/>
  <c r="T756" i="1"/>
  <c r="A757" i="1"/>
  <c r="B757" i="1"/>
  <c r="C757" i="1"/>
  <c r="D757" i="1"/>
  <c r="F757" i="1"/>
  <c r="G757" i="1"/>
  <c r="H757" i="1"/>
  <c r="I757" i="1"/>
  <c r="K757" i="1"/>
  <c r="L757" i="1"/>
  <c r="M757" i="1"/>
  <c r="N757" i="1"/>
  <c r="O757" i="1"/>
  <c r="P757" i="1"/>
  <c r="Q757" i="1"/>
  <c r="R757" i="1"/>
  <c r="S757" i="1"/>
  <c r="T757" i="1"/>
  <c r="A758" i="1"/>
  <c r="B758" i="1"/>
  <c r="C758" i="1"/>
  <c r="D758" i="1"/>
  <c r="F758" i="1"/>
  <c r="G758" i="1"/>
  <c r="H758" i="1"/>
  <c r="I758" i="1"/>
  <c r="K758" i="1"/>
  <c r="L758" i="1"/>
  <c r="M758" i="1"/>
  <c r="N758" i="1"/>
  <c r="O758" i="1"/>
  <c r="P758" i="1"/>
  <c r="Q758" i="1"/>
  <c r="R758" i="1"/>
  <c r="S758" i="1"/>
  <c r="T758" i="1"/>
  <c r="A759" i="1"/>
  <c r="C759" i="1"/>
  <c r="D759" i="1"/>
  <c r="F759" i="1"/>
  <c r="G759" i="1"/>
  <c r="H759" i="1"/>
  <c r="I759" i="1"/>
  <c r="K759" i="1"/>
  <c r="L759" i="1"/>
  <c r="M759" i="1"/>
  <c r="N759" i="1"/>
  <c r="O759" i="1"/>
  <c r="P759" i="1"/>
  <c r="Q759" i="1"/>
  <c r="R759" i="1"/>
  <c r="S759" i="1"/>
  <c r="T759" i="1"/>
  <c r="A760" i="1"/>
  <c r="B760" i="1"/>
  <c r="C760" i="1"/>
  <c r="D760" i="1"/>
  <c r="E760" i="1"/>
  <c r="F760" i="1"/>
  <c r="G760" i="1"/>
  <c r="H760" i="1"/>
  <c r="I760" i="1"/>
  <c r="K760" i="1"/>
  <c r="L760" i="1"/>
  <c r="M760" i="1"/>
  <c r="N760" i="1"/>
  <c r="O760" i="1"/>
  <c r="P760" i="1"/>
  <c r="Q760" i="1"/>
  <c r="R760" i="1"/>
  <c r="S760" i="1"/>
  <c r="T760" i="1"/>
  <c r="A761" i="1"/>
  <c r="B761" i="1"/>
  <c r="C761" i="1"/>
  <c r="D761" i="1"/>
  <c r="F761" i="1"/>
  <c r="G761" i="1"/>
  <c r="H761" i="1"/>
  <c r="I761" i="1"/>
  <c r="K761" i="1"/>
  <c r="L761" i="1"/>
  <c r="M761" i="1"/>
  <c r="N761" i="1"/>
  <c r="O761" i="1"/>
  <c r="P761" i="1"/>
  <c r="Q761" i="1"/>
  <c r="R761" i="1"/>
  <c r="S761" i="1"/>
  <c r="T761" i="1"/>
  <c r="A762" i="1"/>
  <c r="B762" i="1"/>
  <c r="C762" i="1"/>
  <c r="D762" i="1"/>
  <c r="F762" i="1"/>
  <c r="G762" i="1"/>
  <c r="H762" i="1"/>
  <c r="I762" i="1"/>
  <c r="K762" i="1"/>
  <c r="L762" i="1"/>
  <c r="M762" i="1"/>
  <c r="N762" i="1"/>
  <c r="O762" i="1"/>
  <c r="P762" i="1"/>
  <c r="Q762" i="1"/>
  <c r="R762" i="1"/>
  <c r="S762" i="1"/>
  <c r="T762" i="1"/>
  <c r="A763" i="1"/>
  <c r="B763" i="1"/>
  <c r="C763" i="1"/>
  <c r="D763" i="1"/>
  <c r="F763" i="1"/>
  <c r="G763" i="1"/>
  <c r="H763" i="1"/>
  <c r="I763" i="1"/>
  <c r="K763" i="1"/>
  <c r="L763" i="1"/>
  <c r="M763" i="1"/>
  <c r="N763" i="1"/>
  <c r="O763" i="1"/>
  <c r="P763" i="1"/>
  <c r="Q763" i="1"/>
  <c r="R763" i="1"/>
  <c r="S763" i="1"/>
  <c r="T763" i="1"/>
  <c r="A764" i="1"/>
  <c r="B764" i="1"/>
  <c r="C764" i="1"/>
  <c r="D764" i="1"/>
  <c r="F764" i="1"/>
  <c r="G764" i="1"/>
  <c r="H764" i="1"/>
  <c r="I764" i="1"/>
  <c r="K764" i="1"/>
  <c r="L764" i="1"/>
  <c r="M764" i="1"/>
  <c r="N764" i="1"/>
  <c r="O764" i="1"/>
  <c r="P764" i="1"/>
  <c r="Q764" i="1"/>
  <c r="R764" i="1"/>
  <c r="S764" i="1"/>
  <c r="T764" i="1"/>
  <c r="A765" i="1"/>
  <c r="B765" i="1"/>
  <c r="C765" i="1"/>
  <c r="D765" i="1"/>
  <c r="F765" i="1"/>
  <c r="G765" i="1"/>
  <c r="H765" i="1"/>
  <c r="I765" i="1"/>
  <c r="K765" i="1"/>
  <c r="L765" i="1"/>
  <c r="M765" i="1"/>
  <c r="N765" i="1"/>
  <c r="O765" i="1"/>
  <c r="P765" i="1"/>
  <c r="Q765" i="1"/>
  <c r="R765" i="1"/>
  <c r="S765" i="1"/>
  <c r="T765" i="1"/>
  <c r="A766" i="1"/>
  <c r="B766" i="1"/>
  <c r="C766" i="1"/>
  <c r="D766" i="1"/>
  <c r="E766" i="1"/>
  <c r="F766" i="1"/>
  <c r="G766" i="1"/>
  <c r="H766" i="1"/>
  <c r="I766" i="1"/>
  <c r="K766" i="1"/>
  <c r="L766" i="1"/>
  <c r="M766" i="1"/>
  <c r="N766" i="1"/>
  <c r="O766" i="1"/>
  <c r="P766" i="1"/>
  <c r="Q766" i="1"/>
  <c r="R766" i="1"/>
  <c r="S766" i="1"/>
  <c r="T766" i="1"/>
  <c r="A767" i="1"/>
  <c r="B767" i="1"/>
  <c r="C767" i="1"/>
  <c r="D767" i="1"/>
  <c r="F767" i="1"/>
  <c r="G767" i="1"/>
  <c r="H767" i="1"/>
  <c r="I767" i="1"/>
  <c r="K767" i="1"/>
  <c r="L767" i="1"/>
  <c r="M767" i="1"/>
  <c r="N767" i="1"/>
  <c r="O767" i="1"/>
  <c r="P767" i="1"/>
  <c r="Q767" i="1"/>
  <c r="R767" i="1"/>
  <c r="S767" i="1"/>
  <c r="T767" i="1"/>
  <c r="A768" i="1"/>
  <c r="B768" i="1"/>
  <c r="C768" i="1"/>
  <c r="D768" i="1"/>
  <c r="F768" i="1"/>
  <c r="G768" i="1"/>
  <c r="H768" i="1"/>
  <c r="I768" i="1"/>
  <c r="K768" i="1"/>
  <c r="L768" i="1"/>
  <c r="M768" i="1"/>
  <c r="N768" i="1"/>
  <c r="O768" i="1"/>
  <c r="P768" i="1"/>
  <c r="Q768" i="1"/>
  <c r="R768" i="1"/>
  <c r="S768" i="1"/>
  <c r="T768" i="1"/>
  <c r="A769" i="1"/>
  <c r="B769" i="1"/>
  <c r="C769" i="1"/>
  <c r="D769" i="1"/>
  <c r="F769" i="1"/>
  <c r="G769" i="1"/>
  <c r="H769" i="1"/>
  <c r="I769" i="1"/>
  <c r="K769" i="1"/>
  <c r="L769" i="1"/>
  <c r="M769" i="1"/>
  <c r="N769" i="1"/>
  <c r="O769" i="1"/>
  <c r="P769" i="1"/>
  <c r="Q769" i="1"/>
  <c r="R769" i="1"/>
  <c r="S769" i="1"/>
  <c r="T769" i="1"/>
  <c r="A770" i="1"/>
  <c r="B770" i="1"/>
  <c r="C770" i="1"/>
  <c r="D770" i="1"/>
  <c r="F770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T770" i="1"/>
  <c r="A771" i="1"/>
  <c r="B771" i="1"/>
  <c r="C771" i="1"/>
  <c r="D771" i="1"/>
  <c r="F771" i="1"/>
  <c r="G771" i="1"/>
  <c r="H771" i="1"/>
  <c r="I771" i="1"/>
  <c r="K771" i="1"/>
  <c r="L771" i="1"/>
  <c r="M771" i="1"/>
  <c r="N771" i="1"/>
  <c r="O771" i="1"/>
  <c r="P771" i="1"/>
  <c r="Q771" i="1"/>
  <c r="R771" i="1"/>
  <c r="S771" i="1"/>
  <c r="T771" i="1"/>
  <c r="A772" i="1"/>
  <c r="B772" i="1"/>
  <c r="C772" i="1"/>
  <c r="D772" i="1"/>
  <c r="F772" i="1"/>
  <c r="G772" i="1"/>
  <c r="H772" i="1"/>
  <c r="I772" i="1"/>
  <c r="K772" i="1"/>
  <c r="L772" i="1"/>
  <c r="M772" i="1"/>
  <c r="N772" i="1"/>
  <c r="O772" i="1"/>
  <c r="P772" i="1"/>
  <c r="Q772" i="1"/>
  <c r="R772" i="1"/>
  <c r="S772" i="1"/>
  <c r="T772" i="1"/>
  <c r="A773" i="1"/>
  <c r="B773" i="1"/>
  <c r="C773" i="1"/>
  <c r="D773" i="1"/>
  <c r="F773" i="1"/>
  <c r="G773" i="1"/>
  <c r="H773" i="1"/>
  <c r="I773" i="1"/>
  <c r="K773" i="1"/>
  <c r="L773" i="1"/>
  <c r="M773" i="1"/>
  <c r="N773" i="1"/>
  <c r="O773" i="1"/>
  <c r="P773" i="1"/>
  <c r="Q773" i="1"/>
  <c r="R773" i="1"/>
  <c r="S773" i="1"/>
  <c r="T773" i="1"/>
  <c r="A774" i="1"/>
  <c r="B774" i="1"/>
  <c r="C774" i="1"/>
  <c r="D774" i="1"/>
  <c r="F774" i="1"/>
  <c r="G774" i="1"/>
  <c r="H774" i="1"/>
  <c r="I774" i="1"/>
  <c r="K774" i="1"/>
  <c r="L774" i="1"/>
  <c r="M774" i="1"/>
  <c r="N774" i="1"/>
  <c r="O774" i="1"/>
  <c r="P774" i="1"/>
  <c r="Q774" i="1"/>
  <c r="R774" i="1"/>
  <c r="S774" i="1"/>
  <c r="T774" i="1"/>
  <c r="A775" i="1"/>
  <c r="B775" i="1"/>
  <c r="C775" i="1"/>
  <c r="D775" i="1"/>
  <c r="F775" i="1"/>
  <c r="G775" i="1"/>
  <c r="H775" i="1"/>
  <c r="I775" i="1"/>
  <c r="K775" i="1"/>
  <c r="L775" i="1"/>
  <c r="M775" i="1"/>
  <c r="N775" i="1"/>
  <c r="O775" i="1"/>
  <c r="P775" i="1"/>
  <c r="Q775" i="1"/>
  <c r="R775" i="1"/>
  <c r="S775" i="1"/>
  <c r="T775" i="1"/>
  <c r="A776" i="1"/>
  <c r="B776" i="1"/>
  <c r="C776" i="1"/>
  <c r="D776" i="1"/>
  <c r="F776" i="1"/>
  <c r="G776" i="1"/>
  <c r="H776" i="1"/>
  <c r="I776" i="1"/>
  <c r="K776" i="1"/>
  <c r="L776" i="1"/>
  <c r="M776" i="1"/>
  <c r="N776" i="1"/>
  <c r="O776" i="1"/>
  <c r="P776" i="1"/>
  <c r="Q776" i="1"/>
  <c r="R776" i="1"/>
  <c r="S776" i="1"/>
  <c r="T776" i="1"/>
  <c r="A777" i="1"/>
  <c r="B777" i="1"/>
  <c r="C777" i="1"/>
  <c r="D777" i="1"/>
  <c r="F777" i="1"/>
  <c r="G777" i="1"/>
  <c r="H777" i="1"/>
  <c r="I777" i="1"/>
  <c r="K777" i="1"/>
  <c r="L777" i="1"/>
  <c r="M777" i="1"/>
  <c r="N777" i="1"/>
  <c r="O777" i="1"/>
  <c r="P777" i="1"/>
  <c r="Q777" i="1"/>
  <c r="R777" i="1"/>
  <c r="S777" i="1"/>
  <c r="T777" i="1"/>
  <c r="A778" i="1"/>
  <c r="B778" i="1"/>
  <c r="C778" i="1"/>
  <c r="D778" i="1"/>
  <c r="F778" i="1"/>
  <c r="G778" i="1"/>
  <c r="H778" i="1"/>
  <c r="I778" i="1"/>
  <c r="K778" i="1"/>
  <c r="L778" i="1"/>
  <c r="M778" i="1"/>
  <c r="N778" i="1"/>
  <c r="O778" i="1"/>
  <c r="P778" i="1"/>
  <c r="Q778" i="1"/>
  <c r="R778" i="1"/>
  <c r="S778" i="1"/>
  <c r="T778" i="1"/>
  <c r="A779" i="1"/>
  <c r="C779" i="1"/>
  <c r="D779" i="1"/>
  <c r="F779" i="1"/>
  <c r="G779" i="1"/>
  <c r="H779" i="1"/>
  <c r="I779" i="1"/>
  <c r="K779" i="1"/>
  <c r="L779" i="1"/>
  <c r="M779" i="1"/>
  <c r="N779" i="1"/>
  <c r="O779" i="1"/>
  <c r="P779" i="1"/>
  <c r="Q779" i="1"/>
  <c r="R779" i="1"/>
  <c r="S779" i="1"/>
  <c r="T779" i="1"/>
  <c r="A780" i="1"/>
  <c r="C780" i="1"/>
  <c r="D780" i="1"/>
  <c r="F780" i="1"/>
  <c r="G780" i="1"/>
  <c r="H780" i="1"/>
  <c r="I780" i="1"/>
  <c r="K780" i="1"/>
  <c r="L780" i="1"/>
  <c r="M780" i="1"/>
  <c r="P780" i="1"/>
  <c r="Q780" i="1"/>
  <c r="R780" i="1"/>
  <c r="S780" i="1"/>
  <c r="T780" i="1"/>
  <c r="A781" i="1"/>
  <c r="C781" i="1"/>
  <c r="D781" i="1"/>
  <c r="F781" i="1"/>
  <c r="G781" i="1"/>
  <c r="H781" i="1"/>
  <c r="I781" i="1"/>
  <c r="K781" i="1"/>
  <c r="L781" i="1"/>
  <c r="M781" i="1"/>
  <c r="P781" i="1"/>
  <c r="Q781" i="1"/>
  <c r="R781" i="1"/>
  <c r="S781" i="1"/>
  <c r="T781" i="1"/>
  <c r="A782" i="1"/>
  <c r="B782" i="1"/>
  <c r="C782" i="1"/>
  <c r="D782" i="1"/>
  <c r="F782" i="1"/>
  <c r="G782" i="1"/>
  <c r="H782" i="1"/>
  <c r="I782" i="1"/>
  <c r="K782" i="1"/>
  <c r="L782" i="1"/>
  <c r="M782" i="1"/>
  <c r="P782" i="1"/>
  <c r="Q782" i="1"/>
  <c r="R782" i="1"/>
  <c r="S782" i="1"/>
  <c r="T782" i="1"/>
  <c r="A783" i="1"/>
  <c r="B783" i="1"/>
  <c r="C783" i="1"/>
  <c r="D783" i="1"/>
  <c r="F783" i="1"/>
  <c r="G783" i="1"/>
  <c r="H783" i="1"/>
  <c r="I783" i="1"/>
  <c r="K783" i="1"/>
  <c r="L783" i="1"/>
  <c r="M783" i="1"/>
  <c r="P783" i="1"/>
  <c r="Q783" i="1"/>
  <c r="R783" i="1"/>
  <c r="S783" i="1"/>
  <c r="T783" i="1"/>
  <c r="A784" i="1"/>
  <c r="B784" i="1"/>
  <c r="C784" i="1"/>
  <c r="D784" i="1"/>
  <c r="E784" i="1"/>
  <c r="F784" i="1"/>
  <c r="G784" i="1"/>
  <c r="H784" i="1"/>
  <c r="I784" i="1"/>
  <c r="K784" i="1"/>
  <c r="L784" i="1"/>
  <c r="M784" i="1"/>
  <c r="P784" i="1"/>
  <c r="Q784" i="1"/>
  <c r="R784" i="1"/>
  <c r="S784" i="1"/>
  <c r="T784" i="1"/>
  <c r="A785" i="1"/>
  <c r="C785" i="1"/>
  <c r="D785" i="1"/>
  <c r="F785" i="1"/>
  <c r="G785" i="1"/>
  <c r="H785" i="1"/>
  <c r="I785" i="1"/>
  <c r="K785" i="1"/>
  <c r="L785" i="1"/>
  <c r="M785" i="1"/>
  <c r="P785" i="1"/>
  <c r="Q785" i="1"/>
  <c r="R785" i="1"/>
  <c r="S785" i="1"/>
  <c r="T785" i="1"/>
  <c r="A786" i="1"/>
  <c r="C786" i="1"/>
  <c r="D786" i="1"/>
  <c r="F786" i="1"/>
  <c r="G786" i="1"/>
  <c r="H786" i="1"/>
  <c r="I786" i="1"/>
  <c r="K786" i="1"/>
  <c r="L786" i="1"/>
  <c r="M786" i="1"/>
  <c r="P786" i="1"/>
  <c r="Q786" i="1"/>
  <c r="R786" i="1"/>
  <c r="S786" i="1"/>
  <c r="T786" i="1"/>
  <c r="A787" i="1"/>
  <c r="C787" i="1"/>
  <c r="D787" i="1"/>
  <c r="F787" i="1"/>
  <c r="G787" i="1"/>
  <c r="H787" i="1"/>
  <c r="I787" i="1"/>
  <c r="K787" i="1"/>
  <c r="L787" i="1"/>
  <c r="M787" i="1"/>
  <c r="P787" i="1"/>
  <c r="Q787" i="1"/>
  <c r="R787" i="1"/>
  <c r="S787" i="1"/>
  <c r="T787" i="1"/>
  <c r="A788" i="1"/>
  <c r="B788" i="1"/>
  <c r="C788" i="1"/>
  <c r="D788" i="1"/>
  <c r="F788" i="1"/>
  <c r="G788" i="1"/>
  <c r="H788" i="1"/>
  <c r="I788" i="1"/>
  <c r="J788" i="1"/>
  <c r="K788" i="1"/>
  <c r="L788" i="1"/>
  <c r="M788" i="1"/>
  <c r="P788" i="1"/>
  <c r="Q788" i="1"/>
  <c r="R788" i="1"/>
  <c r="S788" i="1"/>
  <c r="T788" i="1"/>
  <c r="A789" i="1"/>
  <c r="C789" i="1"/>
  <c r="D789" i="1"/>
  <c r="F789" i="1"/>
  <c r="G789" i="1"/>
  <c r="H789" i="1"/>
  <c r="I789" i="1"/>
  <c r="K789" i="1"/>
  <c r="L789" i="1"/>
  <c r="M789" i="1"/>
  <c r="P789" i="1"/>
  <c r="Q789" i="1"/>
  <c r="R789" i="1"/>
  <c r="S789" i="1"/>
  <c r="T789" i="1"/>
  <c r="A790" i="1"/>
  <c r="C790" i="1"/>
  <c r="D790" i="1"/>
  <c r="F790" i="1"/>
  <c r="G790" i="1"/>
  <c r="H790" i="1"/>
  <c r="I790" i="1"/>
  <c r="K790" i="1"/>
  <c r="L790" i="1"/>
  <c r="M790" i="1"/>
  <c r="P790" i="1"/>
  <c r="Q790" i="1"/>
  <c r="R790" i="1"/>
  <c r="S790" i="1"/>
  <c r="T790" i="1"/>
  <c r="A791" i="1"/>
  <c r="C791" i="1"/>
  <c r="D791" i="1"/>
  <c r="F791" i="1"/>
  <c r="G791" i="1"/>
  <c r="H791" i="1"/>
  <c r="I791" i="1"/>
  <c r="K791" i="1"/>
  <c r="L791" i="1"/>
  <c r="M791" i="1"/>
  <c r="P791" i="1"/>
  <c r="Q791" i="1"/>
  <c r="R791" i="1"/>
  <c r="S791" i="1"/>
  <c r="T791" i="1"/>
  <c r="A792" i="1"/>
  <c r="C792" i="1"/>
  <c r="D792" i="1"/>
  <c r="F792" i="1"/>
  <c r="G792" i="1"/>
  <c r="H792" i="1"/>
  <c r="I792" i="1"/>
  <c r="K792" i="1"/>
  <c r="L792" i="1"/>
  <c r="M792" i="1"/>
  <c r="P792" i="1"/>
  <c r="Q792" i="1"/>
  <c r="R792" i="1"/>
  <c r="S792" i="1"/>
  <c r="T792" i="1"/>
  <c r="A793" i="1"/>
  <c r="C793" i="1"/>
  <c r="D793" i="1"/>
  <c r="F793" i="1"/>
  <c r="G793" i="1"/>
  <c r="H793" i="1"/>
  <c r="I793" i="1"/>
  <c r="K793" i="1"/>
  <c r="L793" i="1"/>
  <c r="M793" i="1"/>
  <c r="P793" i="1"/>
  <c r="Q793" i="1"/>
  <c r="R793" i="1"/>
  <c r="S793" i="1"/>
  <c r="T793" i="1"/>
  <c r="A794" i="1"/>
  <c r="C794" i="1"/>
  <c r="D794" i="1"/>
  <c r="F794" i="1"/>
  <c r="G794" i="1"/>
  <c r="H794" i="1"/>
  <c r="I794" i="1"/>
  <c r="K794" i="1"/>
  <c r="L794" i="1"/>
  <c r="M794" i="1"/>
  <c r="P794" i="1"/>
  <c r="Q794" i="1"/>
  <c r="R794" i="1"/>
  <c r="S794" i="1"/>
  <c r="T794" i="1"/>
  <c r="A795" i="1"/>
  <c r="C795" i="1"/>
  <c r="D795" i="1"/>
  <c r="F795" i="1"/>
  <c r="G795" i="1"/>
  <c r="H795" i="1"/>
  <c r="I795" i="1"/>
  <c r="K795" i="1"/>
  <c r="L795" i="1"/>
  <c r="M795" i="1"/>
  <c r="P795" i="1"/>
  <c r="Q795" i="1"/>
  <c r="R795" i="1"/>
  <c r="S795" i="1"/>
  <c r="T795" i="1"/>
  <c r="A796" i="1"/>
  <c r="C796" i="1"/>
  <c r="D796" i="1"/>
  <c r="E796" i="1"/>
  <c r="F796" i="1"/>
  <c r="G796" i="1"/>
  <c r="H796" i="1"/>
  <c r="I796" i="1"/>
  <c r="K796" i="1"/>
  <c r="L796" i="1"/>
  <c r="M796" i="1"/>
  <c r="P796" i="1"/>
  <c r="Q796" i="1"/>
  <c r="R796" i="1"/>
  <c r="S796" i="1"/>
  <c r="T796" i="1"/>
  <c r="A797" i="1"/>
  <c r="C797" i="1"/>
  <c r="D797" i="1"/>
  <c r="F797" i="1"/>
  <c r="G797" i="1"/>
  <c r="H797" i="1"/>
  <c r="I797" i="1"/>
  <c r="K797" i="1"/>
  <c r="L797" i="1"/>
  <c r="M797" i="1"/>
  <c r="P797" i="1"/>
  <c r="Q797" i="1"/>
  <c r="R797" i="1"/>
  <c r="S797" i="1"/>
  <c r="T797" i="1"/>
  <c r="A798" i="1"/>
  <c r="C798" i="1"/>
  <c r="D798" i="1"/>
  <c r="F798" i="1"/>
  <c r="G798" i="1"/>
  <c r="H798" i="1"/>
  <c r="I798" i="1"/>
  <c r="K798" i="1"/>
  <c r="L798" i="1"/>
  <c r="M798" i="1"/>
  <c r="P798" i="1"/>
  <c r="Q798" i="1"/>
  <c r="R798" i="1"/>
  <c r="S798" i="1"/>
  <c r="T798" i="1"/>
  <c r="A799" i="1"/>
  <c r="C799" i="1"/>
  <c r="D799" i="1"/>
  <c r="F799" i="1"/>
  <c r="G799" i="1"/>
  <c r="H799" i="1"/>
  <c r="I799" i="1"/>
  <c r="K799" i="1"/>
  <c r="L799" i="1"/>
  <c r="M799" i="1"/>
  <c r="P799" i="1"/>
  <c r="Q799" i="1"/>
  <c r="R799" i="1"/>
  <c r="S799" i="1"/>
  <c r="T799" i="1"/>
  <c r="A800" i="1"/>
  <c r="C800" i="1"/>
  <c r="D800" i="1"/>
  <c r="F800" i="1"/>
  <c r="G800" i="1"/>
  <c r="H800" i="1"/>
  <c r="I800" i="1"/>
  <c r="K800" i="1"/>
  <c r="L800" i="1"/>
  <c r="M800" i="1"/>
  <c r="P800" i="1"/>
  <c r="Q800" i="1"/>
  <c r="R800" i="1"/>
  <c r="S800" i="1"/>
  <c r="T800" i="1"/>
  <c r="A801" i="1"/>
  <c r="C801" i="1"/>
  <c r="D801" i="1"/>
  <c r="F801" i="1"/>
  <c r="G801" i="1"/>
  <c r="H801" i="1"/>
  <c r="I801" i="1"/>
  <c r="K801" i="1"/>
  <c r="L801" i="1"/>
  <c r="M801" i="1"/>
  <c r="P801" i="1"/>
  <c r="Q801" i="1"/>
  <c r="R801" i="1"/>
  <c r="S801" i="1"/>
  <c r="T801" i="1"/>
  <c r="A802" i="1"/>
  <c r="C802" i="1"/>
  <c r="D802" i="1"/>
  <c r="E802" i="1"/>
  <c r="F802" i="1"/>
  <c r="G802" i="1"/>
  <c r="H802" i="1"/>
  <c r="I802" i="1"/>
  <c r="K802" i="1"/>
  <c r="L802" i="1"/>
  <c r="M802" i="1"/>
  <c r="P802" i="1"/>
  <c r="Q802" i="1"/>
  <c r="R802" i="1"/>
  <c r="S802" i="1"/>
  <c r="T802" i="1"/>
  <c r="A803" i="1"/>
  <c r="C803" i="1"/>
  <c r="D803" i="1"/>
  <c r="F803" i="1"/>
  <c r="G803" i="1"/>
  <c r="H803" i="1"/>
  <c r="I803" i="1"/>
  <c r="K803" i="1"/>
  <c r="L803" i="1"/>
  <c r="M803" i="1"/>
  <c r="P803" i="1"/>
  <c r="Q803" i="1"/>
  <c r="R803" i="1"/>
  <c r="S803" i="1"/>
  <c r="T803" i="1"/>
  <c r="A804" i="1"/>
  <c r="C804" i="1"/>
  <c r="D804" i="1"/>
  <c r="F804" i="1"/>
  <c r="G804" i="1"/>
  <c r="H804" i="1"/>
  <c r="I804" i="1"/>
  <c r="K804" i="1"/>
  <c r="L804" i="1"/>
  <c r="M804" i="1"/>
  <c r="P804" i="1"/>
  <c r="Q804" i="1"/>
  <c r="R804" i="1"/>
  <c r="S804" i="1"/>
  <c r="T804" i="1"/>
  <c r="A805" i="1"/>
  <c r="C805" i="1"/>
  <c r="D805" i="1"/>
  <c r="F805" i="1"/>
  <c r="G805" i="1"/>
  <c r="H805" i="1"/>
  <c r="I805" i="1"/>
  <c r="K805" i="1"/>
  <c r="L805" i="1"/>
  <c r="M805" i="1"/>
  <c r="P805" i="1"/>
  <c r="Q805" i="1"/>
  <c r="R805" i="1"/>
  <c r="S805" i="1"/>
  <c r="T805" i="1"/>
  <c r="A806" i="1"/>
  <c r="C806" i="1"/>
  <c r="D806" i="1"/>
  <c r="F806" i="1"/>
  <c r="G806" i="1"/>
  <c r="H806" i="1"/>
  <c r="I806" i="1"/>
  <c r="K806" i="1"/>
  <c r="L806" i="1"/>
  <c r="M806" i="1"/>
  <c r="P806" i="1"/>
  <c r="Q806" i="1"/>
  <c r="R806" i="1"/>
  <c r="S806" i="1"/>
  <c r="T806" i="1"/>
  <c r="A807" i="1"/>
  <c r="C807" i="1"/>
  <c r="D807" i="1"/>
  <c r="F807" i="1"/>
  <c r="G807" i="1"/>
  <c r="H807" i="1"/>
  <c r="I807" i="1"/>
  <c r="K807" i="1"/>
  <c r="L807" i="1"/>
  <c r="M807" i="1"/>
  <c r="P807" i="1"/>
  <c r="Q807" i="1"/>
  <c r="R807" i="1"/>
  <c r="S807" i="1"/>
  <c r="T807" i="1"/>
  <c r="A808" i="1"/>
  <c r="C808" i="1"/>
  <c r="D808" i="1"/>
  <c r="F808" i="1"/>
  <c r="G808" i="1"/>
  <c r="H808" i="1"/>
  <c r="I808" i="1"/>
  <c r="K808" i="1"/>
  <c r="L808" i="1"/>
  <c r="M808" i="1"/>
  <c r="P808" i="1"/>
  <c r="Q808" i="1"/>
  <c r="R808" i="1"/>
  <c r="S808" i="1"/>
  <c r="T808" i="1"/>
  <c r="A809" i="1"/>
  <c r="C809" i="1"/>
  <c r="D809" i="1"/>
  <c r="F809" i="1"/>
  <c r="G809" i="1"/>
  <c r="H809" i="1"/>
  <c r="I809" i="1"/>
  <c r="K809" i="1"/>
  <c r="L809" i="1"/>
  <c r="M809" i="1"/>
  <c r="P809" i="1"/>
  <c r="Q809" i="1"/>
  <c r="R809" i="1"/>
  <c r="S809" i="1"/>
  <c r="T809" i="1"/>
  <c r="A810" i="1"/>
  <c r="C810" i="1"/>
  <c r="D810" i="1"/>
  <c r="F810" i="1"/>
  <c r="G810" i="1"/>
  <c r="H810" i="1"/>
  <c r="I810" i="1"/>
  <c r="K810" i="1"/>
  <c r="L810" i="1"/>
  <c r="M810" i="1"/>
  <c r="P810" i="1"/>
  <c r="Q810" i="1"/>
  <c r="R810" i="1"/>
  <c r="S810" i="1"/>
  <c r="T810" i="1"/>
  <c r="A811" i="1"/>
  <c r="C811" i="1"/>
  <c r="D811" i="1"/>
  <c r="F811" i="1"/>
  <c r="G811" i="1"/>
  <c r="H811" i="1"/>
  <c r="I811" i="1"/>
  <c r="K811" i="1"/>
  <c r="L811" i="1"/>
  <c r="M811" i="1"/>
  <c r="P811" i="1"/>
  <c r="Q811" i="1"/>
  <c r="R811" i="1"/>
  <c r="S811" i="1"/>
  <c r="T811" i="1"/>
  <c r="A812" i="1"/>
  <c r="C812" i="1"/>
  <c r="D812" i="1"/>
  <c r="F812" i="1"/>
  <c r="G812" i="1"/>
  <c r="H812" i="1"/>
  <c r="I812" i="1"/>
  <c r="K812" i="1"/>
  <c r="L812" i="1"/>
  <c r="M812" i="1"/>
  <c r="P812" i="1"/>
  <c r="Q812" i="1"/>
  <c r="R812" i="1"/>
  <c r="S812" i="1"/>
  <c r="T812" i="1"/>
  <c r="A813" i="1"/>
  <c r="U813" i="1"/>
  <c r="U815" i="1" s="1"/>
  <c r="V813" i="1"/>
  <c r="V815" i="1" s="1"/>
  <c r="W813" i="1"/>
  <c r="W815" i="1" s="1"/>
  <c r="X813" i="1"/>
  <c r="X815" i="1" s="1"/>
  <c r="C816" i="1"/>
  <c r="D816" i="1"/>
  <c r="F816" i="1"/>
  <c r="G816" i="1"/>
  <c r="H816" i="1"/>
  <c r="I816" i="1"/>
  <c r="K816" i="1"/>
  <c r="M816" i="1"/>
  <c r="O816" i="1"/>
  <c r="P816" i="1"/>
  <c r="Q816" i="1"/>
  <c r="R816" i="1"/>
  <c r="S816" i="1"/>
  <c r="T816" i="1"/>
  <c r="D817" i="1"/>
  <c r="E817" i="1"/>
  <c r="F817" i="1"/>
  <c r="G817" i="1"/>
  <c r="H817" i="1"/>
  <c r="I817" i="1"/>
  <c r="J817" i="1"/>
  <c r="M817" i="1"/>
  <c r="L815" i="1" l="1"/>
  <c r="R815" i="1"/>
  <c r="H550" i="1"/>
  <c r="H540" i="1"/>
  <c r="F534" i="1"/>
  <c r="H527" i="1"/>
  <c r="H526" i="1"/>
  <c r="H523" i="1"/>
  <c r="H512" i="1"/>
  <c r="H509" i="1"/>
  <c r="F508" i="1"/>
  <c r="H503" i="1"/>
  <c r="F502" i="1"/>
  <c r="H497" i="1"/>
  <c r="F496" i="1"/>
  <c r="H496" i="1" s="1"/>
  <c r="G815" i="1"/>
  <c r="S815" i="1"/>
  <c r="M815" i="1"/>
  <c r="F815" i="1"/>
  <c r="H815" i="1"/>
  <c r="E778" i="1"/>
  <c r="T815" i="1"/>
  <c r="N815" i="1"/>
  <c r="D815" i="1"/>
  <c r="I815" i="1"/>
  <c r="F516" i="1"/>
  <c r="H516" i="1"/>
  <c r="F514" i="1"/>
  <c r="H514" i="1"/>
  <c r="F511" i="1"/>
  <c r="H511" i="1"/>
  <c r="P815" i="1"/>
  <c r="Q815" i="1"/>
  <c r="K815" i="1"/>
  <c r="O815" i="1"/>
  <c r="C815" i="1"/>
  <c r="F506" i="1"/>
  <c r="H506" i="1"/>
  <c r="F504" i="1"/>
  <c r="H504" i="1"/>
  <c r="D463" i="1"/>
  <c r="D465" i="1" s="1"/>
  <c r="BL730" i="1"/>
  <c r="Q730" i="1"/>
  <c r="F505" i="1"/>
  <c r="H505" i="1"/>
  <c r="F612" i="1"/>
  <c r="B446" i="1"/>
  <c r="H521" i="1"/>
  <c r="F521" i="1"/>
  <c r="F500" i="1"/>
  <c r="H500" i="1"/>
  <c r="F498" i="1"/>
  <c r="H498" i="1" s="1"/>
  <c r="F520" i="1"/>
  <c r="H520" i="1"/>
  <c r="F499" i="1"/>
  <c r="H499" i="1"/>
  <c r="F515" i="1"/>
  <c r="H515" i="1"/>
  <c r="F510" i="1"/>
  <c r="H510" i="1" s="1"/>
  <c r="B433" i="1"/>
  <c r="F536" i="1"/>
  <c r="B438" i="1"/>
  <c r="C444" i="1"/>
  <c r="J782" i="1"/>
  <c r="J764" i="1"/>
  <c r="J750" i="1"/>
  <c r="J806" i="1"/>
  <c r="J752" i="1"/>
  <c r="H535" i="1"/>
  <c r="H513" i="1"/>
  <c r="F513" i="1"/>
  <c r="D433" i="1"/>
  <c r="J800" i="1"/>
  <c r="J804" i="1"/>
  <c r="J786" i="1"/>
  <c r="J768" i="1"/>
  <c r="J735" i="1"/>
  <c r="J741" i="1"/>
  <c r="J747" i="1"/>
  <c r="J753" i="1"/>
  <c r="J759" i="1"/>
  <c r="J765" i="1"/>
  <c r="J771" i="1"/>
  <c r="J777" i="1"/>
  <c r="J783" i="1"/>
  <c r="J789" i="1"/>
  <c r="J795" i="1"/>
  <c r="J801" i="1"/>
  <c r="J807" i="1"/>
  <c r="J736" i="1"/>
  <c r="J742" i="1"/>
  <c r="J748" i="1"/>
  <c r="J754" i="1"/>
  <c r="J760" i="1"/>
  <c r="J766" i="1"/>
  <c r="J772" i="1"/>
  <c r="J778" i="1"/>
  <c r="J784" i="1"/>
  <c r="J790" i="1"/>
  <c r="J796" i="1"/>
  <c r="J802" i="1"/>
  <c r="J808" i="1"/>
  <c r="J737" i="1"/>
  <c r="J743" i="1"/>
  <c r="J749" i="1"/>
  <c r="J755" i="1"/>
  <c r="J761" i="1"/>
  <c r="J767" i="1"/>
  <c r="J773" i="1"/>
  <c r="J779" i="1"/>
  <c r="J785" i="1"/>
  <c r="J791" i="1"/>
  <c r="J797" i="1"/>
  <c r="J803" i="1"/>
  <c r="J809" i="1"/>
  <c r="J739" i="1"/>
  <c r="J745" i="1"/>
  <c r="J751" i="1"/>
  <c r="J757" i="1"/>
  <c r="J763" i="1"/>
  <c r="J769" i="1"/>
  <c r="J775" i="1"/>
  <c r="J781" i="1"/>
  <c r="J787" i="1"/>
  <c r="J793" i="1"/>
  <c r="J799" i="1"/>
  <c r="J805" i="1"/>
  <c r="J811" i="1"/>
  <c r="J798" i="1"/>
  <c r="J780" i="1"/>
  <c r="J762" i="1"/>
  <c r="J744" i="1"/>
  <c r="C575" i="1"/>
  <c r="J812" i="1"/>
  <c r="J794" i="1"/>
  <c r="J776" i="1"/>
  <c r="J758" i="1"/>
  <c r="J740" i="1"/>
  <c r="B454" i="1"/>
  <c r="C482" i="1"/>
  <c r="J810" i="1"/>
  <c r="J792" i="1"/>
  <c r="J774" i="1"/>
  <c r="J756" i="1"/>
  <c r="J738" i="1"/>
  <c r="C478" i="1" l="1"/>
  <c r="E795" i="1"/>
  <c r="E806" i="1"/>
  <c r="E770" i="1"/>
  <c r="E781" i="1"/>
  <c r="E745" i="1"/>
  <c r="C639" i="1"/>
  <c r="C564" i="1"/>
  <c r="E786" i="1"/>
  <c r="E772" i="1"/>
  <c r="E774" i="1"/>
  <c r="E744" i="1"/>
  <c r="E785" i="1"/>
  <c r="E749" i="1"/>
  <c r="E789" i="1"/>
  <c r="E753" i="1"/>
  <c r="E800" i="1"/>
  <c r="E764" i="1"/>
  <c r="E811" i="1"/>
  <c r="E775" i="1"/>
  <c r="E739" i="1"/>
  <c r="E768" i="1"/>
  <c r="E756" i="1"/>
  <c r="C473" i="1"/>
  <c r="E759" i="1"/>
  <c r="E790" i="1"/>
  <c r="E792" i="1"/>
  <c r="E779" i="1"/>
  <c r="E747" i="1"/>
  <c r="E805" i="1"/>
  <c r="C540" i="1"/>
  <c r="G540" i="1" s="1"/>
  <c r="C712" i="1"/>
  <c r="E808" i="1"/>
  <c r="E780" i="1"/>
  <c r="E809" i="1"/>
  <c r="E773" i="1"/>
  <c r="E737" i="1"/>
  <c r="E777" i="1"/>
  <c r="E741" i="1"/>
  <c r="E788" i="1"/>
  <c r="E752" i="1"/>
  <c r="E799" i="1"/>
  <c r="E763" i="1"/>
  <c r="B439" i="1"/>
  <c r="B440" i="1" s="1"/>
  <c r="CC730" i="1"/>
  <c r="L817" i="1"/>
  <c r="C446" i="1"/>
  <c r="BM730" i="1"/>
  <c r="B463" i="1"/>
  <c r="BJ730" i="1"/>
  <c r="O817" i="1"/>
  <c r="J734" i="1"/>
  <c r="J815" i="1" s="1"/>
  <c r="E754" i="1"/>
  <c r="E791" i="1"/>
  <c r="E804" i="1"/>
  <c r="E762" i="1"/>
  <c r="E743" i="1"/>
  <c r="E794" i="1"/>
  <c r="E769" i="1"/>
  <c r="D434" i="1"/>
  <c r="C700" i="1"/>
  <c r="C528" i="1"/>
  <c r="G528" i="1" s="1"/>
  <c r="E810" i="1"/>
  <c r="E798" i="1"/>
  <c r="E803" i="1"/>
  <c r="E767" i="1"/>
  <c r="E807" i="1"/>
  <c r="E771" i="1"/>
  <c r="E735" i="1"/>
  <c r="E782" i="1"/>
  <c r="E746" i="1"/>
  <c r="E793" i="1"/>
  <c r="E757" i="1"/>
  <c r="K612" i="1"/>
  <c r="C465" i="1"/>
  <c r="N816" i="1"/>
  <c r="C476" i="1"/>
  <c r="E755" i="1"/>
  <c r="E783" i="1"/>
  <c r="E758" i="1"/>
  <c r="C440" i="1"/>
  <c r="L816" i="1"/>
  <c r="E750" i="1"/>
  <c r="E736" i="1"/>
  <c r="E738" i="1"/>
  <c r="E797" i="1"/>
  <c r="E761" i="1"/>
  <c r="E801" i="1"/>
  <c r="E765" i="1"/>
  <c r="E812" i="1"/>
  <c r="E776" i="1"/>
  <c r="E740" i="1"/>
  <c r="E787" i="1"/>
  <c r="E751" i="1"/>
  <c r="C448" i="1"/>
  <c r="C517" i="1" l="1"/>
  <c r="G517" i="1" s="1"/>
  <c r="C689" i="1"/>
  <c r="C630" i="1"/>
  <c r="C546" i="1"/>
  <c r="G546" i="1" s="1"/>
  <c r="C508" i="1"/>
  <c r="G508" i="1" s="1"/>
  <c r="C680" i="1"/>
  <c r="C533" i="1"/>
  <c r="G533" i="1" s="1"/>
  <c r="C705" i="1"/>
  <c r="C565" i="1"/>
  <c r="C640" i="1"/>
  <c r="C556" i="1"/>
  <c r="C635" i="1"/>
  <c r="C566" i="1"/>
  <c r="C641" i="1"/>
  <c r="C433" i="1"/>
  <c r="J816" i="1"/>
  <c r="C567" i="1"/>
  <c r="C642" i="1"/>
  <c r="C634" i="1"/>
  <c r="C554" i="1"/>
  <c r="B473" i="1"/>
  <c r="T730" i="1"/>
  <c r="C501" i="1"/>
  <c r="G501" i="1" s="1"/>
  <c r="C673" i="1"/>
  <c r="C526" i="1"/>
  <c r="G526" i="1" s="1"/>
  <c r="C698" i="1"/>
  <c r="C551" i="1"/>
  <c r="C629" i="1"/>
  <c r="C506" i="1"/>
  <c r="G506" i="1" s="1"/>
  <c r="C678" i="1"/>
  <c r="C633" i="1"/>
  <c r="C548" i="1"/>
  <c r="C549" i="1"/>
  <c r="C624" i="1"/>
  <c r="C620" i="1"/>
  <c r="C574" i="1"/>
  <c r="C523" i="1"/>
  <c r="G523" i="1" s="1"/>
  <c r="C695" i="1"/>
  <c r="C670" i="1"/>
  <c r="C498" i="1"/>
  <c r="G498" i="1" s="1"/>
  <c r="C621" i="1"/>
  <c r="C561" i="1"/>
  <c r="C503" i="1"/>
  <c r="G503" i="1" s="1"/>
  <c r="C675" i="1"/>
  <c r="C535" i="1"/>
  <c r="G535" i="1" s="1"/>
  <c r="C707" i="1"/>
  <c r="C645" i="1"/>
  <c r="C570" i="1"/>
  <c r="C616" i="1"/>
  <c r="C543" i="1"/>
  <c r="C568" i="1"/>
  <c r="C643" i="1"/>
  <c r="C520" i="1"/>
  <c r="G520" i="1" s="1"/>
  <c r="C692" i="1"/>
  <c r="C519" i="1"/>
  <c r="G519" i="1" s="1"/>
  <c r="C691" i="1"/>
  <c r="C560" i="1"/>
  <c r="C627" i="1"/>
  <c r="C636" i="1"/>
  <c r="C553" i="1"/>
  <c r="C509" i="1"/>
  <c r="G509" i="1" s="1"/>
  <c r="C681" i="1"/>
  <c r="C537" i="1"/>
  <c r="G537" i="1" s="1"/>
  <c r="C709" i="1"/>
  <c r="C536" i="1"/>
  <c r="G536" i="1" s="1"/>
  <c r="C708" i="1"/>
  <c r="C527" i="1"/>
  <c r="G527" i="1" s="1"/>
  <c r="C699" i="1"/>
  <c r="C512" i="1"/>
  <c r="G512" i="1" s="1"/>
  <c r="C684" i="1"/>
  <c r="C514" i="1"/>
  <c r="G514" i="1" s="1"/>
  <c r="C686" i="1"/>
  <c r="C539" i="1"/>
  <c r="G539" i="1" s="1"/>
  <c r="C711" i="1"/>
  <c r="C646" i="1"/>
  <c r="C571" i="1"/>
  <c r="C558" i="1"/>
  <c r="C638" i="1"/>
  <c r="C557" i="1"/>
  <c r="C637" i="1"/>
  <c r="C694" i="1"/>
  <c r="C522" i="1"/>
  <c r="G522" i="1" s="1"/>
  <c r="C682" i="1"/>
  <c r="C510" i="1"/>
  <c r="G510" i="1" s="1"/>
  <c r="C569" i="1"/>
  <c r="C644" i="1"/>
  <c r="C505" i="1"/>
  <c r="G505" i="1" s="1"/>
  <c r="C677" i="1"/>
  <c r="C518" i="1"/>
  <c r="G518" i="1" s="1"/>
  <c r="C690" i="1"/>
  <c r="C511" i="1"/>
  <c r="G511" i="1" s="1"/>
  <c r="C683" i="1"/>
  <c r="E734" i="1"/>
  <c r="E815" i="1" s="1"/>
  <c r="C676" i="1"/>
  <c r="C504" i="1"/>
  <c r="G504" i="1" s="1"/>
  <c r="C502" i="1"/>
  <c r="G502" i="1" s="1"/>
  <c r="C674" i="1"/>
  <c r="C619" i="1"/>
  <c r="C559" i="1"/>
  <c r="C545" i="1"/>
  <c r="G545" i="1" s="1"/>
  <c r="C628" i="1"/>
  <c r="C617" i="1"/>
  <c r="C555" i="1"/>
  <c r="C497" i="1"/>
  <c r="G497" i="1" s="1"/>
  <c r="C669" i="1"/>
  <c r="C529" i="1"/>
  <c r="G529" i="1" s="1"/>
  <c r="C701" i="1"/>
  <c r="C572" i="1"/>
  <c r="C647" i="1"/>
  <c r="C531" i="1"/>
  <c r="G531" i="1" s="1"/>
  <c r="C703" i="1"/>
  <c r="C524" i="1"/>
  <c r="G524" i="1" s="1"/>
  <c r="C696" i="1"/>
  <c r="C516" i="1"/>
  <c r="G516" i="1" s="1"/>
  <c r="C688" i="1"/>
  <c r="B465" i="1"/>
  <c r="N817" i="1"/>
  <c r="C541" i="1"/>
  <c r="C713" i="1"/>
  <c r="C521" i="1"/>
  <c r="G521" i="1" s="1"/>
  <c r="C693" i="1"/>
  <c r="C530" i="1"/>
  <c r="G530" i="1" s="1"/>
  <c r="C702" i="1"/>
  <c r="C622" i="1"/>
  <c r="C573" i="1"/>
  <c r="C515" i="1"/>
  <c r="G515" i="1" s="1"/>
  <c r="C687" i="1"/>
  <c r="C547" i="1"/>
  <c r="C632" i="1"/>
  <c r="C534" i="1"/>
  <c r="G534" i="1" s="1"/>
  <c r="C706" i="1"/>
  <c r="C625" i="1"/>
  <c r="C544" i="1"/>
  <c r="G544" i="1" s="1"/>
  <c r="B434" i="1"/>
  <c r="K817" i="1"/>
  <c r="BX730" i="1"/>
  <c r="B441" i="1"/>
  <c r="C618" i="1"/>
  <c r="C552" i="1"/>
  <c r="C623" i="1"/>
  <c r="C562" i="1"/>
  <c r="C513" i="1"/>
  <c r="G513" i="1" s="1"/>
  <c r="C685" i="1"/>
  <c r="C538" i="1"/>
  <c r="G538" i="1" s="1"/>
  <c r="C710" i="1"/>
  <c r="C626" i="1"/>
  <c r="C563" i="1"/>
  <c r="C500" i="1"/>
  <c r="G500" i="1" s="1"/>
  <c r="C672" i="1"/>
  <c r="C525" i="1"/>
  <c r="G525" i="1" s="1"/>
  <c r="C697" i="1"/>
  <c r="C550" i="1"/>
  <c r="G550" i="1" s="1"/>
  <c r="C614" i="1"/>
  <c r="C499" i="1"/>
  <c r="G499" i="1" s="1"/>
  <c r="C671" i="1"/>
  <c r="C631" i="1"/>
  <c r="C542" i="1"/>
  <c r="C507" i="1"/>
  <c r="G507" i="1" s="1"/>
  <c r="C679" i="1"/>
  <c r="C532" i="1"/>
  <c r="G532" i="1" s="1"/>
  <c r="C704" i="1"/>
  <c r="B478" i="1"/>
  <c r="X730" i="1"/>
  <c r="C496" i="1" l="1"/>
  <c r="G496" i="1" s="1"/>
  <c r="C668" i="1"/>
  <c r="C428" i="1"/>
  <c r="C441" i="1" s="1"/>
  <c r="E816" i="1"/>
  <c r="C716" i="1"/>
  <c r="C481" i="1"/>
  <c r="B476" i="1"/>
  <c r="C648" i="1"/>
  <c r="M716" i="1" s="1"/>
  <c r="Y816" i="1" s="1"/>
  <c r="C715" i="1"/>
  <c r="D615" i="1"/>
  <c r="D625" i="1" l="1"/>
  <c r="D631" i="1"/>
  <c r="D634" i="1"/>
  <c r="D627" i="1"/>
  <c r="D630" i="1"/>
  <c r="D633" i="1"/>
  <c r="D636" i="1"/>
  <c r="D639" i="1"/>
  <c r="D620" i="1"/>
  <c r="D624" i="1"/>
  <c r="D626" i="1"/>
  <c r="D635" i="1"/>
  <c r="D638" i="1"/>
  <c r="D642" i="1"/>
  <c r="D671" i="1"/>
  <c r="D677" i="1"/>
  <c r="D683" i="1"/>
  <c r="D689" i="1"/>
  <c r="D695" i="1"/>
  <c r="D617" i="1"/>
  <c r="D632" i="1"/>
  <c r="D640" i="1"/>
  <c r="D643" i="1"/>
  <c r="D669" i="1"/>
  <c r="D675" i="1"/>
  <c r="D623" i="1"/>
  <c r="D641" i="1"/>
  <c r="D644" i="1"/>
  <c r="D673" i="1"/>
  <c r="D679" i="1"/>
  <c r="D685" i="1"/>
  <c r="D616" i="1"/>
  <c r="D628" i="1"/>
  <c r="D645" i="1"/>
  <c r="D670" i="1"/>
  <c r="D697" i="1"/>
  <c r="D699" i="1"/>
  <c r="D703" i="1"/>
  <c r="D709" i="1"/>
  <c r="D716" i="1"/>
  <c r="D618" i="1"/>
  <c r="D668" i="1"/>
  <c r="D684" i="1"/>
  <c r="D688" i="1"/>
  <c r="D702" i="1"/>
  <c r="D708" i="1"/>
  <c r="D622" i="1"/>
  <c r="D646" i="1"/>
  <c r="D674" i="1"/>
  <c r="D682" i="1"/>
  <c r="D686" i="1"/>
  <c r="D705" i="1"/>
  <c r="D711" i="1"/>
  <c r="D619" i="1"/>
  <c r="D629" i="1"/>
  <c r="D647" i="1"/>
  <c r="D678" i="1"/>
  <c r="D680" i="1"/>
  <c r="D692" i="1"/>
  <c r="D701" i="1"/>
  <c r="D713" i="1"/>
  <c r="D621" i="1"/>
  <c r="D676" i="1"/>
  <c r="D696" i="1"/>
  <c r="D700" i="1"/>
  <c r="D712" i="1"/>
  <c r="D672" i="1"/>
  <c r="D687" i="1"/>
  <c r="D691" i="1"/>
  <c r="D710" i="1"/>
  <c r="D690" i="1"/>
  <c r="D694" i="1"/>
  <c r="D707" i="1"/>
  <c r="D681" i="1"/>
  <c r="D698" i="1"/>
  <c r="D706" i="1"/>
  <c r="D637" i="1"/>
  <c r="D693" i="1"/>
  <c r="D704" i="1"/>
  <c r="E612" i="1" l="1"/>
  <c r="D715" i="1"/>
  <c r="E623" i="1"/>
  <c r="E626" i="1" l="1"/>
  <c r="E628" i="1"/>
  <c r="E629" i="1"/>
  <c r="E636" i="1"/>
  <c r="E637" i="1"/>
  <c r="E647" i="1"/>
  <c r="E672" i="1"/>
  <c r="E678" i="1"/>
  <c r="E684" i="1"/>
  <c r="E690" i="1"/>
  <c r="E696" i="1"/>
  <c r="E633" i="1"/>
  <c r="E645" i="1"/>
  <c r="E670" i="1"/>
  <c r="E676" i="1"/>
  <c r="E627" i="1"/>
  <c r="E630" i="1"/>
  <c r="E646" i="1"/>
  <c r="E668" i="1"/>
  <c r="E674" i="1"/>
  <c r="E680" i="1"/>
  <c r="E686" i="1"/>
  <c r="E624" i="1"/>
  <c r="E635" i="1"/>
  <c r="E639" i="1"/>
  <c r="E642" i="1"/>
  <c r="E671" i="1"/>
  <c r="E683" i="1"/>
  <c r="E687" i="1"/>
  <c r="E691" i="1"/>
  <c r="E693" i="1"/>
  <c r="E695" i="1"/>
  <c r="E704" i="1"/>
  <c r="E710" i="1"/>
  <c r="E625" i="1"/>
  <c r="E631" i="1"/>
  <c r="E669" i="1"/>
  <c r="E697" i="1"/>
  <c r="E699" i="1"/>
  <c r="E703" i="1"/>
  <c r="E709" i="1"/>
  <c r="E632" i="1"/>
  <c r="E640" i="1"/>
  <c r="E643" i="1"/>
  <c r="E675" i="1"/>
  <c r="E681" i="1"/>
  <c r="E698" i="1"/>
  <c r="E700" i="1"/>
  <c r="E706" i="1"/>
  <c r="E712" i="1"/>
  <c r="E641" i="1"/>
  <c r="E644" i="1"/>
  <c r="E688" i="1"/>
  <c r="E702" i="1"/>
  <c r="E634" i="1"/>
  <c r="E638" i="1"/>
  <c r="E685" i="1"/>
  <c r="E692" i="1"/>
  <c r="E701" i="1"/>
  <c r="E713" i="1"/>
  <c r="E682" i="1"/>
  <c r="E711" i="1"/>
  <c r="E679" i="1"/>
  <c r="E708" i="1"/>
  <c r="E677" i="1"/>
  <c r="E694" i="1"/>
  <c r="E707" i="1"/>
  <c r="E716" i="1"/>
  <c r="E705" i="1"/>
  <c r="E673" i="1"/>
  <c r="E689" i="1"/>
  <c r="E715" i="1" l="1"/>
  <c r="F624" i="1"/>
  <c r="F627" i="1" l="1"/>
  <c r="F630" i="1"/>
  <c r="F633" i="1"/>
  <c r="F636" i="1"/>
  <c r="F632" i="1"/>
  <c r="F635" i="1"/>
  <c r="F638" i="1"/>
  <c r="F629" i="1"/>
  <c r="F641" i="1"/>
  <c r="F644" i="1"/>
  <c r="F673" i="1"/>
  <c r="F679" i="1"/>
  <c r="F685" i="1"/>
  <c r="F691" i="1"/>
  <c r="F697" i="1"/>
  <c r="F628" i="1"/>
  <c r="F634" i="1"/>
  <c r="F639" i="1"/>
  <c r="F642" i="1"/>
  <c r="F671" i="1"/>
  <c r="F677" i="1"/>
  <c r="F625" i="1"/>
  <c r="F631" i="1"/>
  <c r="F640" i="1"/>
  <c r="F643" i="1"/>
  <c r="F669" i="1"/>
  <c r="F675" i="1"/>
  <c r="F681" i="1"/>
  <c r="F687" i="1"/>
  <c r="F637" i="1"/>
  <c r="F672" i="1"/>
  <c r="F682" i="1"/>
  <c r="F689" i="1"/>
  <c r="F705" i="1"/>
  <c r="F711" i="1"/>
  <c r="F645" i="1"/>
  <c r="F670" i="1"/>
  <c r="F683" i="1"/>
  <c r="F693" i="1"/>
  <c r="F695" i="1"/>
  <c r="F704" i="1"/>
  <c r="F710" i="1"/>
  <c r="F676" i="1"/>
  <c r="F692" i="1"/>
  <c r="F694" i="1"/>
  <c r="F696" i="1"/>
  <c r="F701" i="1"/>
  <c r="F707" i="1"/>
  <c r="F713" i="1"/>
  <c r="F703" i="1"/>
  <c r="F647" i="1"/>
  <c r="F678" i="1"/>
  <c r="F680" i="1"/>
  <c r="F688" i="1"/>
  <c r="F702" i="1"/>
  <c r="F674" i="1"/>
  <c r="F700" i="1"/>
  <c r="F712" i="1"/>
  <c r="F668" i="1"/>
  <c r="F684" i="1"/>
  <c r="F699" i="1"/>
  <c r="F709" i="1"/>
  <c r="F626" i="1"/>
  <c r="F690" i="1"/>
  <c r="F708" i="1"/>
  <c r="F698" i="1"/>
  <c r="F706" i="1"/>
  <c r="F686" i="1"/>
  <c r="F716" i="1"/>
  <c r="F646" i="1"/>
  <c r="F715" i="1" l="1"/>
  <c r="G625" i="1"/>
  <c r="G628" i="1" l="1"/>
  <c r="G629" i="1"/>
  <c r="G646" i="1"/>
  <c r="G668" i="1"/>
  <c r="G674" i="1"/>
  <c r="G680" i="1"/>
  <c r="G686" i="1"/>
  <c r="G692" i="1"/>
  <c r="G698" i="1"/>
  <c r="G626" i="1"/>
  <c r="G635" i="1"/>
  <c r="G637" i="1"/>
  <c r="G638" i="1"/>
  <c r="G647" i="1"/>
  <c r="G672" i="1"/>
  <c r="G678" i="1"/>
  <c r="G632" i="1"/>
  <c r="G645" i="1"/>
  <c r="G670" i="1"/>
  <c r="G676" i="1"/>
  <c r="G682" i="1"/>
  <c r="G673" i="1"/>
  <c r="G700" i="1"/>
  <c r="G706" i="1"/>
  <c r="G712" i="1"/>
  <c r="G633" i="1"/>
  <c r="G639" i="1"/>
  <c r="G642" i="1"/>
  <c r="G671" i="1"/>
  <c r="G687" i="1"/>
  <c r="G689" i="1"/>
  <c r="G691" i="1"/>
  <c r="G705" i="1"/>
  <c r="G711" i="1"/>
  <c r="G634" i="1"/>
  <c r="G677" i="1"/>
  <c r="G685" i="1"/>
  <c r="G688" i="1"/>
  <c r="G690" i="1"/>
  <c r="G702" i="1"/>
  <c r="G708" i="1"/>
  <c r="G669" i="1"/>
  <c r="G683" i="1"/>
  <c r="G693" i="1"/>
  <c r="G697" i="1"/>
  <c r="G704" i="1"/>
  <c r="G716" i="1"/>
  <c r="G641" i="1"/>
  <c r="G644" i="1"/>
  <c r="G703" i="1"/>
  <c r="G630" i="1"/>
  <c r="G696" i="1"/>
  <c r="G701" i="1"/>
  <c r="G713" i="1"/>
  <c r="G631" i="1"/>
  <c r="G695" i="1"/>
  <c r="G710" i="1"/>
  <c r="G636" i="1"/>
  <c r="G679" i="1"/>
  <c r="G684" i="1"/>
  <c r="G699" i="1"/>
  <c r="G709" i="1"/>
  <c r="G627" i="1"/>
  <c r="G681" i="1"/>
  <c r="G675" i="1"/>
  <c r="G707" i="1"/>
  <c r="G640" i="1"/>
  <c r="G694" i="1"/>
  <c r="G643" i="1"/>
  <c r="G715" i="1" l="1"/>
  <c r="H628" i="1"/>
  <c r="H632" i="1" l="1"/>
  <c r="H635" i="1"/>
  <c r="H631" i="1"/>
  <c r="H634" i="1"/>
  <c r="H637" i="1"/>
  <c r="H630" i="1"/>
  <c r="H640" i="1"/>
  <c r="H643" i="1"/>
  <c r="H669" i="1"/>
  <c r="H675" i="1"/>
  <c r="H681" i="1"/>
  <c r="H687" i="1"/>
  <c r="H693" i="1"/>
  <c r="H699" i="1"/>
  <c r="H636" i="1"/>
  <c r="H641" i="1"/>
  <c r="H644" i="1"/>
  <c r="H673" i="1"/>
  <c r="H679" i="1"/>
  <c r="H633" i="1"/>
  <c r="H639" i="1"/>
  <c r="H642" i="1"/>
  <c r="H671" i="1"/>
  <c r="H677" i="1"/>
  <c r="H683" i="1"/>
  <c r="H646" i="1"/>
  <c r="H674" i="1"/>
  <c r="H686" i="1"/>
  <c r="H694" i="1"/>
  <c r="H696" i="1"/>
  <c r="H698" i="1"/>
  <c r="H701" i="1"/>
  <c r="H707" i="1"/>
  <c r="H713" i="1"/>
  <c r="H672" i="1"/>
  <c r="H682" i="1"/>
  <c r="H700" i="1"/>
  <c r="H706" i="1"/>
  <c r="H712" i="1"/>
  <c r="H638" i="1"/>
  <c r="H647" i="1"/>
  <c r="H678" i="1"/>
  <c r="H680" i="1"/>
  <c r="H684" i="1"/>
  <c r="H703" i="1"/>
  <c r="H709" i="1"/>
  <c r="H689" i="1"/>
  <c r="H705" i="1"/>
  <c r="H629" i="1"/>
  <c r="H697" i="1"/>
  <c r="H704" i="1"/>
  <c r="H716" i="1"/>
  <c r="H676" i="1"/>
  <c r="H685" i="1"/>
  <c r="H688" i="1"/>
  <c r="H692" i="1"/>
  <c r="H702" i="1"/>
  <c r="H645" i="1"/>
  <c r="H670" i="1"/>
  <c r="H691" i="1"/>
  <c r="H711" i="1"/>
  <c r="H668" i="1"/>
  <c r="H695" i="1"/>
  <c r="H710" i="1"/>
  <c r="H690" i="1"/>
  <c r="H708" i="1"/>
  <c r="H715" i="1" l="1"/>
  <c r="I629" i="1"/>
  <c r="I631" i="1" l="1"/>
  <c r="I645" i="1"/>
  <c r="I670" i="1"/>
  <c r="I676" i="1"/>
  <c r="I682" i="1"/>
  <c r="I688" i="1"/>
  <c r="I694" i="1"/>
  <c r="I646" i="1"/>
  <c r="I668" i="1"/>
  <c r="I674" i="1"/>
  <c r="I634" i="1"/>
  <c r="I638" i="1"/>
  <c r="I647" i="1"/>
  <c r="I672" i="1"/>
  <c r="I678" i="1"/>
  <c r="I684" i="1"/>
  <c r="I630" i="1"/>
  <c r="I640" i="1"/>
  <c r="I643" i="1"/>
  <c r="I675" i="1"/>
  <c r="I681" i="1"/>
  <c r="I685" i="1"/>
  <c r="I690" i="1"/>
  <c r="I692" i="1"/>
  <c r="I702" i="1"/>
  <c r="I708" i="1"/>
  <c r="I635" i="1"/>
  <c r="I637" i="1"/>
  <c r="I673" i="1"/>
  <c r="I686" i="1"/>
  <c r="I696" i="1"/>
  <c r="I698" i="1"/>
  <c r="I701" i="1"/>
  <c r="I707" i="1"/>
  <c r="I636" i="1"/>
  <c r="I641" i="1"/>
  <c r="I644" i="1"/>
  <c r="I679" i="1"/>
  <c r="I695" i="1"/>
  <c r="I697" i="1"/>
  <c r="I699" i="1"/>
  <c r="I704" i="1"/>
  <c r="I710" i="1"/>
  <c r="I633" i="1"/>
  <c r="I671" i="1"/>
  <c r="I706" i="1"/>
  <c r="I669" i="1"/>
  <c r="I683" i="1"/>
  <c r="I689" i="1"/>
  <c r="I693" i="1"/>
  <c r="I705" i="1"/>
  <c r="I680" i="1"/>
  <c r="I703" i="1"/>
  <c r="I716" i="1"/>
  <c r="I639" i="1"/>
  <c r="I642" i="1"/>
  <c r="I687" i="1"/>
  <c r="I700" i="1"/>
  <c r="I712" i="1"/>
  <c r="I713" i="1"/>
  <c r="I691" i="1"/>
  <c r="I711" i="1"/>
  <c r="I632" i="1"/>
  <c r="I677" i="1"/>
  <c r="I709" i="1"/>
  <c r="I715" i="1" l="1"/>
  <c r="J630" i="1"/>
  <c r="J631" i="1" l="1"/>
  <c r="J634" i="1"/>
  <c r="J633" i="1"/>
  <c r="J636" i="1"/>
  <c r="J632" i="1"/>
  <c r="J639" i="1"/>
  <c r="J642" i="1"/>
  <c r="J671" i="1"/>
  <c r="J677" i="1"/>
  <c r="J683" i="1"/>
  <c r="J689" i="1"/>
  <c r="J695" i="1"/>
  <c r="J640" i="1"/>
  <c r="J643" i="1"/>
  <c r="J669" i="1"/>
  <c r="J675" i="1"/>
  <c r="J635" i="1"/>
  <c r="J637" i="1"/>
  <c r="J641" i="1"/>
  <c r="J644" i="1"/>
  <c r="J673" i="1"/>
  <c r="J679" i="1"/>
  <c r="J685" i="1"/>
  <c r="J676" i="1"/>
  <c r="J680" i="1"/>
  <c r="J688" i="1"/>
  <c r="J703" i="1"/>
  <c r="J709" i="1"/>
  <c r="J716" i="1"/>
  <c r="J646" i="1"/>
  <c r="J674" i="1"/>
  <c r="J681" i="1"/>
  <c r="J690" i="1"/>
  <c r="J692" i="1"/>
  <c r="J694" i="1"/>
  <c r="J702" i="1"/>
  <c r="J708" i="1"/>
  <c r="J668" i="1"/>
  <c r="J691" i="1"/>
  <c r="J693" i="1"/>
  <c r="J705" i="1"/>
  <c r="J711" i="1"/>
  <c r="J686" i="1"/>
  <c r="J698" i="1"/>
  <c r="J707" i="1"/>
  <c r="J706" i="1"/>
  <c r="J638" i="1"/>
  <c r="J647" i="1"/>
  <c r="J678" i="1"/>
  <c r="J697" i="1"/>
  <c r="J704" i="1"/>
  <c r="J672" i="1"/>
  <c r="J682" i="1"/>
  <c r="J696" i="1"/>
  <c r="J701" i="1"/>
  <c r="J645" i="1"/>
  <c r="J670" i="1"/>
  <c r="J687" i="1"/>
  <c r="J700" i="1"/>
  <c r="J712" i="1"/>
  <c r="J713" i="1"/>
  <c r="J699" i="1"/>
  <c r="J684" i="1"/>
  <c r="J710" i="1"/>
  <c r="L647" i="1" l="1"/>
  <c r="L673" i="1"/>
  <c r="L679" i="1"/>
  <c r="L685" i="1"/>
  <c r="L691" i="1"/>
  <c r="L697" i="1"/>
  <c r="L671" i="1"/>
  <c r="L677" i="1"/>
  <c r="L669" i="1"/>
  <c r="L675" i="1"/>
  <c r="L681" i="1"/>
  <c r="L678" i="1"/>
  <c r="L684" i="1"/>
  <c r="L693" i="1"/>
  <c r="L695" i="1"/>
  <c r="L705" i="1"/>
  <c r="L711" i="1"/>
  <c r="L676" i="1"/>
  <c r="L680" i="1"/>
  <c r="L699" i="1"/>
  <c r="L704" i="1"/>
  <c r="L710" i="1"/>
  <c r="L670" i="1"/>
  <c r="L682" i="1"/>
  <c r="L698" i="1"/>
  <c r="L701" i="1"/>
  <c r="L707" i="1"/>
  <c r="L713" i="1"/>
  <c r="L690" i="1"/>
  <c r="L709" i="1"/>
  <c r="L686" i="1"/>
  <c r="L694" i="1"/>
  <c r="L708" i="1"/>
  <c r="L683" i="1"/>
  <c r="L689" i="1"/>
  <c r="L706" i="1"/>
  <c r="L674" i="1"/>
  <c r="L688" i="1"/>
  <c r="L703" i="1"/>
  <c r="L672" i="1"/>
  <c r="L692" i="1"/>
  <c r="L696" i="1"/>
  <c r="L702" i="1"/>
  <c r="L716" i="1"/>
  <c r="L668" i="1"/>
  <c r="L712" i="1"/>
  <c r="L700" i="1"/>
  <c r="L687" i="1"/>
  <c r="K644" i="1"/>
  <c r="J715" i="1"/>
  <c r="K672" i="1" l="1"/>
  <c r="K678" i="1"/>
  <c r="K684" i="1"/>
  <c r="M684" i="1" s="1"/>
  <c r="Y750" i="1" s="1"/>
  <c r="K690" i="1"/>
  <c r="K696" i="1"/>
  <c r="K670" i="1"/>
  <c r="M670" i="1" s="1"/>
  <c r="Y736" i="1" s="1"/>
  <c r="K676" i="1"/>
  <c r="K668" i="1"/>
  <c r="K674" i="1"/>
  <c r="M674" i="1" s="1"/>
  <c r="Y740" i="1" s="1"/>
  <c r="K680" i="1"/>
  <c r="K686" i="1"/>
  <c r="K677" i="1"/>
  <c r="M677" i="1" s="1"/>
  <c r="Y743" i="1" s="1"/>
  <c r="K697" i="1"/>
  <c r="K699" i="1"/>
  <c r="M699" i="1" s="1"/>
  <c r="Y765" i="1" s="1"/>
  <c r="K704" i="1"/>
  <c r="M704" i="1" s="1"/>
  <c r="Y770" i="1" s="1"/>
  <c r="K710" i="1"/>
  <c r="K675" i="1"/>
  <c r="K685" i="1"/>
  <c r="M685" i="1" s="1"/>
  <c r="Y751" i="1" s="1"/>
  <c r="K688" i="1"/>
  <c r="K703" i="1"/>
  <c r="M703" i="1" s="1"/>
  <c r="Y769" i="1" s="1"/>
  <c r="K709" i="1"/>
  <c r="M709" i="1" s="1"/>
  <c r="Y775" i="1" s="1"/>
  <c r="K669" i="1"/>
  <c r="M669" i="1" s="1"/>
  <c r="Y735" i="1" s="1"/>
  <c r="K683" i="1"/>
  <c r="K687" i="1"/>
  <c r="M687" i="1" s="1"/>
  <c r="Y753" i="1" s="1"/>
  <c r="K689" i="1"/>
  <c r="K700" i="1"/>
  <c r="M700" i="1" s="1"/>
  <c r="Y766" i="1" s="1"/>
  <c r="K706" i="1"/>
  <c r="M706" i="1" s="1"/>
  <c r="Y772" i="1" s="1"/>
  <c r="K712" i="1"/>
  <c r="M712" i="1" s="1"/>
  <c r="Y778" i="1" s="1"/>
  <c r="K673" i="1"/>
  <c r="K681" i="1"/>
  <c r="M681" i="1" s="1"/>
  <c r="Y747" i="1" s="1"/>
  <c r="K694" i="1"/>
  <c r="K708" i="1"/>
  <c r="M708" i="1" s="1"/>
  <c r="Y774" i="1" s="1"/>
  <c r="K671" i="1"/>
  <c r="M671" i="1" s="1"/>
  <c r="Y737" i="1" s="1"/>
  <c r="K698" i="1"/>
  <c r="M698" i="1" s="1"/>
  <c r="Y764" i="1" s="1"/>
  <c r="K707" i="1"/>
  <c r="K693" i="1"/>
  <c r="M693" i="1" s="1"/>
  <c r="Y759" i="1" s="1"/>
  <c r="K705" i="1"/>
  <c r="K692" i="1"/>
  <c r="M692" i="1" s="1"/>
  <c r="Y758" i="1" s="1"/>
  <c r="K702" i="1"/>
  <c r="M702" i="1" s="1"/>
  <c r="Y768" i="1" s="1"/>
  <c r="K716" i="1"/>
  <c r="K682" i="1"/>
  <c r="M682" i="1" s="1"/>
  <c r="Y748" i="1" s="1"/>
  <c r="K701" i="1"/>
  <c r="M701" i="1" s="1"/>
  <c r="Y767" i="1" s="1"/>
  <c r="K711" i="1"/>
  <c r="M711" i="1" s="1"/>
  <c r="Y777" i="1" s="1"/>
  <c r="K691" i="1"/>
  <c r="M691" i="1" s="1"/>
  <c r="Y757" i="1" s="1"/>
  <c r="K713" i="1"/>
  <c r="M713" i="1" s="1"/>
  <c r="Y779" i="1" s="1"/>
  <c r="K695" i="1"/>
  <c r="M695" i="1" s="1"/>
  <c r="Y761" i="1" s="1"/>
  <c r="K679" i="1"/>
  <c r="M686" i="1"/>
  <c r="Y752" i="1" s="1"/>
  <c r="M680" i="1"/>
  <c r="Y746" i="1" s="1"/>
  <c r="M697" i="1"/>
  <c r="Y763" i="1" s="1"/>
  <c r="M689" i="1"/>
  <c r="Y755" i="1" s="1"/>
  <c r="M705" i="1"/>
  <c r="Y771" i="1" s="1"/>
  <c r="M675" i="1"/>
  <c r="Y741" i="1" s="1"/>
  <c r="M696" i="1"/>
  <c r="Y762" i="1" s="1"/>
  <c r="M676" i="1"/>
  <c r="Y742" i="1" s="1"/>
  <c r="M690" i="1"/>
  <c r="Y756" i="1" s="1"/>
  <c r="M707" i="1"/>
  <c r="Y773" i="1" s="1"/>
  <c r="M679" i="1"/>
  <c r="Y745" i="1" s="1"/>
  <c r="M678" i="1"/>
  <c r="Y744" i="1" s="1"/>
  <c r="M672" i="1"/>
  <c r="Y738" i="1" s="1"/>
  <c r="M683" i="1"/>
  <c r="Y749" i="1" s="1"/>
  <c r="M710" i="1"/>
  <c r="Y776" i="1" s="1"/>
  <c r="L715" i="1"/>
  <c r="M688" i="1"/>
  <c r="Y754" i="1" s="1"/>
  <c r="M694" i="1"/>
  <c r="Y760" i="1" s="1"/>
  <c r="M673" i="1"/>
  <c r="Y739" i="1" s="1"/>
  <c r="K715" i="1" l="1"/>
  <c r="M668" i="1"/>
  <c r="M715" i="1" l="1"/>
  <c r="Y734" i="1"/>
  <c r="Y815" i="1" s="1"/>
  <c r="D12" i="6" l="1"/>
  <c r="I286" i="9"/>
  <c r="G159" i="9"/>
  <c r="D127" i="9"/>
  <c r="I63" i="9"/>
  <c r="C101" i="8"/>
  <c r="C100" i="8"/>
  <c r="C91" i="8"/>
  <c r="C93" i="8"/>
  <c r="C95" i="8"/>
  <c r="C97" i="8"/>
  <c r="E20" i="2"/>
  <c r="E19" i="2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G268" i="9"/>
  <c r="I365" i="9"/>
  <c r="I186" i="9"/>
  <c r="D218" i="9"/>
  <c r="E218" i="9"/>
  <c r="H186" i="9"/>
  <c r="E186" i="9"/>
  <c r="G154" i="9"/>
  <c r="F154" i="9"/>
  <c r="D154" i="9"/>
  <c r="I122" i="9"/>
  <c r="F122" i="9"/>
  <c r="E122" i="9"/>
  <c r="C122" i="9"/>
  <c r="H90" i="9"/>
  <c r="F90" i="9"/>
  <c r="C90" i="9"/>
  <c r="I58" i="9"/>
  <c r="H58" i="9"/>
  <c r="G58" i="9"/>
  <c r="F58" i="9"/>
  <c r="E58" i="9"/>
  <c r="I26" i="9"/>
  <c r="H26" i="9"/>
  <c r="F26" i="9"/>
  <c r="G186" i="9"/>
  <c r="C186" i="9"/>
  <c r="I154" i="9"/>
  <c r="E154" i="9"/>
  <c r="C154" i="9"/>
  <c r="H122" i="9"/>
  <c r="D122" i="9"/>
  <c r="G90" i="9"/>
  <c r="E90" i="9"/>
  <c r="E26" i="9"/>
  <c r="C26" i="9"/>
  <c r="I382" i="9"/>
  <c r="C125" i="8"/>
  <c r="C16" i="8"/>
  <c r="C22" i="8"/>
  <c r="C74" i="8"/>
  <c r="C84" i="8"/>
  <c r="C85" i="8"/>
  <c r="F26" i="6"/>
  <c r="F27" i="6"/>
  <c r="F28" i="6"/>
  <c r="F29" i="6"/>
  <c r="E32" i="6"/>
  <c r="D32" i="6"/>
  <c r="C28" i="8"/>
  <c r="C28" i="4"/>
  <c r="F19" i="4"/>
  <c r="D19" i="4"/>
  <c r="C19" i="4"/>
  <c r="D10" i="4"/>
  <c r="C3" i="8"/>
  <c r="A3" i="8"/>
  <c r="C149" i="8"/>
  <c r="C148" i="8"/>
  <c r="C144" i="8"/>
  <c r="C135" i="8"/>
  <c r="C134" i="8"/>
  <c r="C133" i="8"/>
  <c r="C132" i="8"/>
  <c r="C131" i="8"/>
  <c r="C129" i="8"/>
  <c r="C124" i="8"/>
  <c r="C123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29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63" i="9"/>
  <c r="I44" i="9"/>
  <c r="E44" i="9"/>
  <c r="I377" i="9"/>
  <c r="G122" i="9"/>
  <c r="C218" i="9"/>
  <c r="D366" i="9"/>
  <c r="D368" i="9"/>
  <c r="C276" i="9"/>
  <c r="I380" i="9"/>
  <c r="I381" i="9"/>
  <c r="I29" i="9"/>
  <c r="C95" i="9"/>
  <c r="G9" i="4"/>
  <c r="F9" i="4"/>
  <c r="D16" i="6"/>
  <c r="C25" i="8"/>
  <c r="C28" i="6"/>
  <c r="C32" i="6"/>
  <c r="C42" i="8"/>
  <c r="C40" i="8"/>
  <c r="H73" i="9"/>
  <c r="E105" i="9"/>
  <c r="G137" i="9"/>
  <c r="C9" i="5"/>
  <c r="F28" i="4"/>
  <c r="F24" i="6"/>
  <c r="C204" i="9"/>
  <c r="G12" i="9"/>
  <c r="H108" i="9"/>
  <c r="F236" i="9"/>
  <c r="E268" i="9"/>
  <c r="E373" i="9"/>
  <c r="F300" i="9"/>
  <c r="C332" i="9"/>
  <c r="I268" i="9"/>
  <c r="D300" i="9"/>
  <c r="C268" i="9"/>
  <c r="F108" i="9"/>
  <c r="C364" i="9"/>
  <c r="E372" i="9"/>
  <c r="H12" i="9"/>
  <c r="I366" i="9"/>
  <c r="F145" i="9" l="1"/>
  <c r="I370" i="9"/>
  <c r="I368" i="9"/>
  <c r="B10" i="4"/>
  <c r="I371" i="9"/>
  <c r="I372" i="9"/>
  <c r="G76" i="9"/>
  <c r="D209" i="9"/>
  <c r="H300" i="9"/>
  <c r="F332" i="9"/>
  <c r="G108" i="9"/>
  <c r="E108" i="9"/>
  <c r="C12" i="9"/>
  <c r="C68" i="8"/>
  <c r="C86" i="8"/>
  <c r="C30" i="8"/>
  <c r="F12" i="6"/>
  <c r="E10" i="4"/>
  <c r="F10" i="4"/>
  <c r="C117" i="8"/>
  <c r="C137" i="8"/>
  <c r="C27" i="5"/>
  <c r="C20" i="5"/>
  <c r="C14" i="5"/>
  <c r="C34" i="5"/>
  <c r="D13" i="7"/>
  <c r="H140" i="9"/>
  <c r="D268" i="9"/>
  <c r="H236" i="9"/>
  <c r="D236" i="9"/>
  <c r="C44" i="9"/>
  <c r="I172" i="9"/>
  <c r="E300" i="9"/>
  <c r="F9" i="6"/>
  <c r="C32" i="8"/>
  <c r="C27" i="8"/>
  <c r="F15" i="6"/>
  <c r="C236" i="9"/>
  <c r="I12" i="9"/>
  <c r="I140" i="9"/>
  <c r="I90" i="9"/>
  <c r="F8" i="6"/>
  <c r="G10" i="4"/>
  <c r="C76" i="9"/>
  <c r="D76" i="9"/>
  <c r="G236" i="9"/>
  <c r="D172" i="9"/>
  <c r="F76" i="9"/>
  <c r="D140" i="9"/>
  <c r="H268" i="9"/>
  <c r="E172" i="9"/>
  <c r="I300" i="9"/>
  <c r="E76" i="9"/>
  <c r="F204" i="9"/>
  <c r="I332" i="9"/>
  <c r="E140" i="9"/>
  <c r="H332" i="9"/>
  <c r="G28" i="4"/>
  <c r="I362" i="9"/>
  <c r="D5" i="7"/>
  <c r="D44" i="9"/>
  <c r="C140" i="9"/>
  <c r="D186" i="9"/>
  <c r="F172" i="9"/>
  <c r="F140" i="9"/>
  <c r="D12" i="9"/>
  <c r="I108" i="9"/>
  <c r="D204" i="9"/>
  <c r="F268" i="9"/>
  <c r="G332" i="9"/>
  <c r="C300" i="9"/>
  <c r="H76" i="9"/>
  <c r="G172" i="9"/>
  <c r="I236" i="9"/>
  <c r="D332" i="9"/>
  <c r="H204" i="9"/>
  <c r="G44" i="9"/>
  <c r="C172" i="9"/>
  <c r="E236" i="9"/>
  <c r="G300" i="9"/>
  <c r="F44" i="9"/>
  <c r="H44" i="9"/>
  <c r="F12" i="9"/>
  <c r="G140" i="9"/>
  <c r="E332" i="9"/>
  <c r="E12" i="9"/>
  <c r="C108" i="9"/>
  <c r="F14" i="6"/>
  <c r="F10" i="6"/>
  <c r="D26" i="9"/>
  <c r="G204" i="9"/>
  <c r="D108" i="9"/>
  <c r="E204" i="9"/>
  <c r="F7" i="6"/>
  <c r="I383" i="9"/>
  <c r="D22" i="7"/>
  <c r="C40" i="5"/>
  <c r="I76" i="9"/>
  <c r="B28" i="4"/>
  <c r="F186" i="9"/>
  <c r="I204" i="9"/>
  <c r="H172" i="9"/>
  <c r="I376" i="9"/>
  <c r="D58" i="9"/>
  <c r="G26" i="9"/>
  <c r="I384" i="9"/>
  <c r="F218" i="9"/>
  <c r="D90" i="9"/>
  <c r="D364" i="9"/>
  <c r="H154" i="9"/>
  <c r="I367" i="9"/>
  <c r="C58" i="9"/>
  <c r="D273" i="9" l="1"/>
  <c r="C113" i="9"/>
  <c r="I177" i="9"/>
  <c r="F177" i="9"/>
  <c r="E305" i="9"/>
  <c r="I49" i="9"/>
  <c r="D53" i="9"/>
  <c r="H337" i="9"/>
  <c r="C209" i="9"/>
  <c r="D117" i="9"/>
  <c r="F209" i="9"/>
  <c r="C241" i="9"/>
  <c r="G149" i="9"/>
  <c r="C273" i="9"/>
  <c r="I81" i="9"/>
  <c r="C17" i="9"/>
  <c r="C21" i="9"/>
  <c r="I53" i="9"/>
  <c r="I85" i="9"/>
  <c r="E273" i="9"/>
  <c r="E85" i="9"/>
  <c r="F21" i="9"/>
  <c r="I149" i="9"/>
  <c r="G213" i="9"/>
  <c r="I277" i="9"/>
  <c r="E213" i="9"/>
  <c r="F309" i="9"/>
  <c r="G277" i="9"/>
  <c r="C213" i="9"/>
  <c r="E277" i="9"/>
  <c r="I364" i="9"/>
  <c r="C177" i="9"/>
  <c r="D113" i="9"/>
  <c r="D49" i="9"/>
  <c r="E209" i="9"/>
  <c r="G273" i="9"/>
  <c r="H145" i="9"/>
  <c r="H177" i="9"/>
  <c r="C112" i="8"/>
  <c r="C111" i="8"/>
  <c r="C140" i="8"/>
  <c r="C139" i="8"/>
  <c r="C130" i="8"/>
  <c r="C138" i="8"/>
  <c r="C136" i="8"/>
  <c r="C118" i="8"/>
  <c r="C115" i="8"/>
  <c r="C116" i="8"/>
  <c r="D277" i="9"/>
  <c r="C26" i="8"/>
  <c r="C34" i="8"/>
  <c r="H149" i="9"/>
  <c r="C31" i="8"/>
  <c r="H245" i="9"/>
  <c r="H341" i="9"/>
  <c r="E181" i="9"/>
  <c r="D181" i="9"/>
  <c r="F213" i="9"/>
  <c r="G245" i="9"/>
  <c r="I181" i="9"/>
  <c r="F85" i="9"/>
  <c r="G17" i="9"/>
  <c r="I273" i="9"/>
  <c r="D27" i="7"/>
  <c r="D21" i="9"/>
  <c r="H209" i="9"/>
  <c r="D337" i="9"/>
  <c r="F81" i="9"/>
  <c r="I209" i="9"/>
  <c r="I241" i="9"/>
  <c r="I378" i="9"/>
  <c r="F117" i="9"/>
  <c r="H213" i="9"/>
  <c r="C309" i="9"/>
  <c r="F32" i="6"/>
  <c r="C305" i="9"/>
  <c r="H181" i="9"/>
  <c r="C102" i="8"/>
  <c r="E21" i="9"/>
  <c r="H241" i="9"/>
  <c r="I145" i="9"/>
  <c r="G209" i="9"/>
  <c r="G337" i="9"/>
  <c r="D177" i="9"/>
  <c r="F16" i="6"/>
  <c r="G21" i="9"/>
  <c r="G309" i="9"/>
  <c r="D341" i="9"/>
  <c r="I245" i="9"/>
  <c r="G341" i="9"/>
  <c r="D213" i="9"/>
  <c r="D17" i="9"/>
  <c r="F305" i="9"/>
  <c r="C373" i="9"/>
  <c r="C181" i="9"/>
  <c r="G305" i="9"/>
  <c r="F113" i="9"/>
  <c r="F49" i="9"/>
  <c r="C369" i="9"/>
  <c r="F17" i="9"/>
  <c r="G241" i="9"/>
  <c r="I213" i="9"/>
  <c r="F53" i="9"/>
  <c r="H277" i="9" l="1"/>
  <c r="E113" i="9"/>
  <c r="E145" i="9"/>
  <c r="H273" i="9"/>
  <c r="D81" i="9"/>
  <c r="E81" i="9"/>
  <c r="D241" i="9"/>
  <c r="E177" i="9"/>
  <c r="E49" i="9"/>
  <c r="D369" i="9"/>
  <c r="H113" i="9"/>
  <c r="E17" i="9"/>
  <c r="I305" i="9"/>
  <c r="H305" i="9"/>
  <c r="C49" i="9"/>
  <c r="F337" i="9"/>
  <c r="E53" i="9"/>
  <c r="F273" i="9"/>
  <c r="E241" i="9"/>
  <c r="G113" i="9"/>
  <c r="D145" i="9"/>
  <c r="F149" i="9"/>
  <c r="G177" i="9"/>
  <c r="F277" i="9"/>
  <c r="G81" i="9"/>
  <c r="G145" i="9"/>
  <c r="E309" i="9"/>
  <c r="C81" i="9"/>
  <c r="I113" i="9"/>
  <c r="E337" i="9"/>
  <c r="F241" i="9"/>
  <c r="H81" i="9"/>
  <c r="D305" i="9"/>
  <c r="G49" i="9"/>
  <c r="H21" i="9"/>
  <c r="I117" i="9"/>
  <c r="H17" i="9"/>
  <c r="G85" i="9"/>
  <c r="C337" i="9"/>
  <c r="I337" i="9"/>
  <c r="H49" i="9"/>
  <c r="C145" i="9"/>
  <c r="I17" i="9"/>
  <c r="C33" i="8"/>
  <c r="G181" i="9"/>
  <c r="E117" i="9"/>
  <c r="C117" i="9"/>
  <c r="F181" i="9"/>
  <c r="C141" i="8"/>
  <c r="C119" i="8"/>
  <c r="C35" i="8"/>
  <c r="G117" i="9" l="1"/>
  <c r="F341" i="9"/>
  <c r="H309" i="9"/>
  <c r="C245" i="9"/>
  <c r="D85" i="9"/>
  <c r="E245" i="9"/>
  <c r="D373" i="9"/>
  <c r="D245" i="9"/>
  <c r="I309" i="9"/>
  <c r="C53" i="9"/>
  <c r="E149" i="9"/>
  <c r="H117" i="9"/>
  <c r="D149" i="9"/>
  <c r="I21" i="9"/>
  <c r="I341" i="9"/>
  <c r="H85" i="9"/>
  <c r="I369" i="9"/>
  <c r="C149" i="9"/>
  <c r="D309" i="9"/>
  <c r="E341" i="9"/>
  <c r="C277" i="9"/>
  <c r="H53" i="9"/>
  <c r="C341" i="9"/>
  <c r="C85" i="9"/>
  <c r="G53" i="9"/>
  <c r="F245" i="9"/>
  <c r="C120" i="8"/>
  <c r="C50" i="8"/>
  <c r="I373" i="9" l="1"/>
  <c r="C126" i="8"/>
  <c r="C142" i="8" l="1"/>
  <c r="C151" i="8" l="1"/>
  <c r="C146" i="8"/>
  <c r="G183" i="9" l="1"/>
  <c r="D183" i="9"/>
  <c r="F87" i="9"/>
  <c r="G23" i="9"/>
  <c r="E183" i="9"/>
  <c r="D119" i="9"/>
  <c r="D151" i="9"/>
  <c r="F23" i="9"/>
  <c r="I119" i="9"/>
  <c r="C55" i="9"/>
  <c r="G151" i="9"/>
  <c r="H151" i="9"/>
  <c r="H23" i="9"/>
  <c r="I55" i="9"/>
  <c r="G119" i="9"/>
  <c r="I151" i="9"/>
  <c r="H87" i="9"/>
  <c r="D215" i="9"/>
  <c r="E215" i="9"/>
  <c r="E119" i="9"/>
  <c r="F151" i="9"/>
  <c r="F183" i="9"/>
  <c r="C151" i="9"/>
  <c r="E151" i="9"/>
  <c r="D55" i="9"/>
  <c r="C119" i="9"/>
  <c r="H55" i="9"/>
  <c r="C87" i="9"/>
  <c r="I87" i="9"/>
  <c r="I23" i="9"/>
  <c r="F119" i="9" l="1"/>
  <c r="G55" i="9"/>
  <c r="F215" i="9"/>
  <c r="G87" i="9"/>
  <c r="E87" i="9"/>
  <c r="I183" i="9"/>
  <c r="F55" i="9"/>
  <c r="C183" i="9"/>
  <c r="C215" i="9"/>
  <c r="E23" i="9"/>
  <c r="E55" i="9"/>
  <c r="D87" i="9"/>
  <c r="H119" i="9"/>
  <c r="H183" i="9"/>
  <c r="D23" i="9"/>
  <c r="C23" i="9"/>
</calcChain>
</file>

<file path=xl/sharedStrings.xml><?xml version="1.0" encoding="utf-8"?>
<sst xmlns="http://schemas.openxmlformats.org/spreadsheetml/2006/main" count="5146" uniqueCount="1371">
  <si>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</si>
  <si>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</si>
  <si>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</si>
  <si>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</si>
  <si>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</si>
  <si>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</si>
  <si>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</si>
  <si>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</si>
  <si>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</si>
  <si>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</si>
  <si>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</si>
  <si>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</si>
  <si>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</si>
  <si>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</si>
  <si>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</si>
  <si>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</si>
  <si>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</si>
  <si>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</si>
  <si>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</si>
  <si>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</si>
  <si>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</si>
  <si>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</si>
  <si>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</si>
  <si>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</si>
  <si>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</si>
  <si>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</si>
  <si>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</si>
  <si>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</si>
  <si>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</si>
  <si>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</si>
  <si>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</si>
  <si>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</si>
  <si>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</si>
  <si>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</si>
  <si>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</si>
  <si>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</si>
  <si>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</si>
  <si>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</si>
  <si>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</si>
  <si>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</si>
  <si>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</si>
  <si>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</si>
  <si>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</si>
  <si>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</si>
  <si>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</si>
  <si>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</si>
  <si>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</si>
  <si>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</si>
  <si>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</si>
  <si>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</si>
  <si>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</si>
  <si>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</si>
  <si>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</si>
  <si>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</si>
  <si>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</si>
  <si>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</si>
  <si>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</si>
  <si>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</si>
  <si>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</si>
  <si>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</si>
  <si>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</si>
  <si>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</si>
  <si>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</si>
  <si>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</si>
  <si>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</si>
  <si>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</si>
  <si>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</si>
  <si>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</si>
  <si>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</si>
  <si>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</si>
  <si>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</si>
  <si>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</si>
  <si>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</si>
  <si>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</si>
  <si>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</si>
  <si>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</si>
  <si>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</si>
  <si>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</si>
  <si>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</si>
  <si>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</si>
  <si>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</si>
  <si>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</si>
  <si>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</si>
  <si>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</si>
  <si>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</si>
  <si>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</si>
  <si>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</si>
  <si>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</si>
  <si>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</si>
  <si>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</si>
  <si>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</si>
  <si>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</si>
  <si>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</si>
  <si>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</si>
  <si>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</si>
  <si>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</si>
  <si>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</si>
  <si>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</si>
  <si>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</si>
  <si>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</si>
  <si>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</si>
  <si>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</si>
  <si>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</si>
  <si>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</si>
  <si>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</si>
  <si>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</si>
  <si>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</si>
  <si>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</si>
  <si>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</si>
  <si>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</si>
  <si>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</si>
  <si>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</si>
  <si>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</si>
  <si>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</si>
  <si>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</si>
  <si>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</si>
  <si>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</si>
  <si>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</si>
  <si>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</si>
  <si>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</si>
  <si>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</si>
  <si>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</si>
  <si>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</si>
  <si>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</si>
  <si>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</si>
  <si>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</si>
  <si>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</si>
  <si>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</si>
  <si>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</si>
  <si>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</si>
  <si>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</si>
  <si>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</si>
  <si>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</si>
  <si>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</si>
  <si>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</si>
  <si>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</si>
  <si>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</si>
  <si>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</si>
  <si>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</si>
  <si>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</si>
  <si>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</si>
  <si>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</si>
  <si>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</si>
  <si>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</si>
  <si>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</si>
  <si>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</si>
  <si>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</si>
  <si>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</si>
  <si>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</si>
  <si>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</si>
  <si>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</si>
  <si>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</si>
  <si>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</si>
  <si>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</si>
  <si>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</si>
  <si>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</si>
  <si>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</si>
  <si>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</si>
  <si>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</si>
  <si>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</si>
  <si>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</si>
  <si>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</si>
  <si>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</si>
  <si>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</si>
  <si>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</si>
  <si>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</si>
  <si>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</si>
  <si>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</si>
  <si>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</si>
  <si>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</si>
  <si>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</si>
  <si>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</si>
  <si>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</si>
  <si>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</si>
  <si>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</si>
  <si>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</si>
  <si>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</si>
  <si>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</si>
  <si>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</si>
  <si>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</si>
  <si>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</si>
  <si>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</si>
  <si>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</si>
  <si>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</si>
  <si>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</si>
  <si>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</si>
  <si>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</si>
  <si>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</si>
  <si>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</si>
  <si>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</si>
  <si>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</si>
  <si>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</si>
  <si>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</si>
  <si>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</si>
  <si>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</si>
  <si>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</si>
  <si>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</si>
  <si>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</si>
  <si>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</si>
  <si>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</si>
  <si>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</si>
  <si>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</si>
  <si>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</si>
  <si>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</si>
  <si>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</si>
  <si>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</si>
  <si>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</si>
  <si>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</si>
  <si>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</si>
  <si>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</si>
  <si>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</si>
  <si>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</si>
  <si>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</si>
  <si>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</si>
  <si>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</si>
  <si>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</si>
  <si>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</si>
  <si>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</si>
  <si>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</si>
  <si>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</si>
  <si>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</si>
  <si>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</si>
  <si>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</si>
  <si>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</si>
  <si>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</si>
  <si>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</si>
  <si>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</si>
  <si>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</si>
  <si>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</si>
  <si>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</si>
  <si>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</si>
  <si>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</si>
  <si>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</si>
  <si>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</si>
  <si>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</si>
  <si>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</si>
  <si>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</si>
  <si>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</si>
  <si>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</si>
  <si>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</si>
  <si>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</si>
  <si>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</si>
  <si>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</si>
  <si>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</si>
  <si>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</si>
  <si>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</si>
  <si>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</si>
  <si>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</si>
  <si>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</si>
  <si>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</si>
  <si>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</si>
  <si>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</si>
  <si>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</si>
  <si>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</si>
  <si>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</si>
  <si>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</si>
  <si>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</si>
  <si>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</si>
  <si>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</si>
  <si>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</si>
  <si>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</si>
  <si>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</si>
  <si>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</si>
  <si>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</si>
  <si>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</si>
  <si>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</si>
  <si>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</si>
  <si>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</si>
  <si>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</si>
  <si>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</si>
  <si>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</si>
  <si>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</si>
  <si>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</si>
  <si>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</si>
  <si>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</si>
  <si>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</si>
  <si>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</si>
  <si>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</si>
  <si>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</si>
  <si>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</si>
  <si>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</si>
  <si>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</si>
  <si>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</si>
  <si>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</si>
  <si>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</si>
  <si>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</si>
  <si>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</si>
  <si>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</si>
  <si>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</si>
  <si>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</si>
  <si>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</si>
  <si>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</si>
  <si>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</si>
  <si>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</si>
  <si>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</si>
  <si>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</si>
  <si>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</si>
  <si>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</si>
  <si>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</si>
  <si>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</si>
  <si>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</si>
  <si>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</si>
  <si>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</si>
  <si>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</si>
  <si>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</si>
  <si>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</si>
  <si>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</si>
  <si>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</si>
  <si>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</si>
  <si>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</si>
  <si>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</si>
  <si>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</si>
  <si>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</si>
  <si>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</si>
  <si>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</si>
  <si>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</si>
  <si>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</si>
  <si>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</si>
  <si>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</si>
  <si>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</si>
  <si>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</si>
  <si>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</si>
  <si>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</si>
  <si>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</si>
  <si>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</si>
  <si>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</si>
  <si>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</si>
  <si>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</si>
  <si>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</si>
  <si>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</si>
  <si>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</si>
  <si>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</si>
  <si>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</si>
  <si>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</si>
  <si>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</si>
  <si>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</si>
  <si>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</si>
  <si>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</si>
  <si>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</si>
  <si>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</si>
  <si>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</si>
  <si>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</si>
  <si>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</si>
  <si>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</si>
  <si>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</si>
  <si>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</si>
  <si>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</si>
  <si>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</si>
  <si>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</si>
  <si>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</si>
  <si>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</si>
  <si>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</si>
  <si>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</si>
  <si>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</si>
  <si>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</si>
  <si>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</si>
  <si>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</si>
  <si>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</si>
  <si>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</si>
  <si>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</si>
  <si>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</si>
  <si>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</si>
  <si>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</si>
  <si>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</si>
  <si>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</si>
  <si>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</si>
  <si>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</si>
  <si>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</si>
  <si>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</si>
  <si>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</si>
  <si>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</si>
  <si>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</si>
  <si>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</si>
  <si>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</si>
  <si>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</si>
  <si>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</si>
  <si>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</si>
  <si>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</si>
  <si>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</si>
  <si>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</si>
  <si>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</si>
  <si>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</si>
  <si>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</si>
  <si>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</si>
  <si>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</si>
  <si>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</si>
  <si>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</si>
  <si>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</si>
  <si>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</si>
  <si>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</si>
  <si>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</si>
  <si>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</si>
  <si>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</si>
  <si>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</si>
  <si>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</si>
  <si>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</si>
  <si>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</si>
  <si>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</si>
  <si>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</si>
  <si>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</si>
  <si>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</si>
  <si>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</si>
  <si>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</si>
  <si>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</si>
  <si>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</si>
  <si>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</si>
  <si>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</si>
  <si>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</si>
  <si>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</si>
  <si>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</si>
  <si>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</si>
  <si>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</si>
  <si>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</si>
  <si>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</si>
  <si>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</si>
  <si>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</si>
  <si>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</si>
  <si>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</si>
  <si>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</si>
  <si>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</si>
  <si>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</si>
  <si>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</si>
  <si>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</si>
  <si>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</si>
  <si>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</si>
  <si>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</si>
  <si>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</si>
  <si>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</si>
  <si>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</si>
  <si>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</si>
  <si>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</si>
  <si>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</si>
  <si>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</si>
  <si>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</si>
  <si>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</si>
  <si>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</si>
  <si>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</si>
  <si>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</si>
  <si>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</si>
  <si>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</si>
  <si>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</si>
  <si>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</si>
  <si>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</si>
  <si>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</si>
  <si>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</si>
  <si>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</si>
  <si>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</si>
  <si>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</si>
  <si>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</si>
  <si>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</si>
  <si>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</si>
  <si>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</si>
  <si>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</si>
  <si>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</si>
  <si>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</si>
  <si>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</si>
  <si>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</si>
  <si>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</si>
  <si>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</si>
  <si>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</si>
  <si>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</si>
  <si>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</si>
  <si>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</si>
  <si>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</si>
  <si>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</si>
  <si>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</si>
  <si>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</si>
  <si>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</si>
  <si>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</si>
  <si>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</si>
  <si>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</si>
  <si>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</si>
  <si>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</si>
  <si>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</si>
  <si>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</si>
  <si>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</si>
  <si>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</si>
  <si>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</si>
  <si>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</si>
  <si>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</si>
  <si>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</si>
  <si>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</si>
  <si>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</si>
  <si>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</si>
  <si>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</si>
  <si>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</si>
  <si>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</si>
  <si>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</si>
  <si>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</si>
  <si>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</si>
  <si>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</si>
  <si>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</si>
  <si>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</si>
  <si>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</si>
  <si>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</si>
  <si>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</si>
  <si>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</si>
  <si>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</si>
  <si>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</si>
  <si>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</si>
  <si>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</si>
  <si>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</si>
  <si>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</si>
  <si>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</si>
  <si>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</si>
  <si>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</si>
  <si>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</si>
  <si>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</si>
  <si>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</si>
  <si>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</si>
  <si>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</si>
  <si>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</si>
  <si>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</si>
  <si>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</si>
  <si>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</si>
  <si>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</si>
  <si>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</si>
  <si>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</si>
  <si>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</si>
  <si>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</si>
  <si>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</si>
  <si>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</si>
  <si>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</si>
  <si>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</si>
  <si>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</si>
  <si>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</si>
  <si>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</si>
  <si>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</si>
  <si>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</si>
  <si>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</si>
  <si>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</si>
  <si>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</si>
  <si>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</si>
  <si>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</si>
  <si>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</si>
  <si>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</si>
  <si>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</si>
  <si>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</si>
  <si>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</si>
  <si>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</si>
  <si>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</si>
  <si>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</si>
  <si>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</si>
  <si>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</si>
  <si>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</si>
  <si>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</si>
  <si>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</si>
  <si>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</si>
  <si>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</si>
  <si>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</si>
  <si>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</si>
  <si>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</si>
  <si>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</si>
  <si>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</si>
  <si>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</si>
  <si>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</si>
  <si>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</si>
  <si>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</si>
  <si>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</si>
  <si>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</si>
  <si>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</si>
  <si>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</si>
  <si>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</si>
  <si>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</si>
  <si>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</si>
  <si>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</si>
  <si>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</si>
  <si>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</si>
  <si>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</si>
  <si>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</si>
  <si>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</si>
  <si>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</si>
  <si>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</si>
  <si>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</si>
  <si>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</si>
  <si>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</si>
  <si>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</si>
  <si>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</si>
  <si>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</si>
  <si>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</si>
  <si>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</si>
  <si>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</si>
  <si>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</si>
  <si>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</si>
  <si>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</si>
  <si>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</si>
  <si>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</si>
  <si>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</si>
  <si>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</si>
  <si>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</si>
  <si>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</si>
  <si>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</si>
  <si>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</si>
  <si>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</si>
  <si>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</si>
  <si>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</si>
  <si>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</si>
  <si>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</si>
  <si>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</si>
  <si>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</si>
  <si>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</si>
  <si>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</si>
  <si>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</si>
  <si>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</si>
  <si>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</si>
  <si>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</si>
  <si>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</si>
  <si>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</si>
  <si>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</si>
  <si>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</si>
  <si>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</si>
  <si>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</si>
  <si>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</si>
  <si>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</si>
  <si>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</si>
  <si>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</si>
  <si>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</si>
  <si>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</si>
  <si>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</si>
  <si>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</si>
  <si>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</si>
  <si>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</si>
  <si>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</si>
  <si>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</si>
  <si>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</si>
  <si>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</si>
  <si>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</si>
  <si>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</si>
  <si>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</si>
  <si>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</si>
  <si>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</si>
  <si>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</si>
  <si>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</si>
  <si>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</si>
  <si>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</si>
  <si>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</si>
  <si>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</si>
  <si>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</si>
  <si>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</si>
  <si>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</si>
  <si>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</si>
  <si>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</si>
  <si>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</si>
  <si>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</si>
  <si>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</si>
  <si>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</si>
  <si>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</si>
  <si>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</si>
  <si>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</si>
  <si>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</si>
  <si>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</si>
  <si>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</si>
  <si>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</si>
  <si>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</si>
  <si>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</si>
  <si>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</si>
  <si>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</si>
  <si>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</si>
  <si>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</si>
  <si>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</si>
  <si>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</si>
  <si>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</si>
  <si>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</si>
  <si>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</si>
  <si>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</si>
  <si>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</si>
  <si>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</si>
  <si>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</si>
  <si>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</si>
  <si>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</si>
  <si>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</si>
  <si>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</si>
  <si>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</si>
  <si>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</si>
  <si>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</si>
  <si>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</si>
  <si>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</si>
  <si>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</si>
  <si>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</si>
  <si>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</si>
  <si>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</si>
  <si>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</si>
  <si>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</si>
  <si>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</si>
  <si>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</si>
  <si>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</si>
  <si>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</si>
  <si>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</si>
  <si>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</si>
  <si>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</si>
  <si>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</si>
  <si>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</si>
  <si>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</si>
  <si>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</si>
  <si>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</si>
  <si>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</si>
  <si>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</si>
  <si>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</si>
  <si>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</si>
  <si>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</si>
  <si>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</si>
  <si>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</si>
  <si>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</si>
  <si>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</si>
  <si>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</si>
  <si>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</si>
  <si>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</si>
  <si>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</si>
  <si>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</si>
  <si>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</si>
  <si>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</si>
  <si>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</si>
  <si>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</si>
  <si>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</si>
  <si>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</si>
  <si>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</si>
  <si>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</si>
  <si>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</si>
  <si>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</si>
  <si>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</si>
  <si>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</si>
  <si>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</si>
  <si>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</si>
  <si>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</si>
  <si>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</si>
  <si>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</si>
  <si>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</si>
  <si>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</si>
  <si>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</si>
  <si>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</si>
  <si>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</si>
  <si>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</si>
  <si>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</si>
  <si>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</si>
  <si>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</si>
  <si>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</si>
  <si>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</si>
  <si>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</si>
  <si>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</si>
  <si>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</si>
  <si>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</si>
  <si>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</si>
  <si>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</si>
  <si>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</si>
  <si>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</si>
  <si>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</si>
  <si>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</si>
  <si>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</si>
  <si>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</si>
  <si>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</si>
  <si>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</si>
  <si>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</si>
  <si>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</si>
  <si>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</si>
  <si>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</si>
  <si>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</si>
  <si>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</si>
  <si>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</si>
  <si>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</si>
  <si>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</si>
  <si>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</si>
  <si>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</si>
  <si>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</si>
  <si>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</si>
  <si>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</si>
  <si>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</si>
  <si>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</si>
  <si>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</si>
  <si>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</si>
  <si>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</si>
  <si>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</si>
  <si>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</si>
  <si>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</si>
  <si>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</si>
  <si>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</si>
  <si>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</si>
  <si>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</si>
  <si>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</si>
  <si>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</si>
  <si>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</si>
  <si>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</si>
  <si>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</si>
  <si>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</si>
  <si>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</si>
  <si>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</si>
  <si>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</si>
  <si>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</si>
  <si>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</si>
  <si>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</si>
  <si>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</si>
  <si>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</si>
  <si>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</si>
  <si>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</si>
  <si>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</si>
  <si>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</si>
  <si>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</si>
  <si>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</si>
  <si>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</si>
  <si>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</si>
  <si>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</si>
  <si>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</si>
  <si>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</si>
  <si>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</si>
  <si>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</si>
  <si>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</si>
  <si>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</si>
  <si>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</si>
  <si>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</si>
  <si>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</si>
  <si>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</si>
  <si>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</si>
  <si>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</si>
  <si>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</si>
  <si>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</si>
  <si>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</si>
  <si>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</si>
  <si>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</si>
  <si>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</si>
  <si>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</si>
  <si>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</si>
  <si>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</si>
  <si>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</si>
  <si>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</si>
  <si>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</si>
  <si>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</si>
  <si>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</si>
  <si>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</si>
  <si>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</si>
  <si>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</si>
  <si>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</si>
  <si>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</si>
  <si>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</si>
  <si>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</si>
  <si>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</si>
  <si>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</si>
  <si>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</si>
  <si>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</si>
  <si>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</si>
  <si>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</si>
  <si>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</si>
  <si>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</si>
  <si>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</si>
  <si>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</si>
  <si>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</si>
  <si>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</si>
  <si>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</si>
  <si>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</si>
  <si>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</si>
  <si>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</si>
  <si>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</si>
  <si>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</si>
  <si>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</si>
  <si>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</si>
  <si>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</si>
  <si>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</si>
  <si>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</si>
  <si>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</si>
  <si>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</si>
  <si>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</si>
  <si>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</si>
  <si>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</si>
  <si>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</si>
  <si>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</si>
  <si>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</si>
  <si>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</si>
  <si>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</si>
  <si>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</si>
  <si>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</si>
  <si>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</si>
  <si>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</si>
  <si>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</si>
  <si>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</si>
  <si>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</si>
  <si>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</si>
  <si>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</si>
  <si>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</si>
  <si>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</si>
  <si>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</si>
  <si>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</si>
  <si>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</si>
  <si>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</si>
  <si>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</si>
  <si>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</si>
  <si>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</si>
  <si>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</si>
  <si>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</si>
  <si>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</si>
  <si>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</si>
  <si>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</si>
  <si>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</si>
  <si>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</si>
  <si>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</si>
  <si>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</si>
  <si>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</si>
  <si>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</si>
  <si>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</si>
  <si>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</si>
  <si>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</si>
  <si>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</si>
  <si>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</si>
  <si>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</si>
  <si>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</si>
  <si>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</si>
  <si>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</si>
  <si>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</si>
  <si>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</si>
  <si>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</si>
  <si>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</si>
  <si>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</si>
  <si>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</si>
  <si>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</si>
  <si>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</si>
  <si>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</si>
  <si>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</si>
  <si>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</si>
  <si>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</si>
  <si>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</si>
  <si>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</si>
  <si>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</si>
  <si>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</si>
  <si>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</si>
  <si>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</si>
  <si>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</si>
  <si>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</si>
  <si>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</si>
  <si>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</si>
  <si>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</si>
  <si>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</si>
  <si>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</si>
  <si>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</si>
  <si>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</si>
  <si>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</si>
  <si>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</si>
  <si>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</si>
  <si>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</si>
  <si>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</si>
  <si>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</si>
  <si>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</si>
  <si>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</si>
  <si>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</si>
  <si>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</si>
  <si>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</si>
  <si>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</si>
  <si>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</si>
  <si>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</si>
  <si>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</si>
  <si>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</si>
  <si>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</si>
  <si>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</si>
  <si>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</si>
  <si>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</si>
  <si>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</si>
  <si>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</si>
  <si>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</si>
  <si>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</si>
  <si>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</si>
  <si>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</si>
  <si>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</si>
  <si>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</si>
  <si>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</si>
  <si>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</si>
  <si>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</si>
  <si>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</si>
  <si>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</si>
  <si>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</si>
  <si>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</si>
  <si>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</si>
  <si>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</si>
  <si>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</si>
  <si>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</si>
  <si>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</si>
  <si>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</si>
  <si>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</si>
  <si>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</si>
  <si>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</si>
  <si>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</si>
  <si>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</si>
  <si>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</si>
  <si>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</si>
  <si>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</si>
  <si>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</si>
  <si>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</si>
  <si>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</si>
  <si>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</si>
  <si>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</si>
  <si>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</si>
  <si>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</si>
  <si>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</si>
  <si>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</si>
  <si>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</si>
  <si>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</si>
  <si>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</si>
  <si>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</si>
  <si>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</si>
  <si>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</si>
  <si>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</si>
  <si>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</si>
  <si>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</si>
  <si>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</si>
  <si>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</si>
  <si>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</si>
  <si>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</si>
  <si>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</si>
  <si>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</si>
  <si>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</si>
  <si>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</si>
  <si>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</si>
  <si>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</si>
  <si>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</si>
  <si>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</si>
  <si>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</si>
  <si>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</si>
  <si>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</si>
  <si>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</si>
  <si>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</si>
  <si>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</si>
  <si>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</si>
  <si>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</si>
  <si>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</si>
  <si>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</si>
  <si>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</si>
  <si>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</si>
  <si>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</si>
  <si>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</si>
  <si>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</si>
  <si>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</si>
  <si>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</si>
  <si>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</si>
  <si>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</si>
  <si>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</si>
  <si>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</si>
  <si>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</si>
  <si>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</si>
  <si>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</si>
  <si>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</si>
  <si>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</si>
  <si>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</si>
  <si>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</si>
  <si>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</si>
  <si>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</si>
  <si>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</si>
  <si>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</si>
  <si>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</si>
  <si>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</si>
  <si>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</si>
  <si>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</si>
  <si>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</si>
  <si>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</si>
  <si>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</si>
  <si>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</si>
  <si>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</si>
  <si>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</si>
  <si>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</si>
  <si>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</si>
  <si>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</si>
  <si>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</si>
  <si>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</si>
  <si>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</si>
  <si>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</si>
  <si>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</si>
  <si>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</si>
  <si>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</si>
  <si>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</si>
  <si>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</si>
  <si>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</si>
  <si>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</si>
  <si>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</si>
  <si>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</si>
  <si>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</si>
  <si>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</si>
  <si>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</si>
  <si>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</si>
  <si>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</si>
  <si>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</si>
  <si>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</si>
  <si>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</si>
  <si>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</si>
  <si>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</si>
  <si>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</si>
  <si>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</si>
  <si>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</si>
  <si>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</si>
  <si>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</si>
  <si>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</si>
  <si>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</si>
  <si>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</si>
  <si>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</si>
  <si>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</si>
  <si>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</si>
  <si>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</si>
  <si>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</si>
  <si>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</si>
  <si>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</si>
  <si>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</si>
  <si>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</si>
  <si>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</si>
  <si>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</si>
  <si>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</si>
  <si>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</si>
  <si>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</si>
  <si>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</si>
  <si>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</si>
  <si>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</si>
  <si>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</si>
  <si>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</si>
  <si>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</si>
  <si>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</si>
  <si>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</si>
  <si>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</si>
  <si>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</si>
  <si>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</si>
  <si>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</si>
  <si>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</si>
  <si>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</si>
  <si>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</si>
  <si>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</si>
  <si>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</si>
  <si>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</si>
  <si>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</si>
  <si>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</si>
  <si>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</si>
  <si>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</si>
  <si>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</si>
  <si>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</si>
  <si>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</si>
  <si>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</si>
  <si>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</si>
  <si>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</si>
  <si>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</si>
  <si>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</si>
  <si>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</si>
  <si>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</si>
  <si>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</si>
  <si>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</si>
  <si>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</si>
  <si>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</si>
  <si>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</si>
  <si>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</si>
  <si>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</si>
  <si>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</si>
  <si>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</si>
  <si>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</si>
  <si>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</si>
  <si>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</si>
  <si>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</si>
  <si>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</si>
  <si>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</si>
  <si>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</si>
  <si>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</si>
  <si>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</si>
  <si>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</si>
  <si>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</si>
  <si>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</si>
  <si>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</si>
  <si>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</si>
  <si>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</si>
  <si>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</si>
  <si>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</si>
  <si>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</si>
  <si>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</si>
  <si>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</si>
  <si>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</si>
  <si>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</si>
  <si>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</si>
  <si>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</si>
  <si>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</si>
  <si>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</si>
  <si>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</si>
  <si>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</si>
  <si>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</si>
  <si>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</si>
  <si>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</si>
  <si>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</si>
  <si>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</si>
  <si>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</si>
  <si>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</si>
  <si>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</si>
  <si>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</si>
  <si>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</si>
  <si>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</si>
  <si>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</si>
  <si>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</si>
  <si>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</si>
  <si>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</si>
  <si>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</si>
  <si>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</si>
  <si>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</si>
  <si>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</si>
  <si>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</si>
  <si>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</si>
  <si>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</si>
  <si>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</si>
  <si>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</si>
  <si>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</si>
  <si>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</si>
  <si>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</si>
  <si>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</si>
  <si>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</si>
  <si>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</si>
  <si>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</si>
  <si>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</si>
  <si>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</si>
  <si>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</si>
  <si>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</si>
  <si>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</si>
  <si>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</si>
  <si>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</si>
  <si>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</si>
  <si>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</si>
  <si>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</si>
  <si>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</si>
  <si>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</si>
  <si>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</si>
  <si>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</si>
  <si>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</si>
  <si>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</si>
  <si>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</si>
  <si>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</si>
  <si>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</si>
  <si>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</si>
  <si>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</si>
  <si>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</si>
  <si>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</si>
  <si>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</si>
  <si>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</si>
  <si>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</si>
  <si>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</si>
  <si>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</si>
  <si>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</si>
  <si>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</si>
  <si>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</si>
  <si>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</si>
  <si>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</si>
  <si>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</si>
  <si>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</si>
  <si>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</si>
  <si>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</si>
  <si>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</si>
  <si>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</si>
  <si>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</si>
  <si>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</si>
  <si>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</si>
  <si>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</si>
  <si>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</si>
  <si>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</si>
  <si>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</si>
  <si>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</si>
  <si>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</si>
  <si>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</si>
  <si>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</si>
  <si>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</si>
  <si>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</si>
  <si>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</si>
  <si>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</si>
  <si>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</si>
  <si>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</si>
  <si>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</si>
  <si>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</si>
  <si>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</si>
  <si>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</si>
  <si>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</si>
  <si>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</si>
  <si>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</si>
  <si>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</si>
  <si>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</si>
  <si>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King</t>
  </si>
  <si>
    <t>014</t>
  </si>
  <si>
    <t>Seattle Children's</t>
  </si>
  <si>
    <t>4800 Sand Point Way NE</t>
  </si>
  <si>
    <t>P.O. Box 5371</t>
  </si>
  <si>
    <t>Seattle, WA 98105-0371</t>
  </si>
  <si>
    <t>Dr. Jeffrey Sperring</t>
  </si>
  <si>
    <t>Suzanne Beitel</t>
  </si>
  <si>
    <t>206 987-2000</t>
  </si>
  <si>
    <t>206 987-3830</t>
  </si>
  <si>
    <t>09/30/2020</t>
  </si>
  <si>
    <t>Susan Betcher</t>
  </si>
  <si>
    <t>The operating expenses, the units of measure and the operating expenses per unit of measure are stated on line 484 thru line 568 in columns</t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</si>
  <si>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</si>
  <si>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</si>
  <si>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t>YUNABD</t>
  </si>
  <si>
    <t>09/30/2019</t>
  </si>
  <si>
    <t>Susan Mask</t>
  </si>
  <si>
    <t>FY2019 Audited Financials</t>
  </si>
  <si>
    <t>JS review legend</t>
  </si>
  <si>
    <t>√</t>
  </si>
  <si>
    <t>ties to P&amp;L detail from 12 2019 Master Rollup - September 2019 v4 (used for audited financial statements)</t>
  </si>
  <si>
    <t>√√</t>
  </si>
  <si>
    <t>ties to GL for 01 (Hospital) entity</t>
  </si>
  <si>
    <t>ties to audited financial statement FY19, support schedule</t>
  </si>
  <si>
    <t>GL</t>
  </si>
  <si>
    <t>Review</t>
  </si>
  <si>
    <t>Review notes</t>
  </si>
  <si>
    <t>4000,4010,4020,4100,4110,4120,4130</t>
  </si>
  <si>
    <t>√, √√</t>
  </si>
  <si>
    <t>higher outpatient volumes, favorable payer mix</t>
  </si>
  <si>
    <t>7110-0</t>
  </si>
  <si>
    <t>Increase in employees</t>
  </si>
  <si>
    <t>7120-0</t>
  </si>
  <si>
    <t>7130-0</t>
  </si>
  <si>
    <t>increase in employees, increase in ins costs</t>
  </si>
  <si>
    <t>7100,7125,7170,7180,7185,7192,7199</t>
  </si>
  <si>
    <t>PTO usage, dropped from $5.8M to $426K credit in FY19</t>
  </si>
  <si>
    <t>7810, 7899</t>
  </si>
  <si>
    <t>818 lease new in FY19</t>
  </si>
  <si>
    <t>7820</t>
  </si>
  <si>
    <t>7935</t>
  </si>
  <si>
    <t>7930,7940</t>
  </si>
  <si>
    <t>increase in indemnity payments from PY</t>
  </si>
  <si>
    <t>7920,7921</t>
  </si>
  <si>
    <t>7960</t>
  </si>
  <si>
    <t>18010</t>
  </si>
  <si>
    <t>adds/retirements ties to Marissa's file:  801_+802_+SCHPropertyRollforward_FY2019_UPDATED</t>
  </si>
  <si>
    <t>18020</t>
  </si>
  <si>
    <t>18030, 18050</t>
  </si>
  <si>
    <t>18040</t>
  </si>
  <si>
    <t>18000,18001,18060</t>
  </si>
  <si>
    <t>18070</t>
  </si>
  <si>
    <t>18548,18550,18590,18595</t>
  </si>
  <si>
    <t>18320</t>
  </si>
  <si>
    <t>18330,18350</t>
  </si>
  <si>
    <t>18340</t>
  </si>
  <si>
    <t>18360</t>
  </si>
  <si>
    <t>18370</t>
  </si>
  <si>
    <t>5100</t>
  </si>
  <si>
    <t>5220</t>
  </si>
  <si>
    <t>5230,5231,5232,5233,5236,5999</t>
  </si>
  <si>
    <t>5200,5240,5290</t>
  </si>
  <si>
    <t>5300,5330</t>
  </si>
  <si>
    <t>5000,5000-1000,5000-1001</t>
  </si>
  <si>
    <t>decrease in inpatient charity care from PY</t>
  </si>
  <si>
    <t>5000-2000,5000-2001</t>
  </si>
  <si>
    <t>5350,5390,5391,5392</t>
  </si>
  <si>
    <t>10155-10999</t>
  </si>
  <si>
    <t>11000-11499</t>
  </si>
  <si>
    <t>11600-11690</t>
  </si>
  <si>
    <t>12000-12830,12916,15098</t>
  </si>
  <si>
    <t>13000-13099</t>
  </si>
  <si>
    <t>13500-13870</t>
  </si>
  <si>
    <t>14099</t>
  </si>
  <si>
    <t>15299, 15397, 15399,10502,15004-15300, 15920, 15962</t>
  </si>
  <si>
    <t>16500</t>
  </si>
  <si>
    <t>18060</t>
  </si>
  <si>
    <t>18548-18595</t>
  </si>
  <si>
    <t>18320-18399</t>
  </si>
  <si>
    <t>increase in buildings (Building Cure) and CIP (Building Care)</t>
  </si>
  <si>
    <t>17099, 18140, 18440,16800-16890,19800-19805</t>
  </si>
  <si>
    <t>increase in pledges receivable, 39th and Othello Investment</t>
  </si>
  <si>
    <t>20010-20299</t>
  </si>
  <si>
    <t>20300-20364</t>
  </si>
  <si>
    <t>20400</t>
  </si>
  <si>
    <t>20099,20218,20615,20620,20660,20661,20665,20671,20672,20681-20683</t>
  </si>
  <si>
    <t>20100</t>
  </si>
  <si>
    <t>26009-26033,20100</t>
  </si>
  <si>
    <t>20660,21000,21030,21032,21300,21400,23000,23500,26080,26081</t>
  </si>
  <si>
    <t>State B&amp;O reserve (new), CIDR funds (new), increase in swap from PY</t>
  </si>
  <si>
    <t>3xxxx</t>
  </si>
  <si>
    <t>Net assets including restricted (make note in report includes both without restriction and with donor restriction)</t>
  </si>
  <si>
    <t>see above</t>
  </si>
  <si>
    <t>6210-6999, exclude 6935-5100</t>
  </si>
  <si>
    <t>7000-7099</t>
  </si>
  <si>
    <t>7100-7199</t>
  </si>
  <si>
    <t>7330-7399,7410-7499</t>
  </si>
  <si>
    <t>7510-7599</t>
  </si>
  <si>
    <t>7650,7605-7699,7780</t>
  </si>
  <si>
    <t>7720-7770,7962</t>
  </si>
  <si>
    <t>7810, 7820, 7899</t>
  </si>
  <si>
    <t>7930,7935,7940</t>
  </si>
  <si>
    <t>7920, 7921</t>
  </si>
  <si>
    <t>6935-5100,7600-7609,7965-7999</t>
  </si>
  <si>
    <t>8000-8099,8811,8930, 9480-9989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</si>
</sst>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sz val="9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1"/>
      <name val="Arial"/>
      <family val="2"/>
    </font>
    <font>
      <u/>
      <sz val="9"/>
      <name val="Courier"/>
      <family val="3"/>
    </font>
    <font>
      <sz val="11"/>
      <color theme="3"/>
      <name val="Arial"/>
      <family val="2"/>
    </font>
    <font>
      <u/>
      <sz val="11"/>
      <color indexed="12"/>
      <name val="Arial"/>
      <family val="2"/>
    </font>
    <font>
      <sz val="11"/>
      <color indexed="12"/>
      <name val="Arial"/>
      <family val="2"/>
    </font>
    <font>
      <b/>
      <sz val="11"/>
      <color theme="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2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0">
    <xf numFmtId="37" fontId="0" fillId="0" borderId="0"/>
    <xf numFmtId="43" fontId="5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6" fillId="0" borderId="0"/>
    <xf numFmtId="0" fontId="3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8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6">
    <xf numFmtId="37" fontId="0" fillId="0" borderId="0" xfId="0"/>
    <xf numFmtId="37" fontId="7" fillId="0" borderId="0" xfId="0" applyFont="1" applyBorder="1"/>
    <xf numFmtId="37" fontId="7" fillId="0" borderId="0" xfId="0" applyFont="1"/>
    <xf numFmtId="37" fontId="6" fillId="0" borderId="0" xfId="0" applyFont="1" applyFill="1" applyBorder="1"/>
    <xf numFmtId="37" fontId="8" fillId="0" borderId="0" xfId="0" applyNumberFormat="1" applyFont="1" applyFill="1" applyBorder="1" applyAlignment="1" applyProtection="1">
      <alignment horizontal="centerContinuous"/>
    </xf>
    <xf numFmtId="37" fontId="9" fillId="0" borderId="0" xfId="0" applyFont="1" applyBorder="1" applyAlignment="1">
      <alignment horizontal="centerContinuous"/>
    </xf>
    <xf numFmtId="37" fontId="9" fillId="0" borderId="0" xfId="0" applyFont="1" applyAlignment="1">
      <alignment horizontal="centerContinuous"/>
    </xf>
    <xf numFmtId="37" fontId="9" fillId="0" borderId="0" xfId="0" applyFont="1"/>
    <xf numFmtId="37" fontId="9" fillId="0" borderId="0" xfId="0" applyFont="1" applyBorder="1"/>
    <xf numFmtId="37" fontId="8" fillId="0" borderId="0" xfId="0" applyNumberFormat="1" applyFont="1" applyFill="1" applyBorder="1" applyAlignment="1" applyProtection="1">
      <alignment horizontal="center"/>
    </xf>
    <xf numFmtId="37" fontId="9" fillId="0" borderId="0" xfId="0" quotePrefix="1" applyNumberFormat="1" applyFont="1" applyBorder="1" applyAlignment="1" applyProtection="1">
      <alignment horizontal="left"/>
    </xf>
    <xf numFmtId="37" fontId="10" fillId="0" borderId="0" xfId="0" applyFont="1"/>
    <xf numFmtId="37" fontId="9" fillId="0" borderId="0" xfId="0" quotePrefix="1" applyNumberFormat="1" applyFont="1" applyBorder="1" applyAlignment="1" applyProtection="1">
      <alignment horizontal="center"/>
    </xf>
    <xf numFmtId="37" fontId="8" fillId="0" borderId="1" xfId="0" applyNumberFormat="1" applyFont="1" applyFill="1" applyBorder="1" applyProtection="1"/>
    <xf numFmtId="37" fontId="8" fillId="0" borderId="2" xfId="0" applyNumberFormat="1" applyFont="1" applyFill="1" applyBorder="1" applyAlignment="1" applyProtection="1"/>
    <xf numFmtId="37" fontId="8" fillId="0" borderId="2" xfId="0" applyNumberFormat="1" applyFont="1" applyFill="1" applyBorder="1" applyAlignment="1" applyProtection="1">
      <alignment horizontal="center"/>
    </xf>
    <xf numFmtId="37" fontId="8" fillId="0" borderId="3" xfId="0" applyNumberFormat="1" applyFont="1" applyFill="1" applyBorder="1" applyProtection="1"/>
    <xf numFmtId="37" fontId="8" fillId="0" borderId="4" xfId="0" applyNumberFormat="1" applyFont="1" applyFill="1" applyBorder="1" applyAlignment="1" applyProtection="1"/>
    <xf numFmtId="37" fontId="8" fillId="0" borderId="4" xfId="0" applyNumberFormat="1" applyFont="1" applyFill="1" applyBorder="1" applyAlignment="1" applyProtection="1">
      <alignment horizontal="center"/>
    </xf>
    <xf numFmtId="37" fontId="8" fillId="0" borderId="3" xfId="0" applyFont="1" applyFill="1" applyBorder="1"/>
    <xf numFmtId="37" fontId="8" fillId="0" borderId="4" xfId="0" applyFont="1" applyFill="1" applyBorder="1"/>
    <xf numFmtId="37" fontId="8" fillId="0" borderId="2" xfId="0" applyNumberFormat="1" applyFont="1" applyFill="1" applyBorder="1" applyProtection="1"/>
    <xf numFmtId="37" fontId="8" fillId="0" borderId="2" xfId="0" quotePrefix="1" applyNumberFormat="1" applyFont="1" applyFill="1" applyBorder="1" applyAlignment="1" applyProtection="1">
      <alignment horizontal="left"/>
    </xf>
    <xf numFmtId="37" fontId="8" fillId="0" borderId="1" xfId="0" applyNumberFormat="1" applyFont="1" applyFill="1" applyBorder="1" applyAlignment="1" applyProtection="1"/>
    <xf numFmtId="37" fontId="8" fillId="0" borderId="2" xfId="0" applyFont="1" applyFill="1" applyBorder="1"/>
    <xf numFmtId="37" fontId="8" fillId="0" borderId="4" xfId="0" applyFont="1" applyFill="1" applyBorder="1" applyAlignment="1">
      <alignment horizontal="center"/>
    </xf>
    <xf numFmtId="39" fontId="8" fillId="0" borderId="2" xfId="0" applyNumberFormat="1" applyFont="1" applyFill="1" applyBorder="1" applyAlignment="1" applyProtection="1"/>
    <xf numFmtId="37" fontId="9" fillId="0" borderId="2" xfId="0" applyFont="1" applyBorder="1"/>
    <xf numFmtId="37" fontId="9" fillId="0" borderId="4" xfId="0" applyFont="1" applyBorder="1"/>
    <xf numFmtId="37" fontId="8" fillId="0" borderId="0" xfId="0" quotePrefix="1" applyNumberFormat="1" applyFont="1" applyFill="1" applyBorder="1" applyAlignment="1" applyProtection="1">
      <alignment horizontal="left"/>
    </xf>
    <xf numFmtId="37" fontId="8" fillId="0" borderId="0" xfId="0" applyFont="1" applyFill="1" applyBorder="1"/>
    <xf numFmtId="37" fontId="8" fillId="0" borderId="0" xfId="0" quotePrefix="1" applyNumberFormat="1" applyFont="1" applyFill="1" applyBorder="1" applyAlignment="1" applyProtection="1">
      <alignment horizontal="center"/>
    </xf>
    <xf numFmtId="37" fontId="8" fillId="0" borderId="5" xfId="0" applyFont="1" applyFill="1" applyBorder="1"/>
    <xf numFmtId="37" fontId="8" fillId="0" borderId="6" xfId="0" quotePrefix="1" applyNumberFormat="1" applyFont="1" applyFill="1" applyBorder="1" applyAlignment="1" applyProtection="1">
      <alignment horizontal="centerContinuous"/>
    </xf>
    <xf numFmtId="37" fontId="8" fillId="0" borderId="7" xfId="0" applyFont="1" applyFill="1" applyBorder="1" applyAlignment="1">
      <alignment horizontal="centerContinuous"/>
    </xf>
    <xf numFmtId="37" fontId="8" fillId="0" borderId="2" xfId="0" applyNumberFormat="1" applyFont="1" applyFill="1" applyBorder="1" applyAlignment="1" applyProtection="1">
      <alignment horizontal="centerContinuous"/>
    </xf>
    <xf numFmtId="37" fontId="8" fillId="0" borderId="2" xfId="0" applyFont="1" applyFill="1" applyBorder="1" applyAlignment="1">
      <alignment horizontal="centerContinuous"/>
    </xf>
    <xf numFmtId="37" fontId="8" fillId="0" borderId="8" xfId="0" applyNumberFormat="1" applyFont="1" applyFill="1" applyBorder="1" applyAlignment="1" applyProtection="1">
      <alignment horizontal="centerContinuous"/>
    </xf>
    <xf numFmtId="37" fontId="8" fillId="0" borderId="8" xfId="0" applyFont="1" applyFill="1" applyBorder="1"/>
    <xf numFmtId="37" fontId="8" fillId="0" borderId="1" xfId="0" applyNumberFormat="1" applyFont="1" applyFill="1" applyBorder="1" applyAlignment="1" applyProtection="1">
      <alignment horizontal="centerContinuous"/>
    </xf>
    <xf numFmtId="37" fontId="8" fillId="0" borderId="9" xfId="0" applyNumberFormat="1" applyFont="1" applyFill="1" applyBorder="1" applyProtection="1"/>
    <xf numFmtId="37" fontId="8" fillId="0" borderId="10" xfId="0" applyNumberFormat="1" applyFont="1" applyFill="1" applyBorder="1" applyAlignment="1" applyProtection="1"/>
    <xf numFmtId="37" fontId="8" fillId="0" borderId="11" xfId="0" applyFont="1" applyFill="1" applyBorder="1"/>
    <xf numFmtId="37" fontId="8" fillId="0" borderId="6" xfId="0" applyNumberFormat="1" applyFont="1" applyFill="1" applyBorder="1" applyAlignment="1" applyProtection="1">
      <alignment horizontal="centerContinuous"/>
    </xf>
    <xf numFmtId="37" fontId="8" fillId="0" borderId="4" xfId="0" applyFont="1" applyFill="1" applyBorder="1" applyAlignment="1">
      <alignment horizontal="centerContinuous"/>
    </xf>
    <xf numFmtId="37" fontId="8" fillId="0" borderId="0" xfId="0" applyNumberFormat="1" applyFont="1" applyFill="1" applyBorder="1" applyAlignment="1" applyProtection="1"/>
    <xf numFmtId="37" fontId="8" fillId="0" borderId="6" xfId="0" applyFont="1" applyFill="1" applyBorder="1" applyAlignment="1">
      <alignment horizontal="center"/>
    </xf>
    <xf numFmtId="37" fontId="8" fillId="0" borderId="7" xfId="0" applyFont="1" applyFill="1" applyBorder="1" applyAlignment="1">
      <alignment horizontal="center"/>
    </xf>
    <xf numFmtId="37" fontId="8" fillId="0" borderId="2" xfId="0" quotePrefix="1" applyNumberFormat="1" applyFont="1" applyFill="1" applyBorder="1" applyAlignment="1" applyProtection="1"/>
    <xf numFmtId="37" fontId="8" fillId="0" borderId="8" xfId="0" applyNumberFormat="1" applyFont="1" applyFill="1" applyBorder="1" applyAlignment="1" applyProtection="1"/>
    <xf numFmtId="37" fontId="8" fillId="0" borderId="12" xfId="0" applyFont="1" applyFill="1" applyBorder="1"/>
    <xf numFmtId="37" fontId="8" fillId="0" borderId="10" xfId="0" applyFont="1" applyFill="1" applyBorder="1"/>
    <xf numFmtId="37" fontId="8" fillId="0" borderId="7" xfId="0" applyFont="1" applyFill="1" applyBorder="1"/>
    <xf numFmtId="37" fontId="8" fillId="0" borderId="9" xfId="0" applyFont="1" applyFill="1" applyBorder="1"/>
    <xf numFmtId="37" fontId="8" fillId="0" borderId="10" xfId="0" applyFont="1" applyFill="1" applyBorder="1" applyAlignment="1">
      <alignment horizontal="center"/>
    </xf>
    <xf numFmtId="164" fontId="8" fillId="0" borderId="2" xfId="0" applyNumberFormat="1" applyFont="1" applyFill="1" applyBorder="1" applyProtection="1"/>
    <xf numFmtId="37" fontId="8" fillId="0" borderId="2" xfId="0" applyFont="1" applyFill="1" applyBorder="1" applyAlignment="1">
      <alignment horizontal="center"/>
    </xf>
    <xf numFmtId="37" fontId="8" fillId="0" borderId="13" xfId="0" applyNumberFormat="1" applyFont="1" applyFill="1" applyBorder="1" applyProtection="1"/>
    <xf numFmtId="37" fontId="8" fillId="0" borderId="0" xfId="0" applyFont="1" applyFill="1" applyBorder="1" applyAlignment="1">
      <alignment horizontal="center"/>
    </xf>
    <xf numFmtId="164" fontId="8" fillId="0" borderId="2" xfId="0" applyNumberFormat="1" applyFont="1" applyFill="1" applyBorder="1" applyAlignment="1" applyProtection="1">
      <alignment horizontal="right"/>
    </xf>
    <xf numFmtId="37" fontId="8" fillId="0" borderId="2" xfId="0" applyFont="1" applyFill="1" applyBorder="1" applyAlignment="1"/>
    <xf numFmtId="164" fontId="8" fillId="0" borderId="1" xfId="0" applyNumberFormat="1" applyFont="1" applyFill="1" applyBorder="1" applyProtection="1"/>
    <xf numFmtId="164" fontId="8" fillId="0" borderId="1" xfId="0" applyNumberFormat="1" applyFont="1" applyFill="1" applyBorder="1" applyAlignment="1" applyProtection="1"/>
    <xf numFmtId="164" fontId="8" fillId="0" borderId="2" xfId="0" quotePrefix="1" applyNumberFormat="1" applyFont="1" applyFill="1" applyBorder="1" applyAlignment="1" applyProtection="1">
      <alignment horizontal="left"/>
    </xf>
    <xf numFmtId="37" fontId="8" fillId="0" borderId="9" xfId="0" applyNumberFormat="1" applyFont="1" applyFill="1" applyBorder="1" applyAlignment="1" applyProtection="1"/>
    <xf numFmtId="37" fontId="8" fillId="0" borderId="12" xfId="0" quotePrefix="1" applyNumberFormat="1" applyFont="1" applyFill="1" applyBorder="1" applyAlignment="1" applyProtection="1">
      <alignment horizontal="left"/>
    </xf>
    <xf numFmtId="37" fontId="8" fillId="0" borderId="14" xfId="0" applyFont="1" applyFill="1" applyBorder="1" applyAlignment="1">
      <alignment horizontal="center"/>
    </xf>
    <xf numFmtId="37" fontId="8" fillId="0" borderId="8" xfId="0" applyFont="1" applyFill="1" applyBorder="1" applyAlignment="1">
      <alignment horizontal="center"/>
    </xf>
    <xf numFmtId="37" fontId="8" fillId="0" borderId="14" xfId="0" applyFont="1" applyFill="1" applyBorder="1"/>
    <xf numFmtId="37" fontId="9" fillId="0" borderId="14" xfId="0" applyFont="1" applyBorder="1"/>
    <xf numFmtId="37" fontId="9" fillId="0" borderId="8" xfId="0" applyFont="1" applyBorder="1"/>
    <xf numFmtId="37" fontId="8" fillId="0" borderId="8" xfId="0" applyFont="1" applyFill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"/>
    </xf>
    <xf numFmtId="37" fontId="8" fillId="0" borderId="13" xfId="0" applyFont="1" applyFill="1" applyBorder="1"/>
    <xf numFmtId="37" fontId="9" fillId="0" borderId="13" xfId="0" applyFont="1" applyBorder="1"/>
    <xf numFmtId="37" fontId="8" fillId="0" borderId="3" xfId="0" applyFont="1" applyFill="1" applyBorder="1" applyAlignment="1">
      <alignment horizontal="centerContinuous"/>
    </xf>
    <xf numFmtId="37" fontId="9" fillId="0" borderId="0" xfId="0" applyFont="1" applyBorder="1" applyAlignment="1">
      <alignment horizontal="center"/>
    </xf>
    <xf numFmtId="37" fontId="9" fillId="0" borderId="0" xfId="0" applyFont="1" applyBorder="1" applyAlignment="1"/>
    <xf numFmtId="37" fontId="9" fillId="0" borderId="0" xfId="0" applyFont="1" applyAlignment="1"/>
    <xf numFmtId="37" fontId="9" fillId="0" borderId="0" xfId="0" quotePrefix="1" applyNumberFormat="1" applyFont="1" applyBorder="1" applyAlignment="1" applyProtection="1"/>
    <xf numFmtId="37" fontId="10" fillId="0" borderId="0" xfId="0" applyFont="1" applyAlignment="1"/>
    <xf numFmtId="37" fontId="8" fillId="0" borderId="3" xfId="0" applyNumberFormat="1" applyFont="1" applyFill="1" applyBorder="1" applyAlignment="1" applyProtection="1"/>
    <xf numFmtId="37" fontId="8" fillId="0" borderId="3" xfId="0" applyFont="1" applyFill="1" applyBorder="1" applyAlignment="1"/>
    <xf numFmtId="37" fontId="8" fillId="0" borderId="4" xfId="0" applyFont="1" applyFill="1" applyBorder="1" applyAlignment="1"/>
    <xf numFmtId="4" fontId="8" fillId="0" borderId="2" xfId="0" applyNumberFormat="1" applyFont="1" applyFill="1" applyBorder="1" applyAlignment="1" applyProtection="1"/>
    <xf numFmtId="37" fontId="9" fillId="0" borderId="10" xfId="0" applyFont="1" applyBorder="1" applyAlignment="1"/>
    <xf numFmtId="3" fontId="8" fillId="0" borderId="2" xfId="0" applyNumberFormat="1" applyFont="1" applyFill="1" applyBorder="1" applyAlignment="1" applyProtection="1"/>
    <xf numFmtId="2" fontId="8" fillId="0" borderId="2" xfId="0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>
      <alignment horizontal="center"/>
    </xf>
    <xf numFmtId="37" fontId="8" fillId="0" borderId="2" xfId="0" quotePrefix="1" applyNumberFormat="1" applyFont="1" applyFill="1" applyBorder="1" applyAlignment="1" applyProtection="1">
      <alignment horizontal="center"/>
    </xf>
    <xf numFmtId="37" fontId="9" fillId="0" borderId="2" xfId="0" applyFont="1" applyBorder="1" applyAlignment="1">
      <alignment horizontal="center"/>
    </xf>
    <xf numFmtId="37" fontId="9" fillId="0" borderId="4" xfId="0" applyFont="1" applyBorder="1" applyAlignment="1">
      <alignment horizontal="center"/>
    </xf>
    <xf numFmtId="37" fontId="8" fillId="2" borderId="2" xfId="0" applyNumberFormat="1" applyFont="1" applyFill="1" applyBorder="1" applyProtection="1"/>
    <xf numFmtId="37" fontId="8" fillId="2" borderId="2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>
      <alignment horizontal="left"/>
    </xf>
    <xf numFmtId="37" fontId="9" fillId="0" borderId="7" xfId="0" applyFont="1" applyBorder="1" applyAlignment="1">
      <alignment horizontal="centerContinuous"/>
    </xf>
    <xf numFmtId="37" fontId="8" fillId="0" borderId="9" xfId="0" quotePrefix="1" applyNumberFormat="1" applyFont="1" applyFill="1" applyBorder="1" applyAlignment="1" applyProtection="1"/>
    <xf numFmtId="37" fontId="8" fillId="0" borderId="8" xfId="0" quotePrefix="1" applyNumberFormat="1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/>
    <xf numFmtId="37" fontId="9" fillId="0" borderId="1" xfId="0" applyFont="1" applyBorder="1"/>
    <xf numFmtId="37" fontId="9" fillId="0" borderId="8" xfId="0" applyFont="1" applyBorder="1" applyAlignment="1">
      <alignment horizontal="centerContinuous"/>
    </xf>
    <xf numFmtId="37" fontId="9" fillId="0" borderId="2" xfId="0" applyFont="1" applyBorder="1" applyAlignment="1">
      <alignment horizontal="centerContinuous"/>
    </xf>
    <xf numFmtId="37" fontId="8" fillId="0" borderId="11" xfId="0" applyNumberFormat="1" applyFont="1" applyFill="1" applyBorder="1" applyProtection="1"/>
    <xf numFmtId="37" fontId="8" fillId="0" borderId="6" xfId="0" applyFont="1" applyFill="1" applyBorder="1" applyAlignment="1">
      <alignment horizontal="centerContinuous"/>
    </xf>
    <xf numFmtId="37" fontId="8" fillId="0" borderId="1" xfId="0" applyFont="1" applyFill="1" applyBorder="1" applyAlignment="1">
      <alignment horizontal="centerContinuous"/>
    </xf>
    <xf numFmtId="37" fontId="9" fillId="0" borderId="0" xfId="0" applyNumberFormat="1" applyFont="1" applyBorder="1" applyProtection="1"/>
    <xf numFmtId="37" fontId="9" fillId="0" borderId="0" xfId="0" applyNumberFormat="1" applyFont="1" applyBorder="1" applyAlignment="1" applyProtection="1">
      <alignment horizontal="center"/>
    </xf>
    <xf numFmtId="37" fontId="8" fillId="0" borderId="5" xfId="0" applyNumberFormat="1" applyFont="1" applyFill="1" applyBorder="1" applyAlignment="1" applyProtection="1">
      <alignment horizontal="centerContinuous"/>
    </xf>
    <xf numFmtId="37" fontId="9" fillId="0" borderId="6" xfId="0" applyFont="1" applyBorder="1" applyAlignment="1">
      <alignment horizontal="centerContinuous"/>
    </xf>
    <xf numFmtId="37" fontId="8" fillId="0" borderId="2" xfId="0" quotePrefix="1" applyNumberFormat="1" applyFont="1" applyFill="1" applyBorder="1" applyAlignment="1" applyProtection="1">
      <alignment horizontal="centerContinuous"/>
    </xf>
    <xf numFmtId="37" fontId="8" fillId="0" borderId="3" xfId="0" applyNumberFormat="1" applyFont="1" applyFill="1" applyBorder="1" applyAlignment="1" applyProtection="1">
      <alignment horizontal="center"/>
    </xf>
    <xf numFmtId="37" fontId="8" fillId="0" borderId="1" xfId="0" applyNumberFormat="1" applyFont="1" applyFill="1" applyBorder="1" applyAlignment="1" applyProtection="1">
      <alignment horizontal="center"/>
    </xf>
    <xf numFmtId="37" fontId="8" fillId="0" borderId="13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>
      <alignment horizontal="centerContinuous"/>
    </xf>
    <xf numFmtId="37" fontId="9" fillId="0" borderId="4" xfId="0" applyFont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Continuous"/>
    </xf>
    <xf numFmtId="37" fontId="8" fillId="0" borderId="14" xfId="0" applyNumberFormat="1" applyFont="1" applyFill="1" applyBorder="1" applyAlignment="1" applyProtection="1">
      <alignment horizontal="left"/>
    </xf>
    <xf numFmtId="37" fontId="9" fillId="0" borderId="12" xfId="0" applyFont="1" applyBorder="1"/>
    <xf numFmtId="37" fontId="9" fillId="0" borderId="6" xfId="0" applyFont="1" applyBorder="1"/>
    <xf numFmtId="37" fontId="9" fillId="0" borderId="7" xfId="0" applyFont="1" applyBorder="1"/>
    <xf numFmtId="37" fontId="9" fillId="0" borderId="15" xfId="0" applyFont="1" applyBorder="1"/>
    <xf numFmtId="37" fontId="9" fillId="0" borderId="12" xfId="0" quotePrefix="1" applyNumberFormat="1" applyFont="1" applyBorder="1" applyAlignment="1" applyProtection="1"/>
    <xf numFmtId="37" fontId="9" fillId="0" borderId="12" xfId="0" quotePrefix="1" applyNumberFormat="1" applyFont="1" applyBorder="1" applyAlignment="1" applyProtection="1">
      <alignment horizontal="left"/>
    </xf>
    <xf numFmtId="37" fontId="9" fillId="0" borderId="12" xfId="0" applyNumberFormat="1" applyFont="1" applyBorder="1" applyAlignment="1" applyProtection="1"/>
    <xf numFmtId="37" fontId="9" fillId="0" borderId="10" xfId="0" applyFont="1" applyBorder="1"/>
    <xf numFmtId="37" fontId="8" fillId="0" borderId="8" xfId="0" applyNumberFormat="1" applyFont="1" applyFill="1" applyBorder="1" applyProtection="1"/>
    <xf numFmtId="37" fontId="8" fillId="0" borderId="14" xfId="0" applyFont="1" applyFill="1" applyBorder="1" applyAlignment="1">
      <alignment horizontal="centerContinuous"/>
    </xf>
    <xf numFmtId="37" fontId="8" fillId="0" borderId="12" xfId="0" applyNumberFormat="1" applyFont="1" applyFill="1" applyBorder="1" applyAlignment="1" applyProtection="1"/>
    <xf numFmtId="37" fontId="8" fillId="0" borderId="1" xfId="0" applyFont="1" applyFill="1" applyBorder="1"/>
    <xf numFmtId="37" fontId="9" fillId="0" borderId="3" xfId="0" applyNumberFormat="1" applyFont="1" applyBorder="1" applyProtection="1"/>
    <xf numFmtId="37" fontId="9" fillId="2" borderId="0" xfId="0" applyFont="1" applyFill="1" applyBorder="1"/>
    <xf numFmtId="37" fontId="9" fillId="2" borderId="4" xfId="0" applyFont="1" applyFill="1" applyBorder="1"/>
    <xf numFmtId="37" fontId="9" fillId="0" borderId="9" xfId="0" applyFont="1" applyBorder="1"/>
    <xf numFmtId="37" fontId="8" fillId="0" borderId="12" xfId="0" applyNumberFormat="1" applyFont="1" applyFill="1" applyBorder="1" applyAlignment="1" applyProtection="1">
      <alignment horizontal="left"/>
    </xf>
    <xf numFmtId="37" fontId="8" fillId="0" borderId="10" xfId="0" applyNumberFormat="1" applyFont="1" applyFill="1" applyBorder="1" applyAlignment="1" applyProtection="1">
      <alignment horizontal="right"/>
    </xf>
    <xf numFmtId="37" fontId="9" fillId="0" borderId="10" xfId="0" applyNumberFormat="1" applyFont="1" applyBorder="1" applyProtection="1"/>
    <xf numFmtId="37" fontId="9" fillId="2" borderId="12" xfId="0" applyFont="1" applyFill="1" applyBorder="1"/>
    <xf numFmtId="37" fontId="9" fillId="2" borderId="10" xfId="0" applyFont="1" applyFill="1" applyBorder="1"/>
    <xf numFmtId="37" fontId="8" fillId="0" borderId="1" xfId="0" applyFont="1" applyFill="1" applyBorder="1" applyAlignment="1"/>
    <xf numFmtId="37" fontId="9" fillId="0" borderId="16" xfId="0" applyFont="1" applyBorder="1"/>
    <xf numFmtId="37" fontId="9" fillId="0" borderId="17" xfId="0" applyFont="1" applyBorder="1"/>
    <xf numFmtId="37" fontId="9" fillId="0" borderId="18" xfId="0" applyFont="1" applyBorder="1"/>
    <xf numFmtId="37" fontId="9" fillId="0" borderId="19" xfId="0" applyFont="1" applyBorder="1"/>
    <xf numFmtId="37" fontId="9" fillId="0" borderId="20" xfId="0" applyFont="1" applyBorder="1"/>
    <xf numFmtId="37" fontId="9" fillId="0" borderId="21" xfId="0" applyFont="1" applyBorder="1"/>
    <xf numFmtId="37" fontId="9" fillId="0" borderId="22" xfId="0" applyFont="1" applyBorder="1"/>
    <xf numFmtId="37" fontId="9" fillId="0" borderId="23" xfId="0" applyFont="1" applyBorder="1"/>
    <xf numFmtId="37" fontId="9" fillId="0" borderId="17" xfId="0" applyFont="1" applyBorder="1" applyAlignment="1">
      <alignment horizontal="center"/>
    </xf>
    <xf numFmtId="37" fontId="9" fillId="0" borderId="17" xfId="0" applyFont="1" applyBorder="1" applyAlignment="1">
      <alignment horizontal="right"/>
    </xf>
    <xf numFmtId="37" fontId="9" fillId="0" borderId="0" xfId="0" applyFont="1" applyBorder="1" applyAlignment="1">
      <alignment horizontal="right"/>
    </xf>
    <xf numFmtId="37" fontId="9" fillId="0" borderId="24" xfId="0" applyFont="1" applyBorder="1"/>
    <xf numFmtId="37" fontId="9" fillId="0" borderId="8" xfId="0" applyFont="1" applyBorder="1" applyAlignment="1">
      <alignment horizontal="center"/>
    </xf>
    <xf numFmtId="37" fontId="9" fillId="0" borderId="25" xfId="0" applyFont="1" applyBorder="1"/>
    <xf numFmtId="37" fontId="9" fillId="0" borderId="26" xfId="0" applyFont="1" applyBorder="1"/>
    <xf numFmtId="37" fontId="9" fillId="0" borderId="27" xfId="0" applyFont="1" applyBorder="1"/>
    <xf numFmtId="37" fontId="9" fillId="0" borderId="28" xfId="0" quotePrefix="1" applyFont="1" applyBorder="1" applyAlignment="1">
      <alignment horizontal="left"/>
    </xf>
    <xf numFmtId="37" fontId="9" fillId="0" borderId="29" xfId="0" applyFont="1" applyBorder="1"/>
    <xf numFmtId="37" fontId="9" fillId="0" borderId="28" xfId="0" applyFont="1" applyBorder="1" applyAlignment="1">
      <alignment horizontal="center"/>
    </xf>
    <xf numFmtId="37" fontId="9" fillId="0" borderId="30" xfId="0" applyFont="1" applyBorder="1"/>
    <xf numFmtId="37" fontId="9" fillId="0" borderId="31" xfId="0" applyFont="1" applyBorder="1"/>
    <xf numFmtId="37" fontId="9" fillId="0" borderId="31" xfId="0" applyFont="1" applyBorder="1" applyAlignment="1">
      <alignment horizontal="center"/>
    </xf>
    <xf numFmtId="37" fontId="9" fillId="0" borderId="32" xfId="0" applyFont="1" applyBorder="1"/>
    <xf numFmtId="37" fontId="12" fillId="0" borderId="0" xfId="0" applyFont="1"/>
    <xf numFmtId="37" fontId="10" fillId="0" borderId="0" xfId="0" quotePrefix="1" applyFont="1" applyAlignment="1">
      <alignment horizontal="right"/>
    </xf>
    <xf numFmtId="37" fontId="11" fillId="0" borderId="0" xfId="0" quotePrefix="1" applyFont="1" applyAlignment="1">
      <alignment horizontal="right"/>
    </xf>
    <xf numFmtId="37" fontId="9" fillId="0" borderId="0" xfId="0" quotePrefix="1" applyFont="1" applyBorder="1" applyAlignment="1">
      <alignment horizontal="right"/>
    </xf>
    <xf numFmtId="37" fontId="8" fillId="0" borderId="0" xfId="0" quotePrefix="1" applyNumberFormat="1" applyFont="1" applyFill="1" applyBorder="1" applyAlignment="1" applyProtection="1">
      <alignment horizontal="right"/>
    </xf>
    <xf numFmtId="37" fontId="9" fillId="0" borderId="0" xfId="0" quotePrefix="1" applyFont="1" applyAlignment="1">
      <alignment horizontal="right"/>
    </xf>
    <xf numFmtId="37" fontId="7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left"/>
    </xf>
    <xf numFmtId="37" fontId="7" fillId="3" borderId="0" xfId="0" applyFont="1" applyFill="1" applyAlignment="1" applyProtection="1">
      <alignment horizontal="right"/>
    </xf>
    <xf numFmtId="37" fontId="7" fillId="3" borderId="0" xfId="0" applyFont="1" applyFill="1" applyAlignment="1" applyProtection="1"/>
    <xf numFmtId="37" fontId="7" fillId="3" borderId="0" xfId="0" applyFont="1" applyFill="1" applyProtection="1"/>
    <xf numFmtId="37" fontId="7" fillId="3" borderId="0" xfId="0" quotePrefix="1" applyFont="1" applyFill="1" applyAlignment="1" applyProtection="1"/>
    <xf numFmtId="37" fontId="7" fillId="0" borderId="0" xfId="0" applyFont="1" applyAlignment="1" applyProtection="1"/>
    <xf numFmtId="37" fontId="7" fillId="0" borderId="0" xfId="0" applyFont="1" applyProtection="1"/>
    <xf numFmtId="37" fontId="7" fillId="0" borderId="0" xfId="0" applyFont="1" applyAlignment="1" applyProtection="1">
      <alignment horizontal="center"/>
    </xf>
    <xf numFmtId="38" fontId="7" fillId="3" borderId="0" xfId="0" applyNumberFormat="1" applyFont="1" applyFill="1" applyAlignment="1" applyProtection="1">
      <alignment horizontal="center"/>
    </xf>
    <xf numFmtId="38" fontId="7" fillId="3" borderId="0" xfId="0" applyNumberFormat="1" applyFont="1" applyFill="1" applyAlignment="1" applyProtection="1">
      <alignment horizontal="right"/>
    </xf>
    <xf numFmtId="38" fontId="7" fillId="3" borderId="0" xfId="0" applyNumberFormat="1" applyFont="1" applyFill="1" applyProtection="1"/>
    <xf numFmtId="37" fontId="7" fillId="0" borderId="0" xfId="0" applyFont="1" applyFill="1" applyAlignment="1" applyProtection="1"/>
    <xf numFmtId="37" fontId="7" fillId="3" borderId="0" xfId="0" applyNumberFormat="1" applyFont="1" applyFill="1" applyProtection="1"/>
    <xf numFmtId="164" fontId="7" fillId="0" borderId="0" xfId="0" applyNumberFormat="1" applyFont="1" applyProtection="1"/>
    <xf numFmtId="39" fontId="7" fillId="0" borderId="0" xfId="0" applyNumberFormat="1" applyFont="1" applyProtection="1"/>
    <xf numFmtId="37" fontId="7" fillId="0" borderId="0" xfId="0" applyFont="1" applyAlignment="1" applyProtection="1">
      <alignment horizontal="left"/>
    </xf>
    <xf numFmtId="37" fontId="7" fillId="0" borderId="0" xfId="0" quotePrefix="1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37" fontId="7" fillId="2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>
      <alignment horizontal="left"/>
    </xf>
    <xf numFmtId="37" fontId="7" fillId="2" borderId="0" xfId="0" applyFont="1" applyFill="1" applyAlignment="1" applyProtection="1">
      <alignment horizontal="center"/>
    </xf>
    <xf numFmtId="37" fontId="7" fillId="0" borderId="0" xfId="0" quotePrefix="1" applyFont="1" applyAlignment="1" applyProtection="1">
      <alignment horizontal="fill"/>
    </xf>
    <xf numFmtId="37" fontId="7" fillId="3" borderId="0" xfId="0" quotePrefix="1" applyFont="1" applyFill="1" applyAlignment="1" applyProtection="1">
      <alignment horizontal="centerContinuous"/>
    </xf>
    <xf numFmtId="37" fontId="7" fillId="3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/>
    <xf numFmtId="37" fontId="8" fillId="5" borderId="2" xfId="0" applyFont="1" applyFill="1" applyBorder="1" applyAlignment="1"/>
    <xf numFmtId="37" fontId="8" fillId="6" borderId="2" xfId="0" applyFont="1" applyFill="1" applyBorder="1" applyAlignment="1"/>
    <xf numFmtId="37" fontId="8" fillId="6" borderId="2" xfId="0" applyFont="1" applyFill="1" applyBorder="1" applyAlignment="1">
      <alignment horizontal="center"/>
    </xf>
    <xf numFmtId="37" fontId="8" fillId="6" borderId="2" xfId="0" quotePrefix="1" applyNumberFormat="1" applyFont="1" applyFill="1" applyBorder="1" applyAlignment="1" applyProtection="1">
      <alignment horizontal="center"/>
    </xf>
    <xf numFmtId="37" fontId="8" fillId="6" borderId="2" xfId="0" applyNumberFormat="1" applyFont="1" applyFill="1" applyBorder="1" applyAlignment="1" applyProtection="1"/>
    <xf numFmtId="37" fontId="8" fillId="6" borderId="2" xfId="0" quotePrefix="1" applyFont="1" applyFill="1" applyBorder="1" applyAlignment="1"/>
    <xf numFmtId="39" fontId="8" fillId="6" borderId="2" xfId="0" quotePrefix="1" applyNumberFormat="1" applyFont="1" applyFill="1" applyBorder="1" applyAlignment="1" applyProtection="1">
      <alignment horizontal="center"/>
    </xf>
    <xf numFmtId="39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/>
    <xf numFmtId="37" fontId="8" fillId="6" borderId="2" xfId="0" applyNumberFormat="1" applyFont="1" applyFill="1" applyBorder="1" applyAlignment="1"/>
    <xf numFmtId="3" fontId="9" fillId="0" borderId="2" xfId="0" applyNumberFormat="1" applyFont="1" applyFill="1" applyBorder="1" applyAlignment="1" applyProtection="1"/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Protection="1"/>
    <xf numFmtId="38" fontId="7" fillId="0" borderId="0" xfId="0" applyNumberFormat="1" applyFont="1" applyFill="1" applyProtection="1"/>
    <xf numFmtId="38" fontId="7" fillId="0" borderId="0" xfId="0" applyNumberFormat="1" applyFont="1" applyProtection="1"/>
    <xf numFmtId="37" fontId="7" fillId="7" borderId="0" xfId="0" applyFont="1" applyFill="1" applyProtection="1"/>
    <xf numFmtId="37" fontId="7" fillId="7" borderId="0" xfId="0" quotePrefix="1" applyFont="1" applyFill="1" applyAlignment="1" applyProtection="1">
      <alignment horizontal="left"/>
    </xf>
    <xf numFmtId="38" fontId="7" fillId="7" borderId="0" xfId="0" applyNumberFormat="1" applyFont="1" applyFill="1" applyProtection="1"/>
    <xf numFmtId="37" fontId="7" fillId="0" borderId="0" xfId="0" quotePrefix="1" applyFont="1" applyAlignment="1" applyProtection="1"/>
    <xf numFmtId="0" fontId="7" fillId="0" borderId="0" xfId="0" applyNumberFormat="1" applyFont="1" applyAlignment="1" applyProtection="1">
      <alignment horizontal="center"/>
    </xf>
    <xf numFmtId="0" fontId="7" fillId="0" borderId="0" xfId="0" applyNumberFormat="1" applyFont="1" applyAlignment="1" applyProtection="1"/>
    <xf numFmtId="0" fontId="7" fillId="0" borderId="0" xfId="0" quotePrefix="1" applyNumberFormat="1" applyFont="1" applyAlignment="1" applyProtection="1">
      <alignment horizontal="center"/>
    </xf>
    <xf numFmtId="37" fontId="7" fillId="3" borderId="0" xfId="0" quotePrefix="1" applyFont="1" applyFill="1" applyAlignment="1" applyProtection="1">
      <alignment horizontal="center"/>
    </xf>
    <xf numFmtId="37" fontId="7" fillId="3" borderId="0" xfId="0" quotePrefix="1" applyNumberFormat="1" applyFont="1" applyFill="1" applyAlignment="1" applyProtection="1"/>
    <xf numFmtId="166" fontId="7" fillId="3" borderId="0" xfId="0" applyNumberFormat="1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fill"/>
    </xf>
    <xf numFmtId="37" fontId="7" fillId="3" borderId="0" xfId="0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left"/>
    </xf>
    <xf numFmtId="4" fontId="7" fillId="3" borderId="0" xfId="0" applyNumberFormat="1" applyFont="1" applyFill="1" applyProtection="1"/>
    <xf numFmtId="37" fontId="7" fillId="0" borderId="0" xfId="0" applyNumberFormat="1" applyFont="1" applyProtection="1"/>
    <xf numFmtId="37" fontId="7" fillId="3" borderId="0" xfId="1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fill"/>
    </xf>
    <xf numFmtId="39" fontId="7" fillId="3" borderId="0" xfId="0" applyNumberFormat="1" applyFont="1" applyFill="1" applyProtection="1"/>
    <xf numFmtId="37" fontId="13" fillId="3" borderId="0" xfId="0" applyFont="1" applyFill="1" applyProtection="1"/>
    <xf numFmtId="37" fontId="0" fillId="0" borderId="0" xfId="0" applyProtection="1"/>
    <xf numFmtId="3" fontId="7" fillId="0" borderId="0" xfId="0" applyNumberFormat="1" applyFont="1" applyProtection="1"/>
    <xf numFmtId="1" fontId="7" fillId="0" borderId="0" xfId="0" applyNumberFormat="1" applyFont="1" applyAlignment="1" applyProtection="1">
      <alignment horizontal="center"/>
    </xf>
    <xf numFmtId="37" fontId="7" fillId="0" borderId="0" xfId="0" quotePrefix="1" applyFont="1" applyAlignment="1" applyProtection="1">
      <alignment horizontal="center"/>
    </xf>
    <xf numFmtId="2" fontId="7" fillId="0" borderId="0" xfId="0" applyNumberFormat="1" applyFont="1" applyProtection="1"/>
    <xf numFmtId="2" fontId="7" fillId="0" borderId="0" xfId="0" applyNumberFormat="1" applyFont="1" applyAlignment="1" applyProtection="1"/>
    <xf numFmtId="10" fontId="7" fillId="0" borderId="0" xfId="0" applyNumberFormat="1" applyFont="1" applyProtection="1"/>
    <xf numFmtId="37" fontId="7" fillId="0" borderId="0" xfId="0" applyFont="1" applyProtection="1">
      <protection locked="0"/>
    </xf>
    <xf numFmtId="37" fontId="9" fillId="0" borderId="0" xfId="0" applyFont="1" applyAlignment="1" applyProtection="1"/>
    <xf numFmtId="37" fontId="9" fillId="0" borderId="0" xfId="0" applyFont="1" applyProtection="1"/>
    <xf numFmtId="37" fontId="7" fillId="3" borderId="0" xfId="0" applyFont="1" applyFill="1" applyAlignment="1" applyProtection="1">
      <alignment horizontal="left"/>
    </xf>
    <xf numFmtId="37" fontId="7" fillId="8" borderId="0" xfId="0" applyFont="1" applyFill="1" applyProtection="1"/>
    <xf numFmtId="37" fontId="8" fillId="0" borderId="8" xfId="0" applyNumberFormat="1" applyFont="1" applyFill="1" applyBorder="1" applyAlignment="1" applyProtection="1">
      <alignment horizontal="left"/>
    </xf>
    <xf numFmtId="164" fontId="8" fillId="0" borderId="3" xfId="0" applyNumberFormat="1" applyFont="1" applyFill="1" applyBorder="1" applyAlignment="1" applyProtection="1"/>
    <xf numFmtId="37" fontId="7" fillId="2" borderId="0" xfId="0" applyFont="1" applyFill="1" applyAlignment="1" applyProtection="1">
      <alignment horizontal="right"/>
    </xf>
    <xf numFmtId="37" fontId="7" fillId="0" borderId="0" xfId="0" applyFont="1" applyAlignment="1" applyProtection="1">
      <alignment horizontal="right"/>
    </xf>
    <xf numFmtId="4" fontId="7" fillId="2" borderId="0" xfId="0" applyNumberFormat="1" applyFont="1" applyFill="1" applyAlignment="1" applyProtection="1">
      <alignment horizontal="right"/>
    </xf>
    <xf numFmtId="39" fontId="7" fillId="2" borderId="0" xfId="0" applyNumberFormat="1" applyFont="1" applyFill="1" applyAlignment="1" applyProtection="1">
      <alignment horizontal="right"/>
    </xf>
    <xf numFmtId="37" fontId="7" fillId="0" borderId="0" xfId="0" quotePrefix="1" applyFont="1" applyAlignment="1" applyProtection="1">
      <alignment horizontal="right"/>
    </xf>
    <xf numFmtId="2" fontId="7" fillId="0" borderId="0" xfId="0" applyNumberFormat="1" applyFont="1" applyAlignment="1" applyProtection="1">
      <alignment horizontal="right"/>
    </xf>
    <xf numFmtId="38" fontId="7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7" fontId="7" fillId="8" borderId="0" xfId="0" applyFont="1" applyFill="1" applyAlignment="1" applyProtection="1"/>
    <xf numFmtId="37" fontId="19" fillId="0" borderId="0" xfId="0" applyFont="1" applyProtection="1"/>
    <xf numFmtId="37" fontId="7" fillId="10" borderId="0" xfId="0" applyFont="1" applyFill="1" applyProtection="1"/>
    <xf numFmtId="37" fontId="7" fillId="11" borderId="0" xfId="0" quotePrefix="1" applyFont="1" applyFill="1" applyAlignment="1" applyProtection="1">
      <alignment horizontal="left"/>
    </xf>
    <xf numFmtId="37" fontId="7" fillId="11" borderId="0" xfId="0" applyFont="1" applyFill="1" applyProtection="1"/>
    <xf numFmtId="37" fontId="7" fillId="11" borderId="0" xfId="0" quotePrefix="1" applyNumberFormat="1" applyFont="1" applyFill="1" applyAlignment="1" applyProtection="1">
      <alignment horizontal="fill"/>
    </xf>
    <xf numFmtId="37" fontId="7" fillId="11" borderId="0" xfId="0" applyNumberFormat="1" applyFont="1" applyFill="1" applyProtection="1"/>
    <xf numFmtId="165" fontId="5" fillId="9" borderId="0" xfId="1" applyNumberFormat="1" applyFont="1" applyFill="1" applyAlignment="1">
      <alignment horizontal="right"/>
    </xf>
    <xf numFmtId="37" fontId="20" fillId="0" borderId="0" xfId="2" applyNumberFormat="1" applyFont="1" applyAlignment="1" applyProtection="1"/>
    <xf numFmtId="37" fontId="21" fillId="0" borderId="0" xfId="2" applyNumberFormat="1" applyFont="1" applyAlignment="1" applyProtection="1">
      <alignment horizontal="left"/>
    </xf>
    <xf numFmtId="38" fontId="7" fillId="4" borderId="1" xfId="0" applyNumberFormat="1" applyFont="1" applyFill="1" applyBorder="1" applyProtection="1">
      <protection locked="0"/>
    </xf>
    <xf numFmtId="37" fontId="7" fillId="0" borderId="1" xfId="0" quotePrefix="1" applyNumberFormat="1" applyFont="1" applyBorder="1" applyProtection="1">
      <protection locked="0"/>
    </xf>
    <xf numFmtId="37" fontId="7" fillId="0" borderId="1" xfId="0" applyNumberFormat="1" applyFont="1" applyBorder="1" applyAlignment="1" applyProtection="1">
      <protection locked="0"/>
    </xf>
    <xf numFmtId="37" fontId="7" fillId="11" borderId="1" xfId="0" quotePrefix="1" applyNumberFormat="1" applyFont="1" applyFill="1" applyBorder="1" applyProtection="1">
      <protection locked="0"/>
    </xf>
    <xf numFmtId="37" fontId="7" fillId="11" borderId="0" xfId="1" applyNumberFormat="1" applyFont="1" applyFill="1" applyProtection="1"/>
    <xf numFmtId="39" fontId="7" fillId="0" borderId="1" xfId="3" quotePrefix="1" applyNumberFormat="1" applyFont="1" applyBorder="1" applyProtection="1">
      <protection locked="0"/>
    </xf>
    <xf numFmtId="37" fontId="7" fillId="0" borderId="1" xfId="1" quotePrefix="1" applyNumberFormat="1" applyFont="1" applyBorder="1" applyProtection="1">
      <protection locked="0"/>
    </xf>
    <xf numFmtId="37" fontId="7" fillId="0" borderId="1" xfId="0" applyNumberFormat="1" applyFont="1" applyBorder="1" applyProtection="1">
      <protection locked="0"/>
    </xf>
    <xf numFmtId="37" fontId="7" fillId="4" borderId="1" xfId="0" quotePrefix="1" applyNumberFormat="1" applyFont="1" applyFill="1" applyBorder="1" applyProtection="1">
      <protection locked="0"/>
    </xf>
    <xf numFmtId="165" fontId="7" fillId="0" borderId="1" xfId="1" quotePrefix="1" applyNumberFormat="1" applyFont="1" applyBorder="1" applyProtection="1">
      <protection locked="0"/>
    </xf>
    <xf numFmtId="39" fontId="7" fillId="0" borderId="1" xfId="0" applyNumberFormat="1" applyFont="1" applyBorder="1" applyProtection="1">
      <protection locked="0"/>
    </xf>
    <xf numFmtId="49" fontId="7" fillId="4" borderId="1" xfId="0" quotePrefix="1" applyNumberFormat="1" applyFont="1" applyFill="1" applyBorder="1" applyAlignment="1" applyProtection="1">
      <protection locked="0"/>
    </xf>
    <xf numFmtId="38" fontId="7" fillId="4" borderId="1" xfId="0" quotePrefix="1" applyNumberFormat="1" applyFont="1" applyFill="1" applyBorder="1" applyAlignment="1" applyProtection="1">
      <protection locked="0"/>
    </xf>
    <xf numFmtId="38" fontId="7" fillId="4" borderId="14" xfId="0" applyNumberFormat="1" applyFont="1" applyFill="1" applyBorder="1" applyProtection="1">
      <protection locked="0"/>
    </xf>
    <xf numFmtId="38" fontId="7" fillId="4" borderId="8" xfId="0" applyNumberFormat="1" applyFont="1" applyFill="1" applyBorder="1" applyProtection="1">
      <protection locked="0"/>
    </xf>
    <xf numFmtId="38" fontId="7" fillId="4" borderId="2" xfId="0" applyNumberFormat="1" applyFont="1" applyFill="1" applyBorder="1" applyProtection="1">
      <protection locked="0"/>
    </xf>
    <xf numFmtId="38" fontId="7" fillId="4" borderId="14" xfId="0" quotePrefix="1" applyNumberFormat="1" applyFont="1" applyFill="1" applyBorder="1" applyProtection="1">
      <protection locked="0"/>
    </xf>
    <xf numFmtId="38" fontId="7" fillId="4" borderId="14" xfId="0" quotePrefix="1" applyNumberFormat="1" applyFont="1" applyFill="1" applyBorder="1" applyAlignment="1" applyProtection="1">
      <alignment horizontal="left"/>
      <protection locked="0"/>
    </xf>
    <xf numFmtId="38" fontId="7" fillId="4" borderId="1" xfId="0" quotePrefix="1" applyNumberFormat="1" applyFont="1" applyFill="1" applyBorder="1" applyAlignment="1" applyProtection="1">
      <alignment horizontal="left"/>
      <protection locked="0"/>
    </xf>
    <xf numFmtId="49" fontId="7" fillId="4" borderId="1" xfId="0" applyNumberFormat="1" applyFont="1" applyFill="1" applyBorder="1" applyAlignment="1" applyProtection="1">
      <alignment horizontal="left"/>
      <protection locked="0"/>
    </xf>
    <xf numFmtId="38" fontId="7" fillId="4" borderId="1" xfId="0" applyNumberFormat="1" applyFont="1" applyFill="1" applyBorder="1" applyAlignment="1" applyProtection="1">
      <alignment horizontal="center"/>
      <protection locked="0"/>
    </xf>
    <xf numFmtId="37" fontId="7" fillId="4" borderId="1" xfId="0" applyFont="1" applyFill="1" applyBorder="1" applyProtection="1">
      <protection locked="0"/>
    </xf>
    <xf numFmtId="37" fontId="7" fillId="8" borderId="1" xfId="0" applyFont="1" applyFill="1" applyBorder="1" applyProtection="1">
      <protection locked="0"/>
    </xf>
    <xf numFmtId="37" fontId="9" fillId="0" borderId="0" xfId="0" applyFont="1" applyAlignment="1" applyProtection="1">
      <alignment horizontal="right"/>
    </xf>
    <xf numFmtId="37" fontId="0" fillId="0" borderId="0" xfId="0" applyFont="1" applyProtection="1"/>
    <xf numFmtId="38" fontId="7" fillId="3" borderId="8" xfId="0" applyNumberFormat="1" applyFont="1" applyFill="1" applyBorder="1" applyAlignment="1" applyProtection="1">
      <alignment horizontal="center"/>
      <protection locked="0"/>
    </xf>
    <xf numFmtId="38" fontId="7" fillId="8" borderId="1" xfId="0" applyNumberFormat="1" applyFont="1" applyFill="1" applyBorder="1" applyProtection="1">
      <protection locked="0"/>
    </xf>
    <xf numFmtId="37" fontId="7" fillId="0" borderId="0" xfId="0" applyFont="1" applyAlignment="1">
      <alignment horizontal="left"/>
    </xf>
    <xf numFmtId="38" fontId="7" fillId="0" borderId="0" xfId="0" applyNumberFormat="1" applyFont="1"/>
    <xf numFmtId="37" fontId="7" fillId="0" borderId="0" xfId="0" quotePrefix="1" applyFont="1" applyAlignment="1">
      <alignment horizontal="left"/>
    </xf>
    <xf numFmtId="37" fontId="7" fillId="0" borderId="0" xfId="2" applyNumberFormat="1" applyFont="1" applyAlignment="1" applyProtection="1"/>
    <xf numFmtId="37" fontId="23" fillId="0" borderId="0" xfId="2" applyNumberFormat="1" applyFont="1" applyAlignment="1" applyProtection="1"/>
    <xf numFmtId="37" fontId="14" fillId="0" borderId="0" xfId="2" applyNumberFormat="1" applyAlignment="1" applyProtection="1"/>
    <xf numFmtId="37" fontId="24" fillId="0" borderId="0" xfId="2" applyNumberFormat="1" applyFont="1" applyAlignment="1" applyProtection="1">
      <alignment horizontal="left"/>
    </xf>
    <xf numFmtId="37" fontId="7" fillId="8" borderId="0" xfId="0" applyFont="1" applyFill="1"/>
    <xf numFmtId="38" fontId="7" fillId="8" borderId="0" xfId="0" applyNumberFormat="1" applyFont="1" applyFill="1"/>
    <xf numFmtId="37" fontId="7" fillId="8" borderId="0" xfId="0" quotePrefix="1" applyFont="1" applyFill="1" applyAlignment="1">
      <alignment horizontal="left"/>
    </xf>
    <xf numFmtId="37" fontId="7" fillId="0" borderId="0" xfId="0" quotePrefix="1" applyFont="1"/>
    <xf numFmtId="0" fontId="7" fillId="0" borderId="0" xfId="0" applyNumberFormat="1" applyFont="1" applyAlignment="1">
      <alignment horizontal="center"/>
    </xf>
    <xf numFmtId="0" fontId="7" fillId="0" borderId="0" xfId="0" applyNumberFormat="1" applyFont="1"/>
    <xf numFmtId="0" fontId="7" fillId="0" borderId="0" xfId="0" quotePrefix="1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3" borderId="0" xfId="0" applyFont="1" applyFill="1"/>
    <xf numFmtId="38" fontId="7" fillId="3" borderId="0" xfId="0" applyNumberFormat="1" applyFont="1" applyFill="1" applyAlignment="1">
      <alignment horizontal="center"/>
    </xf>
    <xf numFmtId="37" fontId="7" fillId="3" borderId="0" xfId="0" applyFont="1" applyFill="1" applyAlignment="1">
      <alignment horizontal="center"/>
    </xf>
    <xf numFmtId="37" fontId="7" fillId="3" borderId="0" xfId="0" quotePrefix="1" applyFont="1" applyFill="1" applyAlignment="1">
      <alignment horizontal="center"/>
    </xf>
    <xf numFmtId="37" fontId="24" fillId="0" borderId="1" xfId="0" applyFont="1" applyBorder="1" applyProtection="1">
      <protection locked="0"/>
    </xf>
    <xf numFmtId="37" fontId="24" fillId="0" borderId="1" xfId="0" quotePrefix="1" applyFont="1" applyBorder="1" applyProtection="1">
      <protection locked="0"/>
    </xf>
    <xf numFmtId="37" fontId="7" fillId="3" borderId="0" xfId="0" quotePrefix="1" applyFont="1" applyFill="1"/>
    <xf numFmtId="37" fontId="7" fillId="3" borderId="0" xfId="0" quotePrefix="1" applyFont="1" applyFill="1" applyAlignment="1">
      <alignment horizontal="left"/>
    </xf>
    <xf numFmtId="38" fontId="7" fillId="3" borderId="0" xfId="0" applyNumberFormat="1" applyFont="1" applyFill="1"/>
    <xf numFmtId="166" fontId="7" fillId="3" borderId="0" xfId="0" applyNumberFormat="1" applyFont="1" applyFill="1" applyAlignment="1">
      <alignment horizontal="center"/>
    </xf>
    <xf numFmtId="37" fontId="7" fillId="3" borderId="0" xfId="0" quotePrefix="1" applyFont="1" applyFill="1" applyAlignment="1">
      <alignment horizontal="fill"/>
    </xf>
    <xf numFmtId="37" fontId="24" fillId="0" borderId="1" xfId="1" quotePrefix="1" applyNumberFormat="1" applyFont="1" applyBorder="1" applyProtection="1">
      <protection locked="0"/>
    </xf>
    <xf numFmtId="37" fontId="7" fillId="3" borderId="0" xfId="1" applyNumberFormat="1" applyFont="1" applyFill="1" applyProtection="1"/>
    <xf numFmtId="39" fontId="7" fillId="3" borderId="0" xfId="0" quotePrefix="1" applyNumberFormat="1" applyFont="1" applyFill="1" applyAlignment="1">
      <alignment horizontal="left"/>
    </xf>
    <xf numFmtId="39" fontId="24" fillId="0" borderId="1" xfId="3" quotePrefix="1" applyNumberFormat="1" applyFont="1" applyBorder="1" applyProtection="1">
      <protection locked="0"/>
    </xf>
    <xf numFmtId="39" fontId="24" fillId="0" borderId="1" xfId="0" applyNumberFormat="1" applyFont="1" applyBorder="1" applyProtection="1">
      <protection locked="0"/>
    </xf>
    <xf numFmtId="4" fontId="7" fillId="3" borderId="0" xfId="0" applyNumberFormat="1" applyFont="1" applyFill="1"/>
    <xf numFmtId="37" fontId="24" fillId="4" borderId="1" xfId="0" quotePrefix="1" applyFont="1" applyFill="1" applyBorder="1" applyProtection="1">
      <protection locked="0"/>
    </xf>
    <xf numFmtId="37" fontId="24" fillId="0" borderId="1" xfId="1" applyNumberFormat="1" applyFont="1" applyBorder="1" applyProtection="1">
      <protection locked="0"/>
    </xf>
    <xf numFmtId="165" fontId="24" fillId="0" borderId="1" xfId="1" quotePrefix="1" applyNumberFormat="1" applyFont="1" applyBorder="1" applyProtection="1">
      <protection locked="0"/>
    </xf>
    <xf numFmtId="39" fontId="7" fillId="3" borderId="0" xfId="0" quotePrefix="1" applyNumberFormat="1" applyFont="1" applyFill="1" applyAlignment="1">
      <alignment horizontal="fill"/>
    </xf>
    <xf numFmtId="39" fontId="7" fillId="3" borderId="0" xfId="0" applyNumberFormat="1" applyFont="1" applyFill="1"/>
    <xf numFmtId="37" fontId="7" fillId="3" borderId="0" xfId="0" applyFont="1" applyFill="1" applyAlignment="1">
      <alignment horizontal="centerContinuous"/>
    </xf>
    <xf numFmtId="37" fontId="7" fillId="3" borderId="0" xfId="0" applyFont="1" applyFill="1" applyAlignment="1">
      <alignment horizontal="right"/>
    </xf>
    <xf numFmtId="49" fontId="24" fillId="4" borderId="1" xfId="0" quotePrefix="1" applyNumberFormat="1" applyFont="1" applyFill="1" applyBorder="1" applyProtection="1">
      <protection locked="0"/>
    </xf>
    <xf numFmtId="37" fontId="13" fillId="3" borderId="0" xfId="0" applyFont="1" applyFill="1"/>
    <xf numFmtId="38" fontId="24" fillId="4" borderId="1" xfId="0" quotePrefix="1" applyNumberFormat="1" applyFont="1" applyFill="1" applyBorder="1" applyProtection="1">
      <protection locked="0"/>
    </xf>
    <xf numFmtId="38" fontId="24" fillId="4" borderId="8" xfId="0" applyNumberFormat="1" applyFont="1" applyFill="1" applyBorder="1" applyProtection="1">
      <protection locked="0"/>
    </xf>
    <xf numFmtId="38" fontId="24" fillId="4" borderId="2" xfId="0" applyNumberFormat="1" applyFont="1" applyFill="1" applyBorder="1" applyProtection="1">
      <protection locked="0"/>
    </xf>
    <xf numFmtId="37" fontId="24" fillId="3" borderId="0" xfId="0" applyFont="1" applyFill="1" applyAlignment="1">
      <alignment horizontal="centerContinuous"/>
    </xf>
    <xf numFmtId="38" fontId="24" fillId="4" borderId="1" xfId="0" applyNumberFormat="1" applyFont="1" applyFill="1" applyBorder="1" applyProtection="1">
      <protection locked="0"/>
    </xf>
    <xf numFmtId="38" fontId="24" fillId="4" borderId="1" xfId="0" applyNumberFormat="1" applyFont="1" applyFill="1" applyBorder="1" applyAlignment="1" applyProtection="1">
      <alignment horizontal="center"/>
      <protection locked="0"/>
    </xf>
    <xf numFmtId="38" fontId="7" fillId="3" borderId="0" xfId="0" applyNumberFormat="1" applyFont="1" applyFill="1" applyAlignment="1">
      <alignment horizontal="right"/>
    </xf>
    <xf numFmtId="37" fontId="7" fillId="3" borderId="0" xfId="0" quotePrefix="1" applyFont="1" applyFill="1" applyAlignment="1">
      <alignment horizontal="centerContinuous"/>
    </xf>
    <xf numFmtId="37" fontId="24" fillId="4" borderId="1" xfId="0" applyFont="1" applyFill="1" applyBorder="1" applyProtection="1">
      <protection locked="0"/>
    </xf>
    <xf numFmtId="37" fontId="24" fillId="3" borderId="0" xfId="0" quotePrefix="1" applyFont="1" applyFill="1" applyAlignment="1">
      <alignment horizontal="left"/>
    </xf>
    <xf numFmtId="37" fontId="24" fillId="3" borderId="0" xfId="0" applyFont="1" applyFill="1" applyAlignment="1">
      <alignment horizontal="center"/>
    </xf>
    <xf numFmtId="38" fontId="24" fillId="3" borderId="0" xfId="0" applyNumberFormat="1" applyFont="1" applyFill="1" applyAlignment="1">
      <alignment horizontal="center"/>
    </xf>
    <xf numFmtId="38" fontId="24" fillId="3" borderId="0" xfId="0" applyNumberFormat="1" applyFont="1" applyFill="1"/>
    <xf numFmtId="37" fontId="24" fillId="3" borderId="0" xfId="0" applyFont="1" applyFill="1"/>
    <xf numFmtId="38" fontId="24" fillId="3" borderId="8" xfId="0" applyNumberFormat="1" applyFont="1" applyFill="1" applyBorder="1" applyAlignment="1" applyProtection="1">
      <alignment horizontal="center"/>
      <protection locked="0"/>
    </xf>
    <xf numFmtId="39" fontId="7" fillId="0" borderId="0" xfId="0" applyNumberFormat="1" applyFont="1"/>
    <xf numFmtId="3" fontId="7" fillId="0" borderId="0" xfId="0" applyNumberFormat="1" applyFont="1"/>
    <xf numFmtId="37" fontId="7" fillId="0" borderId="0" xfId="0" quotePrefix="1" applyFont="1" applyAlignment="1">
      <alignment horizontal="fill"/>
    </xf>
    <xf numFmtId="1" fontId="7" fillId="0" borderId="0" xfId="0" applyNumberFormat="1" applyFont="1" applyAlignment="1">
      <alignment horizontal="center"/>
    </xf>
    <xf numFmtId="37" fontId="7" fillId="0" borderId="0" xfId="0" quotePrefix="1" applyFont="1" applyAlignment="1">
      <alignment horizontal="center"/>
    </xf>
    <xf numFmtId="2" fontId="7" fillId="0" borderId="0" xfId="0" applyNumberFormat="1" applyFont="1"/>
    <xf numFmtId="10" fontId="7" fillId="0" borderId="0" xfId="0" applyNumberFormat="1" applyFont="1"/>
    <xf numFmtId="164" fontId="7" fillId="0" borderId="0" xfId="0" applyNumberFormat="1" applyFont="1"/>
    <xf numFmtId="37" fontId="24" fillId="0" borderId="0" xfId="0" applyFont="1"/>
    <xf numFmtId="164" fontId="7" fillId="0" borderId="0" xfId="0" applyNumberFormat="1" applyFont="1" applyAlignment="1">
      <alignment horizontal="left"/>
    </xf>
    <xf numFmtId="37" fontId="7" fillId="2" borderId="0" xfId="0" applyFont="1" applyFill="1" applyAlignment="1">
      <alignment horizontal="centerContinuous"/>
    </xf>
    <xf numFmtId="37" fontId="7" fillId="2" borderId="0" xfId="0" applyFont="1" applyFill="1"/>
    <xf numFmtId="37" fontId="7" fillId="2" borderId="0" xfId="0" applyFont="1" applyFill="1" applyAlignment="1">
      <alignment horizontal="left"/>
    </xf>
    <xf numFmtId="37" fontId="7" fillId="2" borderId="0" xfId="0" applyFont="1" applyFill="1" applyAlignment="1">
      <alignment horizontal="center"/>
    </xf>
    <xf numFmtId="37" fontId="7" fillId="2" borderId="0" xfId="0" quotePrefix="1" applyFont="1" applyFill="1" applyAlignment="1">
      <alignment horizontal="center"/>
    </xf>
    <xf numFmtId="37" fontId="7" fillId="2" borderId="0" xfId="0" quotePrefix="1" applyFont="1" applyFill="1"/>
    <xf numFmtId="4" fontId="7" fillId="2" borderId="0" xfId="0" applyNumberFormat="1" applyFont="1" applyFill="1"/>
    <xf numFmtId="39" fontId="7" fillId="2" borderId="0" xfId="0" applyNumberFormat="1" applyFont="1" applyFill="1"/>
    <xf numFmtId="37" fontId="7" fillId="3" borderId="0" xfId="0" applyFont="1" applyFill="1" applyAlignment="1" applyProtection="1">
      <alignment horizontal="center" vertical="center"/>
    </xf>
    <xf numFmtId="37" fontId="25" fillId="12" borderId="1" xfId="0" applyFont="1" applyFill="1" applyBorder="1" applyAlignment="1">
      <alignment horizontal="right" wrapText="1"/>
    </xf>
    <xf numFmtId="37" fontId="26" fillId="0" borderId="0" xfId="0" applyFont="1" applyAlignment="1">
      <alignment horizontal="right"/>
    </xf>
    <xf numFmtId="37" fontId="27" fillId="0" borderId="0" xfId="0" applyFont="1" applyAlignment="1">
      <alignment horizontal="right"/>
    </xf>
    <xf numFmtId="37" fontId="25" fillId="12" borderId="1" xfId="0" applyFont="1" applyFill="1" applyBorder="1"/>
    <xf numFmtId="37" fontId="7" fillId="0" borderId="5" xfId="0" applyFont="1" applyBorder="1"/>
    <xf numFmtId="37" fontId="7" fillId="0" borderId="11" xfId="0" applyFont="1" applyBorder="1"/>
    <xf numFmtId="37" fontId="7" fillId="0" borderId="13" xfId="0" applyFont="1" applyBorder="1"/>
    <xf numFmtId="37" fontId="7" fillId="0" borderId="3" xfId="0" applyFont="1" applyBorder="1"/>
    <xf numFmtId="37" fontId="7" fillId="0" borderId="13" xfId="0" quotePrefix="1" applyFont="1" applyBorder="1"/>
    <xf numFmtId="37" fontId="28" fillId="0" borderId="3" xfId="0" applyFont="1" applyBorder="1" applyAlignment="1">
      <alignment horizontal="right"/>
    </xf>
    <xf numFmtId="37" fontId="15" fillId="0" borderId="13" xfId="0" applyFont="1" applyBorder="1"/>
    <xf numFmtId="166" fontId="15" fillId="0" borderId="13" xfId="0" applyNumberFormat="1" applyFont="1" applyBorder="1" applyAlignment="1">
      <alignment horizontal="left"/>
    </xf>
    <xf numFmtId="37" fontId="15" fillId="0" borderId="13" xfId="0" quotePrefix="1" applyFont="1" applyBorder="1" applyAlignment="1">
      <alignment horizontal="left"/>
    </xf>
    <xf numFmtId="37" fontId="15" fillId="0" borderId="13" xfId="0" quotePrefix="1" applyFont="1" applyBorder="1"/>
    <xf numFmtId="37" fontId="0" fillId="0" borderId="13" xfId="0" applyBorder="1"/>
    <xf numFmtId="37" fontId="27" fillId="0" borderId="3" xfId="0" applyFont="1" applyBorder="1" applyAlignment="1">
      <alignment horizontal="right"/>
    </xf>
    <xf numFmtId="37" fontId="24" fillId="3" borderId="0" xfId="0" applyFont="1" applyFill="1" applyAlignment="1">
      <alignment horizontal="center" vertical="center"/>
    </xf>
    <xf numFmtId="37" fontId="7" fillId="3" borderId="0" xfId="0" applyFont="1" applyFill="1" applyAlignment="1">
      <alignment horizontal="left"/>
    </xf>
    <xf numFmtId="37" fontId="7" fillId="0" borderId="15" xfId="0" applyFont="1" applyBorder="1"/>
    <xf numFmtId="37" fontId="27" fillId="0" borderId="9" xfId="0" applyFont="1" applyBorder="1" applyAlignment="1">
      <alignment horizontal="right"/>
    </xf>
    <xf numFmtId="37" fontId="7" fillId="0" borderId="10" xfId="0" applyFont="1" applyBorder="1"/>
  </cellXfs>
  <cellStyles count="40">
    <cellStyle name="Comma" xfId="1" builtinId="3"/>
    <cellStyle name="Comma 10" xfId="7" xr:uid="{00000000-0005-0000-0000-000001000000}"/>
    <cellStyle name="Comma 10 2" xfId="8" xr:uid="{00000000-0005-0000-0000-000002000000}"/>
    <cellStyle name="Comma 2" xfId="9" xr:uid="{00000000-0005-0000-0000-000003000000}"/>
    <cellStyle name="Comma 2 2" xfId="29" xr:uid="{00000000-0005-0000-0000-000004000000}"/>
    <cellStyle name="Comma 2 3" xfId="36" xr:uid="{00000000-0005-0000-0000-000005000000}"/>
    <cellStyle name="Comma 2 3 2 2" xfId="24" xr:uid="{00000000-0005-0000-0000-000006000000}"/>
    <cellStyle name="Comma 24" xfId="5" xr:uid="{00000000-0005-0000-0000-000007000000}"/>
    <cellStyle name="Comma 3" xfId="35" xr:uid="{00000000-0005-0000-0000-000008000000}"/>
    <cellStyle name="Comma 46" xfId="17" xr:uid="{00000000-0005-0000-0000-000009000000}"/>
    <cellStyle name="Comma 51" xfId="15" xr:uid="{00000000-0005-0000-0000-00000A000000}"/>
    <cellStyle name="Currency 5" xfId="13" xr:uid="{00000000-0005-0000-0000-00000B000000}"/>
    <cellStyle name="Hyperlink" xfId="2" builtinId="8"/>
    <cellStyle name="Normal" xfId="0" builtinId="0"/>
    <cellStyle name="Normal 10" xfId="31" xr:uid="{00000000-0005-0000-0000-00000E000000}"/>
    <cellStyle name="Normal 136" xfId="6" xr:uid="{00000000-0005-0000-0000-00000F000000}"/>
    <cellStyle name="Normal 138" xfId="22" xr:uid="{00000000-0005-0000-0000-000010000000}"/>
    <cellStyle name="Normal 139" xfId="23" xr:uid="{00000000-0005-0000-0000-000011000000}"/>
    <cellStyle name="Normal 141" xfId="25" xr:uid="{00000000-0005-0000-0000-000012000000}"/>
    <cellStyle name="Normal 16" xfId="30" xr:uid="{00000000-0005-0000-0000-000013000000}"/>
    <cellStyle name="Normal 17" xfId="27" xr:uid="{00000000-0005-0000-0000-000014000000}"/>
    <cellStyle name="Normal 2" xfId="26" xr:uid="{00000000-0005-0000-0000-000015000000}"/>
    <cellStyle name="Normal 28" xfId="16" xr:uid="{00000000-0005-0000-0000-000016000000}"/>
    <cellStyle name="Normal 3" xfId="28" xr:uid="{00000000-0005-0000-0000-000017000000}"/>
    <cellStyle name="Normal 3 2" xfId="34" xr:uid="{00000000-0005-0000-0000-000018000000}"/>
    <cellStyle name="Normal 3__data" xfId="39" xr:uid="{00000000-0005-0000-0000-000019000000}"/>
    <cellStyle name="Normal 34" xfId="21" xr:uid="{00000000-0005-0000-0000-00001A000000}"/>
    <cellStyle name="Normal 4" xfId="33" xr:uid="{00000000-0005-0000-0000-00001B000000}"/>
    <cellStyle name="Normal 436" xfId="14" xr:uid="{00000000-0005-0000-0000-00001C000000}"/>
    <cellStyle name="Normal 48 2 2 4" xfId="20" xr:uid="{00000000-0005-0000-0000-00001D000000}"/>
    <cellStyle name="Normal 48 6" xfId="19" xr:uid="{00000000-0005-0000-0000-00001E000000}"/>
    <cellStyle name="Normal 5" xfId="37" xr:uid="{00000000-0005-0000-0000-00001F000000}"/>
    <cellStyle name="Normal 570" xfId="4" xr:uid="{00000000-0005-0000-0000-000020000000}"/>
    <cellStyle name="Normal 8" xfId="32" xr:uid="{00000000-0005-0000-0000-000021000000}"/>
    <cellStyle name="Percent" xfId="3" builtinId="5"/>
    <cellStyle name="Percent 10" xfId="12" xr:uid="{00000000-0005-0000-0000-000023000000}"/>
    <cellStyle name="Percent 10 2 2" xfId="11" xr:uid="{00000000-0005-0000-0000-000024000000}"/>
    <cellStyle name="Percent 2" xfId="18" xr:uid="{00000000-0005-0000-0000-000025000000}"/>
    <cellStyle name="Percent 3" xfId="38" xr:uid="{00000000-0005-0000-0000-000026000000}"/>
    <cellStyle name="Percent 50" xfId="10" xr:uid="{00000000-0005-0000-0000-00002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106</xdr:row>
      <xdr:rowOff>0</xdr:rowOff>
    </xdr:from>
    <xdr:to>
      <xdr:col>24</xdr:col>
      <xdr:colOff>291121</xdr:colOff>
      <xdr:row>160</xdr:row>
      <xdr:rowOff>93264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7D7938-9F43-4E13-B80D-70885B4F0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99386" y="16965386"/>
          <a:ext cx="11536971" cy="88753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162</xdr:row>
      <xdr:rowOff>0</xdr:rowOff>
    </xdr:from>
    <xdr:to>
      <xdr:col>24</xdr:col>
      <xdr:colOff>319692</xdr:colOff>
      <xdr:row>220</xdr:row>
      <xdr:rowOff>152645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CE0419-4D3D-4FFF-B0B7-5C7A49181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99386" y="26125714"/>
          <a:ext cx="11565542" cy="912519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224</xdr:row>
      <xdr:rowOff>0</xdr:rowOff>
    </xdr:from>
    <xdr:to>
      <xdr:col>24</xdr:col>
      <xdr:colOff>329216</xdr:colOff>
      <xdr:row>280</xdr:row>
      <xdr:rowOff>76921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E72089-B399-4A64-A9E3-33B76F0E5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99386" y="35639829"/>
          <a:ext cx="11575066" cy="90240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fin01\enuffadv\budadv\REPORTS\BUDGET\Budget%20Board%20Income%20Statement%20-%2012%20month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450\shared\PAT\CHCA%20Financial%20Performance%20Survey\FY2005\2003%20CHCA%20Financial%20Surve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19/YE014-2019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Close"/>
      <sheetName val="Instructions"/>
      <sheetName val="Report"/>
      <sheetName val="User"/>
      <sheetName val="Settings"/>
      <sheetName val="Orientation"/>
      <sheetName val="Delivery"/>
      <sheetName val="Hidden"/>
    </sheetNames>
    <sheetDataSet>
      <sheetData sheetId="0" refreshError="1"/>
      <sheetData sheetId="1"/>
      <sheetData sheetId="2"/>
      <sheetData sheetId="3" refreshError="1"/>
      <sheetData sheetId="4" refreshError="1">
        <row r="5">
          <cell r="D5">
            <v>10.71</v>
          </cell>
        </row>
        <row r="6">
          <cell r="I6" t="str">
            <v>Dept</v>
          </cell>
          <cell r="J6" t="str">
            <v>Entity</v>
          </cell>
        </row>
        <row r="14">
          <cell r="C14" t="str">
            <v>DEPT</v>
          </cell>
          <cell r="D14" t="str">
            <v>Entity</v>
          </cell>
          <cell r="E14" t="str">
            <v>=</v>
          </cell>
          <cell r="F14">
            <v>1</v>
          </cell>
          <cell r="H14" t="str">
            <v>OR</v>
          </cell>
        </row>
        <row r="15">
          <cell r="C15" t="str">
            <v>DEPT</v>
          </cell>
          <cell r="D15" t="str">
            <v>Entity</v>
          </cell>
          <cell r="E15" t="str">
            <v>=</v>
          </cell>
          <cell r="F15">
            <v>2</v>
          </cell>
          <cell r="H15" t="str">
            <v>OR</v>
          </cell>
        </row>
        <row r="16">
          <cell r="C16" t="str">
            <v>DEPT</v>
          </cell>
          <cell r="D16" t="str">
            <v>Entity</v>
          </cell>
          <cell r="E16" t="str">
            <v>=</v>
          </cell>
          <cell r="F16">
            <v>5</v>
          </cell>
        </row>
      </sheetData>
      <sheetData sheetId="5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CHRMC_FSDetail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Fixed</v>
          </cell>
        </row>
      </sheetData>
      <sheetData sheetId="6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7" refreshError="1">
        <row r="10">
          <cell r="D10" t="str">
            <v>DEPT</v>
          </cell>
          <cell r="E10" t="str">
            <v>CYA_YTD</v>
          </cell>
          <cell r="F10" t="str">
            <v>CYB_YTD</v>
          </cell>
          <cell r="G10" t="str">
            <v>LYA_YTD</v>
          </cell>
          <cell r="H10" t="str">
            <v>NYB1</v>
          </cell>
        </row>
        <row r="11">
          <cell r="D11">
            <v>11010</v>
          </cell>
          <cell r="E11">
            <v>7098197.7000000011</v>
          </cell>
          <cell r="F11">
            <v>6879332</v>
          </cell>
          <cell r="G11">
            <v>5842561.9900000002</v>
          </cell>
          <cell r="H11">
            <v>715692.2415940084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FRM PMO SUBBMISSION FORM</v>
          </cell>
        </row>
        <row r="3">
          <cell r="A3" t="str">
            <v>Submission Date</v>
          </cell>
          <cell r="B3">
            <v>43777</v>
          </cell>
        </row>
        <row r="4">
          <cell r="A4" t="str">
            <v>Submission Time</v>
          </cell>
          <cell r="B4" t="str">
            <v>16:56:35</v>
          </cell>
        </row>
        <row r="5">
          <cell r="A5" t="str">
            <v>Specialist Type</v>
          </cell>
          <cell r="B5" t="str">
            <v xml:space="preserve">Valuation, , , </v>
          </cell>
        </row>
        <row r="6">
          <cell r="A6" t="str">
            <v>FRM FDR</v>
          </cell>
          <cell r="B6" t="str">
            <v xml:space="preserve">Yes, , , </v>
          </cell>
        </row>
        <row r="7">
          <cell r="A7" t="str">
            <v>Audit Assist Type</v>
          </cell>
          <cell r="B7" t="str">
            <v xml:space="preserve">Valuation, , , </v>
          </cell>
        </row>
        <row r="8">
          <cell r="A8" t="str">
            <v>Product Type</v>
          </cell>
          <cell r="B8" t="str">
            <v xml:space="preserve">FX Forwards, , , </v>
          </cell>
        </row>
        <row r="9">
          <cell r="A9" t="str">
            <v>Sample Size</v>
          </cell>
          <cell r="B9">
            <v>8</v>
          </cell>
        </row>
        <row r="10">
          <cell r="A10" t="str">
            <v>Audit Estimate Hours</v>
          </cell>
          <cell r="B10">
            <v>4</v>
          </cell>
        </row>
        <row r="11">
          <cell r="A11" t="str">
            <v>FRM Estimated Hours\Excel</v>
          </cell>
          <cell r="B11">
            <v>10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Balance Sheet"/>
      <sheetName val="Income Statement"/>
      <sheetName val="Statistical Data"/>
      <sheetName val="Ratios"/>
    </sheetNames>
    <sheetDataSet>
      <sheetData sheetId="0">
        <row r="2">
          <cell r="A2" t="str">
            <v>Children's Hospital &amp; Regional Medical Center, Seattle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  <sheetName val="Revenue"/>
      <sheetName val="GL293"/>
      <sheetName val="BS"/>
      <sheetName val="NACHRI 19"/>
      <sheetName val="NACHRI"/>
      <sheetName val="801 SCH 2019 "/>
      <sheetName val="802 SCH 2019 "/>
      <sheetName val="BS details"/>
      <sheetName val="P&amp;L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26349</v>
          </cell>
          <cell r="E59">
            <v>64221</v>
          </cell>
          <cell r="G59">
            <v>3304</v>
          </cell>
          <cell r="H59">
            <v>12292</v>
          </cell>
          <cell r="P59">
            <v>1629865</v>
          </cell>
          <cell r="Q59">
            <v>1304740</v>
          </cell>
          <cell r="R59">
            <v>2289260</v>
          </cell>
          <cell r="U59">
            <v>1348167</v>
          </cell>
          <cell r="V59">
            <v>38896</v>
          </cell>
          <cell r="W59">
            <v>177339</v>
          </cell>
          <cell r="X59">
            <v>70089</v>
          </cell>
          <cell r="Y59">
            <v>169839</v>
          </cell>
          <cell r="Z59">
            <v>0</v>
          </cell>
          <cell r="AA59">
            <v>6140</v>
          </cell>
          <cell r="AC59">
            <v>211798</v>
          </cell>
          <cell r="AD59">
            <v>12851</v>
          </cell>
          <cell r="AE59">
            <v>168042</v>
          </cell>
          <cell r="AF59">
            <v>46771</v>
          </cell>
          <cell r="AG59">
            <v>50644</v>
          </cell>
          <cell r="AH59">
            <v>568</v>
          </cell>
          <cell r="AJ59">
            <v>326826</v>
          </cell>
          <cell r="AK59">
            <v>67850</v>
          </cell>
          <cell r="AL59">
            <v>50189</v>
          </cell>
          <cell r="AM59">
            <v>0</v>
          </cell>
          <cell r="AR59">
            <v>55812</v>
          </cell>
          <cell r="AT59">
            <v>62</v>
          </cell>
          <cell r="AY59">
            <v>1092264</v>
          </cell>
          <cell r="AZ59">
            <v>1092264</v>
          </cell>
          <cell r="BE59">
            <v>1387128</v>
          </cell>
        </row>
        <row r="71">
          <cell r="C71">
            <v>65782806.509999998</v>
          </cell>
          <cell r="D71">
            <v>0</v>
          </cell>
          <cell r="E71">
            <v>79637942.729999989</v>
          </cell>
          <cell r="F71">
            <v>0</v>
          </cell>
          <cell r="G71">
            <v>4845693.3</v>
          </cell>
          <cell r="H71">
            <v>15541781.479999999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55536479.859999999</v>
          </cell>
          <cell r="Q71">
            <v>10438281.83</v>
          </cell>
          <cell r="R71">
            <v>6002749.1499999994</v>
          </cell>
          <cell r="S71">
            <v>13874850.32</v>
          </cell>
          <cell r="T71">
            <v>620921.94999999995</v>
          </cell>
          <cell r="U71">
            <v>46251131.060000002</v>
          </cell>
          <cell r="V71">
            <v>8597659.1999999993</v>
          </cell>
          <cell r="W71">
            <v>1965808.73</v>
          </cell>
          <cell r="X71">
            <v>2147815.1900000004</v>
          </cell>
          <cell r="Y71">
            <v>22289402.43</v>
          </cell>
          <cell r="Z71">
            <v>1073724</v>
          </cell>
          <cell r="AA71">
            <v>1446741.8299999998</v>
          </cell>
          <cell r="AB71">
            <v>101539739</v>
          </cell>
          <cell r="AC71">
            <v>16431917.619999999</v>
          </cell>
          <cell r="AD71">
            <v>6580869.5199999996</v>
          </cell>
          <cell r="AE71">
            <v>6863290.4500000002</v>
          </cell>
          <cell r="AF71">
            <v>13877055.49</v>
          </cell>
          <cell r="AG71">
            <v>17875645.880000003</v>
          </cell>
          <cell r="AH71">
            <v>1951498.2599999998</v>
          </cell>
          <cell r="AI71">
            <v>0</v>
          </cell>
          <cell r="AJ71">
            <v>115222617.31</v>
          </cell>
          <cell r="AK71">
            <v>2725534.66</v>
          </cell>
          <cell r="AL71">
            <v>2433979.35</v>
          </cell>
          <cell r="AM71">
            <v>2804808.54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14545626.630000001</v>
          </cell>
          <cell r="AS71">
            <v>0</v>
          </cell>
          <cell r="AT71">
            <v>4037220</v>
          </cell>
          <cell r="AU71">
            <v>0</v>
          </cell>
          <cell r="AV71">
            <v>4757874.2200000007</v>
          </cell>
          <cell r="AW71">
            <v>92814569.969999999</v>
          </cell>
          <cell r="AX71">
            <v>1995515</v>
          </cell>
          <cell r="AY71">
            <v>14999152</v>
          </cell>
          <cell r="AZ71">
            <v>557815.19999999995</v>
          </cell>
          <cell r="BA71">
            <v>3521252</v>
          </cell>
          <cell r="BB71">
            <v>16646579.43</v>
          </cell>
          <cell r="BC71">
            <v>285377</v>
          </cell>
          <cell r="BD71">
            <v>3330868.93</v>
          </cell>
          <cell r="BE71">
            <v>45137202.539999999</v>
          </cell>
          <cell r="BF71">
            <v>11633646.27</v>
          </cell>
          <cell r="BG71">
            <v>4712246.33</v>
          </cell>
          <cell r="BH71">
            <v>84753659.980000004</v>
          </cell>
          <cell r="BI71">
            <v>7086926.5299999993</v>
          </cell>
          <cell r="BJ71">
            <v>12784579.699999999</v>
          </cell>
          <cell r="BK71">
            <v>11786428.050000001</v>
          </cell>
          <cell r="BL71">
            <v>7167072.8599999994</v>
          </cell>
          <cell r="BM71">
            <v>0</v>
          </cell>
          <cell r="BN71">
            <v>29673474.149999999</v>
          </cell>
          <cell r="BO71">
            <v>2178015.2199999997</v>
          </cell>
          <cell r="BP71">
            <v>10847611</v>
          </cell>
          <cell r="BQ71">
            <v>7074078</v>
          </cell>
          <cell r="BR71">
            <v>12647345.310000001</v>
          </cell>
          <cell r="BS71">
            <v>633906.83000000007</v>
          </cell>
          <cell r="BT71">
            <v>941351</v>
          </cell>
          <cell r="BU71">
            <v>1416188</v>
          </cell>
          <cell r="BV71">
            <v>7071473.7299999995</v>
          </cell>
          <cell r="BW71">
            <v>32488690.890000001</v>
          </cell>
          <cell r="BX71">
            <v>14789712.49</v>
          </cell>
          <cell r="BY71">
            <v>8014840.7999999998</v>
          </cell>
          <cell r="BZ71">
            <v>7313644</v>
          </cell>
          <cell r="CA71">
            <v>0</v>
          </cell>
          <cell r="CB71">
            <v>0</v>
          </cell>
          <cell r="CC71">
            <v>21064484.50999999</v>
          </cell>
          <cell r="CD71">
            <v>56889772</v>
          </cell>
        </row>
        <row r="82">
          <cell r="C82" t="str">
            <v>09/30/2018</v>
          </cell>
        </row>
      </sheetData>
      <sheetData sheetId="10">
        <row r="7">
          <cell r="B7">
            <v>19023178.949999999</v>
          </cell>
          <cell r="C7">
            <v>906401645.53999996</v>
          </cell>
          <cell r="D7">
            <v>828833414.52999997</v>
          </cell>
        </row>
        <row r="8">
          <cell r="B8">
            <v>22314693.120000001</v>
          </cell>
          <cell r="C8">
            <v>419132792.91999996</v>
          </cell>
          <cell r="D8">
            <v>578954808.58000004</v>
          </cell>
        </row>
      </sheetData>
      <sheetData sheetId="11">
        <row r="11">
          <cell r="E11" t="str">
            <v>---------------</v>
          </cell>
        </row>
        <row r="15">
          <cell r="E15" t="str">
            <v>---------------</v>
          </cell>
        </row>
        <row r="29">
          <cell r="E29" t="str">
            <v>---------------</v>
          </cell>
        </row>
        <row r="42">
          <cell r="E42" t="str">
            <v>---------------</v>
          </cell>
        </row>
        <row r="48">
          <cell r="E48" t="str">
            <v>X</v>
          </cell>
        </row>
        <row r="52">
          <cell r="E52" t="str">
            <v>---------------</v>
          </cell>
        </row>
        <row r="67">
          <cell r="E67" t="str">
            <v>---------------</v>
          </cell>
        </row>
        <row r="71">
          <cell r="E71" t="str">
            <v>th Care System    USD</v>
          </cell>
        </row>
        <row r="73">
          <cell r="E73" t="str">
            <v>g September 30, 2019</v>
          </cell>
        </row>
        <row r="75">
          <cell r="E75" t="str">
            <v>HOSPITAL</v>
          </cell>
        </row>
        <row r="77">
          <cell r="E77" t="str">
            <v>Year To Date</v>
          </cell>
        </row>
        <row r="81">
          <cell r="E81">
            <v>1723003193.6099999</v>
          </cell>
        </row>
        <row r="82">
          <cell r="E82">
            <v>21708229.609999999</v>
          </cell>
        </row>
        <row r="83">
          <cell r="E83">
            <v>9546815.8000000007</v>
          </cell>
        </row>
        <row r="85">
          <cell r="E85">
            <v>1754258239.02</v>
          </cell>
        </row>
        <row r="86">
          <cell r="E86">
            <v>996861272.88</v>
          </cell>
        </row>
        <row r="87">
          <cell r="E87">
            <v>3581798.6</v>
          </cell>
        </row>
        <row r="88">
          <cell r="E88">
            <v>9541865.6600000001</v>
          </cell>
        </row>
        <row r="89">
          <cell r="E89">
            <v>10417357.48</v>
          </cell>
        </row>
        <row r="91">
          <cell r="E91">
            <v>1020402294.62</v>
          </cell>
        </row>
        <row r="92">
          <cell r="E92">
            <v>2774660533.6399999</v>
          </cell>
        </row>
        <row r="95">
          <cell r="A95" t="str">
            <v>Inpatient Charity Care Provided</v>
          </cell>
          <cell r="E95">
            <v>417.9</v>
          </cell>
        </row>
        <row r="96">
          <cell r="A96" t="str">
            <v>Inpatient Charity Care Provided</v>
          </cell>
          <cell r="E96">
            <v>-5288046.4400000004</v>
          </cell>
        </row>
        <row r="97">
          <cell r="A97" t="str">
            <v>Inpatient Charity Care Provided</v>
          </cell>
          <cell r="E97">
            <v>333600</v>
          </cell>
        </row>
        <row r="98">
          <cell r="A98" t="str">
            <v>Outpatient  Charity Care Provided</v>
          </cell>
          <cell r="E98">
            <v>-20578317.41</v>
          </cell>
        </row>
        <row r="99">
          <cell r="A99" t="str">
            <v>Outpatient  Charity Care Provided</v>
          </cell>
          <cell r="E99">
            <v>-396800</v>
          </cell>
        </row>
        <row r="101">
          <cell r="E101">
            <v>-25929145.949999999</v>
          </cell>
        </row>
        <row r="102">
          <cell r="A102" t="str">
            <v>Provision for Bad Debt</v>
          </cell>
          <cell r="E102">
            <v>0.93</v>
          </cell>
        </row>
        <row r="103">
          <cell r="A103" t="str">
            <v>Provision for Bad Debt</v>
          </cell>
          <cell r="E103">
            <v>-453791.98</v>
          </cell>
        </row>
        <row r="104">
          <cell r="A104" t="str">
            <v>Provision for Bad Debt</v>
          </cell>
          <cell r="E104">
            <v>18400</v>
          </cell>
        </row>
        <row r="105">
          <cell r="A105" t="str">
            <v>Provision for Bad Debt</v>
          </cell>
          <cell r="E105">
            <v>-1762885.72</v>
          </cell>
        </row>
        <row r="106">
          <cell r="A106" t="str">
            <v>Provision for Bad Debt</v>
          </cell>
          <cell r="E106">
            <v>-208500</v>
          </cell>
        </row>
        <row r="108">
          <cell r="E108">
            <v>-2406776.77</v>
          </cell>
        </row>
        <row r="109">
          <cell r="A109" t="str">
            <v>Other Government Programs</v>
          </cell>
          <cell r="E109">
            <v>0</v>
          </cell>
        </row>
        <row r="110">
          <cell r="A110" t="str">
            <v>Other Government Programs</v>
          </cell>
          <cell r="E110">
            <v>0</v>
          </cell>
        </row>
        <row r="111">
          <cell r="A111" t="str">
            <v xml:space="preserve">Medicare </v>
          </cell>
          <cell r="E111">
            <v>32690.68</v>
          </cell>
        </row>
        <row r="112">
          <cell r="A112" t="str">
            <v xml:space="preserve">Medicare </v>
          </cell>
          <cell r="E112">
            <v>-11969142.77</v>
          </cell>
        </row>
        <row r="113">
          <cell r="A113" t="str">
            <v xml:space="preserve">Medicare </v>
          </cell>
          <cell r="E113">
            <v>-1952559</v>
          </cell>
        </row>
        <row r="114">
          <cell r="A114" t="str">
            <v xml:space="preserve">Medicare </v>
          </cell>
          <cell r="E114">
            <v>-19120704.329999998</v>
          </cell>
        </row>
        <row r="115">
          <cell r="A115" t="str">
            <v xml:space="preserve">Medicare </v>
          </cell>
          <cell r="E115">
            <v>-950039</v>
          </cell>
        </row>
        <row r="116">
          <cell r="A116" t="str">
            <v xml:space="preserve">Medicaid </v>
          </cell>
          <cell r="E116">
            <v>132.78</v>
          </cell>
        </row>
        <row r="117">
          <cell r="A117" t="str">
            <v xml:space="preserve">Medicaid </v>
          </cell>
          <cell r="E117">
            <v>-69310673.390000001</v>
          </cell>
        </row>
        <row r="118">
          <cell r="A118" t="str">
            <v xml:space="preserve">Medicaid </v>
          </cell>
          <cell r="E118">
            <v>10860518.59</v>
          </cell>
        </row>
        <row r="119">
          <cell r="A119" t="str">
            <v xml:space="preserve">Medicaid </v>
          </cell>
          <cell r="E119">
            <v>-37691142.469999999</v>
          </cell>
        </row>
        <row r="120">
          <cell r="A120" t="str">
            <v xml:space="preserve">Medicaid </v>
          </cell>
          <cell r="E120">
            <v>4435810.42</v>
          </cell>
        </row>
        <row r="121">
          <cell r="A121" t="str">
            <v xml:space="preserve">Medicaid </v>
          </cell>
          <cell r="E121">
            <v>-71060301.629999995</v>
          </cell>
        </row>
        <row r="122">
          <cell r="A122" t="str">
            <v xml:space="preserve">Medicaid </v>
          </cell>
          <cell r="E122">
            <v>1230981</v>
          </cell>
        </row>
        <row r="123">
          <cell r="A123" t="str">
            <v xml:space="preserve">Medicaid </v>
          </cell>
          <cell r="E123">
            <v>-14297475.029999999</v>
          </cell>
        </row>
        <row r="124">
          <cell r="A124" t="str">
            <v xml:space="preserve">Medicaid </v>
          </cell>
          <cell r="E124">
            <v>-381554.41</v>
          </cell>
        </row>
        <row r="125">
          <cell r="A125" t="str">
            <v xml:space="preserve">Medicaid </v>
          </cell>
          <cell r="E125">
            <v>108359.85</v>
          </cell>
        </row>
        <row r="126">
          <cell r="A126" t="str">
            <v xml:space="preserve">Medicaid </v>
          </cell>
          <cell r="E126">
            <v>-150622.92000000001</v>
          </cell>
        </row>
        <row r="127">
          <cell r="A127" t="str">
            <v xml:space="preserve">Medicaid </v>
          </cell>
          <cell r="E127">
            <v>0</v>
          </cell>
        </row>
        <row r="128">
          <cell r="A128" t="str">
            <v xml:space="preserve">Medicaid </v>
          </cell>
          <cell r="E128">
            <v>25343065</v>
          </cell>
        </row>
        <row r="129">
          <cell r="A129" t="str">
            <v xml:space="preserve">Medicaid </v>
          </cell>
          <cell r="E129">
            <v>0</v>
          </cell>
        </row>
        <row r="130">
          <cell r="A130" t="str">
            <v xml:space="preserve">Medicaid </v>
          </cell>
          <cell r="E130">
            <v>-512721726.94</v>
          </cell>
        </row>
        <row r="133">
          <cell r="E133" t="str">
            <v>th Care System    USD</v>
          </cell>
        </row>
        <row r="135">
          <cell r="E135" t="str">
            <v>g September 30, 2019</v>
          </cell>
        </row>
        <row r="137">
          <cell r="E137" t="str">
            <v>HOSPITAL</v>
          </cell>
        </row>
        <row r="139">
          <cell r="E139" t="str">
            <v>Year To Date</v>
          </cell>
        </row>
        <row r="142">
          <cell r="A142" t="str">
            <v xml:space="preserve">Medicaid </v>
          </cell>
          <cell r="E142">
            <v>25739697.73</v>
          </cell>
        </row>
        <row r="143">
          <cell r="A143" t="str">
            <v xml:space="preserve">Medicaid </v>
          </cell>
          <cell r="E143">
            <v>-270914781.99000001</v>
          </cell>
        </row>
        <row r="144">
          <cell r="A144" t="str">
            <v xml:space="preserve">Medicaid </v>
          </cell>
          <cell r="E144">
            <v>-5857606.0800000001</v>
          </cell>
        </row>
        <row r="145">
          <cell r="A145" t="str">
            <v>Other Government Programs</v>
          </cell>
          <cell r="E145">
            <v>-51260376.939999998</v>
          </cell>
        </row>
        <row r="146">
          <cell r="A146" t="str">
            <v>Other Government Programs</v>
          </cell>
          <cell r="E146">
            <v>3129099.61</v>
          </cell>
        </row>
        <row r="147">
          <cell r="A147" t="str">
            <v>Other Government Programs</v>
          </cell>
          <cell r="E147">
            <v>-16318476.449999999</v>
          </cell>
        </row>
        <row r="148">
          <cell r="A148" t="str">
            <v>Other Government Programs</v>
          </cell>
          <cell r="E148">
            <v>-4305900</v>
          </cell>
        </row>
        <row r="149">
          <cell r="A149" t="str">
            <v>Other Government Programs</v>
          </cell>
          <cell r="E149">
            <v>-643901.59</v>
          </cell>
        </row>
        <row r="150">
          <cell r="A150" t="str">
            <v>Other Government Programs</v>
          </cell>
          <cell r="E150">
            <v>564500</v>
          </cell>
        </row>
        <row r="151">
          <cell r="A151" t="str">
            <v>Other Government Programs</v>
          </cell>
          <cell r="E151">
            <v>-668736.85</v>
          </cell>
        </row>
        <row r="152">
          <cell r="A152" t="str">
            <v>Other Government Programs</v>
          </cell>
          <cell r="E152">
            <v>-31800</v>
          </cell>
        </row>
        <row r="154">
          <cell r="E154">
            <v>-1018162666.13</v>
          </cell>
        </row>
        <row r="155">
          <cell r="A155" t="str">
            <v xml:space="preserve">Negotiated Rate </v>
          </cell>
          <cell r="E155">
            <v>-233084.73</v>
          </cell>
        </row>
        <row r="156">
          <cell r="A156" t="str">
            <v xml:space="preserve">Negotiated Rate </v>
          </cell>
          <cell r="E156">
            <v>-143963935.25999999</v>
          </cell>
        </row>
        <row r="157">
          <cell r="A157" t="str">
            <v xml:space="preserve">Negotiated Rate </v>
          </cell>
          <cell r="E157">
            <v>-3203700</v>
          </cell>
        </row>
        <row r="158">
          <cell r="A158" t="str">
            <v xml:space="preserve">Negotiated Rate </v>
          </cell>
          <cell r="E158">
            <v>-118806789.81</v>
          </cell>
        </row>
        <row r="159">
          <cell r="A159" t="str">
            <v xml:space="preserve">Negotiated Rate </v>
          </cell>
          <cell r="E159">
            <v>-11285300</v>
          </cell>
        </row>
        <row r="160">
          <cell r="A160" t="str">
            <v xml:space="preserve">Negotiated Rate </v>
          </cell>
          <cell r="E160">
            <v>476044.28</v>
          </cell>
        </row>
        <row r="161">
          <cell r="A161" t="str">
            <v xml:space="preserve">Negotiated Rate </v>
          </cell>
          <cell r="E161">
            <v>-1524</v>
          </cell>
        </row>
        <row r="162">
          <cell r="A162" t="str">
            <v xml:space="preserve">Negotiated Rate </v>
          </cell>
          <cell r="E162">
            <v>-1636999.87</v>
          </cell>
        </row>
        <row r="163">
          <cell r="A163" t="str">
            <v>Administrative Adjustments</v>
          </cell>
          <cell r="E163">
            <v>-561727.71</v>
          </cell>
        </row>
        <row r="164">
          <cell r="A164" t="str">
            <v>Administrative Adjustments</v>
          </cell>
          <cell r="E164">
            <v>-15082111.18</v>
          </cell>
        </row>
        <row r="165">
          <cell r="A165" t="str">
            <v>Administrative Adjustments</v>
          </cell>
          <cell r="E165">
            <v>-186215.57</v>
          </cell>
        </row>
        <row r="166">
          <cell r="A166" t="str">
            <v>Administrative Adjustments</v>
          </cell>
          <cell r="E166">
            <v>-1158992.51</v>
          </cell>
        </row>
        <row r="167">
          <cell r="A167" t="str">
            <v>Administrative Adjustments</v>
          </cell>
          <cell r="E167">
            <v>-18847.46</v>
          </cell>
        </row>
        <row r="168">
          <cell r="A168" t="str">
            <v>Administrative Adjustments</v>
          </cell>
          <cell r="E168">
            <v>-110087.13</v>
          </cell>
        </row>
        <row r="169">
          <cell r="A169" t="str">
            <v xml:space="preserve">Medicaid </v>
          </cell>
          <cell r="E169">
            <v>-1204.78</v>
          </cell>
        </row>
        <row r="171">
          <cell r="E171">
            <v>-295774475.73000002</v>
          </cell>
        </row>
        <row r="173">
          <cell r="E173">
            <v>-1342273064.5799999</v>
          </cell>
        </row>
        <row r="176">
          <cell r="E176">
            <v>1432387469.0599999</v>
          </cell>
        </row>
        <row r="179">
          <cell r="E179">
            <v>-223197.96</v>
          </cell>
        </row>
        <row r="180">
          <cell r="E180">
            <v>17155934.75</v>
          </cell>
        </row>
        <row r="181">
          <cell r="E181">
            <v>-1950.65</v>
          </cell>
        </row>
        <row r="182">
          <cell r="E182">
            <v>19340026.379999999</v>
          </cell>
        </row>
        <row r="183">
          <cell r="E183">
            <v>604187</v>
          </cell>
        </row>
        <row r="184">
          <cell r="E184">
            <v>5207003.67</v>
          </cell>
        </row>
        <row r="185">
          <cell r="E185">
            <v>1868660.14</v>
          </cell>
        </row>
        <row r="186">
          <cell r="E186">
            <v>615516.39</v>
          </cell>
        </row>
        <row r="187">
          <cell r="E187">
            <v>508924.68</v>
          </cell>
        </row>
        <row r="188">
          <cell r="E188">
            <v>78541.740000000005</v>
          </cell>
        </row>
        <row r="189">
          <cell r="E189">
            <v>3197769.06</v>
          </cell>
        </row>
        <row r="190">
          <cell r="E190">
            <v>1246382.19</v>
          </cell>
        </row>
        <row r="191">
          <cell r="E191">
            <v>-2024910.83</v>
          </cell>
        </row>
        <row r="192">
          <cell r="E192">
            <v>378113.2</v>
          </cell>
        </row>
        <row r="195">
          <cell r="E195" t="str">
            <v>th Care System    USD</v>
          </cell>
        </row>
        <row r="197">
          <cell r="E197" t="str">
            <v>g September 30, 2019</v>
          </cell>
        </row>
        <row r="199">
          <cell r="E199" t="str">
            <v>HOSPITAL</v>
          </cell>
        </row>
        <row r="201">
          <cell r="E201" t="str">
            <v>Year To Date</v>
          </cell>
        </row>
        <row r="204">
          <cell r="E204">
            <v>0</v>
          </cell>
        </row>
        <row r="205">
          <cell r="E205">
            <v>-24259556.129999999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0</v>
          </cell>
        </row>
        <row r="209">
          <cell r="E209">
            <v>378253.15</v>
          </cell>
        </row>
        <row r="210">
          <cell r="E210">
            <v>13406148.51</v>
          </cell>
        </row>
        <row r="211">
          <cell r="E211">
            <v>75816.19</v>
          </cell>
        </row>
        <row r="212">
          <cell r="E212">
            <v>13116566.130000001</v>
          </cell>
        </row>
        <row r="213">
          <cell r="E213">
            <v>0</v>
          </cell>
        </row>
        <row r="214">
          <cell r="E214">
            <v>-539647.25</v>
          </cell>
        </row>
        <row r="215">
          <cell r="E215">
            <v>27528.79</v>
          </cell>
        </row>
        <row r="216">
          <cell r="E216">
            <v>3167.1</v>
          </cell>
        </row>
        <row r="217">
          <cell r="E217">
            <v>72000</v>
          </cell>
        </row>
        <row r="218">
          <cell r="E218">
            <v>66215</v>
          </cell>
        </row>
        <row r="219">
          <cell r="E219">
            <v>-72000</v>
          </cell>
        </row>
        <row r="220">
          <cell r="E220">
            <v>1303487.1499999999</v>
          </cell>
        </row>
        <row r="221">
          <cell r="E221">
            <v>1020074.48</v>
          </cell>
        </row>
        <row r="222">
          <cell r="E222">
            <v>0</v>
          </cell>
        </row>
        <row r="223">
          <cell r="E223">
            <v>493589.85</v>
          </cell>
        </row>
        <row r="224">
          <cell r="E224">
            <v>7990559.9500000002</v>
          </cell>
        </row>
        <row r="225">
          <cell r="E225">
            <v>-324910.13</v>
          </cell>
        </row>
        <row r="226">
          <cell r="E226">
            <v>-7704946.9199999999</v>
          </cell>
        </row>
        <row r="227">
          <cell r="E227">
            <v>-65465.01</v>
          </cell>
        </row>
        <row r="229">
          <cell r="E229">
            <v>52937880.619999997</v>
          </cell>
        </row>
        <row r="230">
          <cell r="E230">
            <v>15430.76</v>
          </cell>
        </row>
        <row r="231">
          <cell r="E231">
            <v>86630333.030000001</v>
          </cell>
        </row>
        <row r="232">
          <cell r="E232">
            <v>352696.61</v>
          </cell>
        </row>
        <row r="233">
          <cell r="E233">
            <v>619861.06000000006</v>
          </cell>
        </row>
        <row r="234">
          <cell r="E234">
            <v>23592347.66</v>
          </cell>
        </row>
        <row r="235">
          <cell r="E235">
            <v>18338393.219999999</v>
          </cell>
        </row>
        <row r="236">
          <cell r="E236">
            <v>0</v>
          </cell>
        </row>
        <row r="237">
          <cell r="E237">
            <v>24050168.739999998</v>
          </cell>
        </row>
        <row r="238">
          <cell r="E238">
            <v>-24050168.739999998</v>
          </cell>
        </row>
        <row r="239">
          <cell r="E239">
            <v>24050168.739999998</v>
          </cell>
        </row>
        <row r="240">
          <cell r="E240">
            <v>26445849.02</v>
          </cell>
        </row>
        <row r="241">
          <cell r="E241">
            <v>-146863.07</v>
          </cell>
        </row>
        <row r="242">
          <cell r="E242">
            <v>420587.26</v>
          </cell>
        </row>
        <row r="243">
          <cell r="E243">
            <v>3489054.13</v>
          </cell>
        </row>
        <row r="244">
          <cell r="E244">
            <v>0</v>
          </cell>
        </row>
        <row r="245">
          <cell r="E245">
            <v>4774257.05</v>
          </cell>
        </row>
        <row r="246">
          <cell r="E246">
            <v>35570020.350000001</v>
          </cell>
        </row>
        <row r="247">
          <cell r="E247">
            <v>-35483285.420000002</v>
          </cell>
        </row>
        <row r="248">
          <cell r="E248">
            <v>-5387978.0199999996</v>
          </cell>
        </row>
        <row r="250">
          <cell r="E250">
            <v>183280872.38</v>
          </cell>
        </row>
        <row r="251">
          <cell r="E251">
            <v>82793.7</v>
          </cell>
        </row>
        <row r="252">
          <cell r="E252">
            <v>898176.71</v>
          </cell>
        </row>
        <row r="253">
          <cell r="E253">
            <v>4101279.29</v>
          </cell>
        </row>
        <row r="254">
          <cell r="E254">
            <v>59669.82</v>
          </cell>
        </row>
        <row r="257">
          <cell r="E257" t="str">
            <v>th Care System    USD</v>
          </cell>
        </row>
        <row r="259">
          <cell r="E259" t="str">
            <v>g September 30, 2019</v>
          </cell>
        </row>
        <row r="261">
          <cell r="E261" t="str">
            <v>HOSPITAL</v>
          </cell>
        </row>
        <row r="263">
          <cell r="E263" t="str">
            <v>Year To Date</v>
          </cell>
        </row>
        <row r="266">
          <cell r="E266">
            <v>193047.49</v>
          </cell>
        </row>
        <row r="267">
          <cell r="E267">
            <v>95231937.650000006</v>
          </cell>
        </row>
        <row r="268">
          <cell r="E268">
            <v>-67.75</v>
          </cell>
        </row>
        <row r="269">
          <cell r="E269">
            <v>-7730.73</v>
          </cell>
        </row>
        <row r="270">
          <cell r="E270">
            <v>662272.54</v>
          </cell>
        </row>
        <row r="271">
          <cell r="E271">
            <v>151674.71</v>
          </cell>
        </row>
        <row r="272">
          <cell r="E272">
            <v>0</v>
          </cell>
        </row>
        <row r="273">
          <cell r="E273">
            <v>2500000</v>
          </cell>
        </row>
        <row r="274">
          <cell r="E274">
            <v>-12339993.99</v>
          </cell>
        </row>
        <row r="275">
          <cell r="E275">
            <v>3838696.62</v>
          </cell>
        </row>
        <row r="276">
          <cell r="E276">
            <v>17419729.809999999</v>
          </cell>
        </row>
        <row r="277">
          <cell r="E277">
            <v>-50271234.109999999</v>
          </cell>
        </row>
        <row r="278">
          <cell r="E278">
            <v>-49432832.219999999</v>
          </cell>
        </row>
        <row r="280">
          <cell r="E280">
            <v>13087419.539999999</v>
          </cell>
        </row>
        <row r="282">
          <cell r="E282">
            <v>29819727.27</v>
          </cell>
        </row>
        <row r="283">
          <cell r="E283">
            <v>29819727.27</v>
          </cell>
        </row>
        <row r="285">
          <cell r="E285">
            <v>-186368.32</v>
          </cell>
        </row>
        <row r="286">
          <cell r="E286">
            <v>-186368.32</v>
          </cell>
        </row>
        <row r="287">
          <cell r="E287">
            <v>278939531.49000001</v>
          </cell>
        </row>
        <row r="288">
          <cell r="E288">
            <v>-12339993.99</v>
          </cell>
        </row>
        <row r="289">
          <cell r="E289">
            <v>291279525.48000002</v>
          </cell>
        </row>
        <row r="291">
          <cell r="E291">
            <v>1711327000.55</v>
          </cell>
        </row>
        <row r="292">
          <cell r="E292">
            <v>-12339993.99</v>
          </cell>
        </row>
        <row r="293">
          <cell r="E293">
            <v>1723666994.54</v>
          </cell>
        </row>
        <row r="295">
          <cell r="E295">
            <v>32342997.75</v>
          </cell>
        </row>
        <row r="296">
          <cell r="E296">
            <v>-177727.58</v>
          </cell>
        </row>
        <row r="297">
          <cell r="E297">
            <v>121618146.58</v>
          </cell>
        </row>
        <row r="298">
          <cell r="E298">
            <v>169032601.31999999</v>
          </cell>
        </row>
        <row r="299">
          <cell r="E299">
            <v>70117595.439999998</v>
          </cell>
        </row>
        <row r="300">
          <cell r="E300">
            <v>169883381.91</v>
          </cell>
        </row>
        <row r="301">
          <cell r="E301">
            <v>7328743.4000000004</v>
          </cell>
        </row>
        <row r="302">
          <cell r="E302">
            <v>67615772.829999998</v>
          </cell>
        </row>
        <row r="303">
          <cell r="E303">
            <v>0</v>
          </cell>
        </row>
        <row r="304">
          <cell r="E304">
            <v>-1433430.96</v>
          </cell>
        </row>
        <row r="306">
          <cell r="E306">
            <v>636328080.69000006</v>
          </cell>
        </row>
        <row r="307">
          <cell r="A307" t="str">
            <v>Other Employee Benefits</v>
          </cell>
          <cell r="E307">
            <v>22577397.690000001</v>
          </cell>
        </row>
        <row r="308">
          <cell r="A308" t="str">
            <v>FICA Taxes</v>
          </cell>
          <cell r="E308">
            <v>47170786.009999998</v>
          </cell>
        </row>
        <row r="309">
          <cell r="A309" t="str">
            <v>Unemployment Compensation</v>
          </cell>
          <cell r="E309">
            <v>630494.97</v>
          </cell>
        </row>
        <row r="310">
          <cell r="A310" t="str">
            <v>Other Employee Benefits</v>
          </cell>
          <cell r="E310">
            <v>530662.51</v>
          </cell>
        </row>
        <row r="311">
          <cell r="A311" t="str">
            <v>Workers Compensation</v>
          </cell>
          <cell r="E311">
            <v>4080454.12</v>
          </cell>
        </row>
        <row r="312">
          <cell r="A312" t="str">
            <v>Group Health Insurance</v>
          </cell>
          <cell r="E312">
            <v>6744891.2599999998</v>
          </cell>
        </row>
        <row r="313">
          <cell r="A313" t="str">
            <v>Group Health Insurance</v>
          </cell>
          <cell r="E313">
            <v>65620361.609999999</v>
          </cell>
        </row>
        <row r="314">
          <cell r="A314" t="str">
            <v>Group Health Insurance</v>
          </cell>
          <cell r="E314">
            <v>11515152.939999999</v>
          </cell>
        </row>
        <row r="315">
          <cell r="A315" t="str">
            <v>Group Health Insurance</v>
          </cell>
          <cell r="E315">
            <v>5141536.9800000004</v>
          </cell>
        </row>
        <row r="316">
          <cell r="A316" t="str">
            <v>Group Health Insurance</v>
          </cell>
          <cell r="E316">
            <v>6396098.75</v>
          </cell>
        </row>
        <row r="317">
          <cell r="A317" t="str">
            <v>Group Health Insurance</v>
          </cell>
          <cell r="E317">
            <v>695215</v>
          </cell>
        </row>
        <row r="318">
          <cell r="A318" t="str">
            <v>Group Health Insurance</v>
          </cell>
          <cell r="E318">
            <v>-13191921.17</v>
          </cell>
        </row>
        <row r="321">
          <cell r="E321" t="str">
            <v>th Care System    USD</v>
          </cell>
        </row>
        <row r="323">
          <cell r="E323" t="str">
            <v>g September 30, 2019</v>
          </cell>
        </row>
        <row r="325">
          <cell r="E325" t="str">
            <v>HOSPITAL</v>
          </cell>
        </row>
        <row r="327">
          <cell r="E327" t="str">
            <v>Year To Date</v>
          </cell>
        </row>
        <row r="330">
          <cell r="A330" t="str">
            <v>Group Health Insurance</v>
          </cell>
          <cell r="E330">
            <v>78625.03</v>
          </cell>
        </row>
        <row r="331">
          <cell r="A331" t="str">
            <v>Group Health Insurance</v>
          </cell>
          <cell r="E331">
            <v>4826970.5999999996</v>
          </cell>
        </row>
        <row r="332">
          <cell r="A332" t="str">
            <v>Group Health Insurance</v>
          </cell>
          <cell r="E332">
            <v>-474559.7</v>
          </cell>
        </row>
        <row r="333">
          <cell r="A333" t="str">
            <v>Pension &amp; Retirement</v>
          </cell>
          <cell r="E333">
            <v>33074738.399999999</v>
          </cell>
        </row>
        <row r="334">
          <cell r="A334" t="str">
            <v>Other Employee Benefits</v>
          </cell>
          <cell r="E334">
            <v>3683542.59</v>
          </cell>
        </row>
        <row r="335">
          <cell r="A335" t="str">
            <v>Other Employee Benefits</v>
          </cell>
          <cell r="E335">
            <v>9179.44</v>
          </cell>
        </row>
        <row r="336">
          <cell r="A336" t="str">
            <v>Other Employee Benefits</v>
          </cell>
          <cell r="E336">
            <v>1186985.92</v>
          </cell>
        </row>
        <row r="337">
          <cell r="A337" t="str">
            <v>Other Employee Benefits</v>
          </cell>
          <cell r="E337">
            <v>552242</v>
          </cell>
        </row>
        <row r="338">
          <cell r="A338" t="str">
            <v>Other Employee Benefits</v>
          </cell>
          <cell r="E338">
            <v>-29484459</v>
          </cell>
        </row>
        <row r="340">
          <cell r="E340">
            <v>171364395.94999999</v>
          </cell>
        </row>
        <row r="341">
          <cell r="E341">
            <v>30420941.800000001</v>
          </cell>
        </row>
        <row r="343">
          <cell r="E343">
            <v>30420941.800000001</v>
          </cell>
        </row>
        <row r="344">
          <cell r="E344">
            <v>1804656</v>
          </cell>
        </row>
        <row r="345">
          <cell r="E345">
            <v>989258.19</v>
          </cell>
        </row>
        <row r="346">
          <cell r="E346">
            <v>889134.71</v>
          </cell>
        </row>
        <row r="347">
          <cell r="E347">
            <v>85381699.959999993</v>
          </cell>
        </row>
        <row r="348">
          <cell r="E348">
            <v>3112083.17</v>
          </cell>
        </row>
        <row r="349">
          <cell r="E349">
            <v>384147.24</v>
          </cell>
        </row>
        <row r="350">
          <cell r="E350">
            <v>495801.65</v>
          </cell>
        </row>
        <row r="351">
          <cell r="E351">
            <v>50383035.109999999</v>
          </cell>
        </row>
        <row r="352">
          <cell r="E352">
            <v>394895.99</v>
          </cell>
        </row>
        <row r="353">
          <cell r="E353">
            <v>14.92</v>
          </cell>
        </row>
        <row r="354">
          <cell r="E354">
            <v>139277.01999999999</v>
          </cell>
        </row>
        <row r="355">
          <cell r="E355">
            <v>-3213.29</v>
          </cell>
        </row>
        <row r="356">
          <cell r="E356">
            <v>-89726.61</v>
          </cell>
        </row>
        <row r="357">
          <cell r="E357">
            <v>17538.54</v>
          </cell>
        </row>
        <row r="358">
          <cell r="E358">
            <v>1328.55</v>
          </cell>
        </row>
        <row r="359">
          <cell r="E359">
            <v>-21.83</v>
          </cell>
        </row>
        <row r="360">
          <cell r="E360">
            <v>-17326.37</v>
          </cell>
        </row>
        <row r="361">
          <cell r="E361">
            <v>-321.33999999999997</v>
          </cell>
        </row>
        <row r="362">
          <cell r="E362">
            <v>1.96</v>
          </cell>
        </row>
        <row r="363">
          <cell r="E363">
            <v>-3644942.02</v>
          </cell>
        </row>
        <row r="364">
          <cell r="E364">
            <v>11548787.27</v>
          </cell>
        </row>
        <row r="365">
          <cell r="E365">
            <v>2734801.22</v>
          </cell>
        </row>
        <row r="366">
          <cell r="E366">
            <v>77163.42</v>
          </cell>
        </row>
        <row r="367">
          <cell r="E367">
            <v>-393886.14</v>
          </cell>
        </row>
        <row r="369">
          <cell r="E369">
            <v>154204187.31999999</v>
          </cell>
        </row>
        <row r="370">
          <cell r="E370">
            <v>5159752.45</v>
          </cell>
        </row>
        <row r="371">
          <cell r="E371">
            <v>-9165.89</v>
          </cell>
        </row>
        <row r="372">
          <cell r="E372">
            <v>284690.71000000002</v>
          </cell>
        </row>
        <row r="373">
          <cell r="E373">
            <v>850866.77</v>
          </cell>
        </row>
        <row r="374">
          <cell r="E374">
            <v>817112.48</v>
          </cell>
        </row>
        <row r="375">
          <cell r="E375">
            <v>2685837.76</v>
          </cell>
        </row>
        <row r="376">
          <cell r="E376">
            <v>21296407.719999999</v>
          </cell>
        </row>
        <row r="377">
          <cell r="E377">
            <v>459731.52</v>
          </cell>
        </row>
        <row r="378">
          <cell r="E378">
            <v>1398196.84</v>
          </cell>
        </row>
        <row r="379">
          <cell r="E379">
            <v>544606.81999999995</v>
          </cell>
        </row>
        <row r="383">
          <cell r="E383" t="str">
            <v>th Care System    USD</v>
          </cell>
        </row>
        <row r="385">
          <cell r="E385" t="str">
            <v>g September 30, 2019</v>
          </cell>
        </row>
        <row r="387">
          <cell r="E387" t="str">
            <v>HOSPITAL</v>
          </cell>
        </row>
        <row r="389">
          <cell r="E389" t="str">
            <v>Year To Date</v>
          </cell>
        </row>
        <row r="392">
          <cell r="E392">
            <v>33488037.18</v>
          </cell>
        </row>
        <row r="393">
          <cell r="E393">
            <v>5238884.07</v>
          </cell>
        </row>
        <row r="394">
          <cell r="E394">
            <v>1792853.5</v>
          </cell>
        </row>
        <row r="395">
          <cell r="E395">
            <v>1816075.77</v>
          </cell>
        </row>
        <row r="396">
          <cell r="E396">
            <v>1631060.57</v>
          </cell>
        </row>
        <row r="397">
          <cell r="E397">
            <v>4211501.71</v>
          </cell>
        </row>
        <row r="398">
          <cell r="E398">
            <v>-10324.44</v>
          </cell>
        </row>
        <row r="400">
          <cell r="E400">
            <v>14680051.18</v>
          </cell>
        </row>
        <row r="402">
          <cell r="E402">
            <v>13939909.32</v>
          </cell>
        </row>
        <row r="403">
          <cell r="E403">
            <v>1323010</v>
          </cell>
        </row>
        <row r="404">
          <cell r="E404">
            <v>2191427.4900000002</v>
          </cell>
        </row>
        <row r="405">
          <cell r="E405">
            <v>1528127.04</v>
          </cell>
        </row>
        <row r="406">
          <cell r="E406">
            <v>1697202.24</v>
          </cell>
        </row>
        <row r="407">
          <cell r="E407">
            <v>473434.1</v>
          </cell>
        </row>
        <row r="408">
          <cell r="E408">
            <v>-28990</v>
          </cell>
        </row>
        <row r="410">
          <cell r="E410">
            <v>21124120.190000001</v>
          </cell>
        </row>
        <row r="411">
          <cell r="E411">
            <v>25342741.68</v>
          </cell>
        </row>
        <row r="412">
          <cell r="E412">
            <v>142296056.69</v>
          </cell>
        </row>
        <row r="413">
          <cell r="E413">
            <v>14183204.039999999</v>
          </cell>
        </row>
        <row r="414">
          <cell r="E414">
            <v>2254919.46</v>
          </cell>
        </row>
        <row r="415">
          <cell r="E415">
            <v>413449.26</v>
          </cell>
        </row>
        <row r="416">
          <cell r="E416">
            <v>23809968.219999999</v>
          </cell>
        </row>
        <row r="417">
          <cell r="E417">
            <v>21479175.510000002</v>
          </cell>
        </row>
        <row r="418">
          <cell r="E418">
            <v>7376319.1699999999</v>
          </cell>
        </row>
        <row r="419">
          <cell r="E419">
            <v>106960.95</v>
          </cell>
        </row>
        <row r="420">
          <cell r="E420">
            <v>71797225.189999998</v>
          </cell>
        </row>
        <row r="421">
          <cell r="E421">
            <v>-268.72000000000003</v>
          </cell>
        </row>
        <row r="422">
          <cell r="E422">
            <v>-291451</v>
          </cell>
        </row>
        <row r="423">
          <cell r="E423">
            <v>255863.67999999999</v>
          </cell>
        </row>
        <row r="424">
          <cell r="E424">
            <v>-71524.740000000005</v>
          </cell>
        </row>
        <row r="425">
          <cell r="E425">
            <v>23459.54</v>
          </cell>
        </row>
        <row r="427">
          <cell r="E427">
            <v>308976098.93000001</v>
          </cell>
        </row>
        <row r="428">
          <cell r="E428">
            <v>793219.72</v>
          </cell>
        </row>
        <row r="429">
          <cell r="E429">
            <v>16882541.899999999</v>
          </cell>
        </row>
        <row r="430">
          <cell r="E430">
            <v>2616125.66</v>
          </cell>
        </row>
        <row r="431">
          <cell r="E431">
            <v>20808275.969999999</v>
          </cell>
        </row>
        <row r="432">
          <cell r="E432">
            <v>52692738.719999999</v>
          </cell>
        </row>
        <row r="433">
          <cell r="E433">
            <v>5007113.2300000004</v>
          </cell>
        </row>
        <row r="434">
          <cell r="E434">
            <v>-2845225.08</v>
          </cell>
        </row>
        <row r="436">
          <cell r="E436">
            <v>95954790.120000005</v>
          </cell>
        </row>
        <row r="437">
          <cell r="A437" t="str">
            <v>Rental &amp; Lease Exp - Bldgs</v>
          </cell>
          <cell r="E437">
            <v>17081808.66</v>
          </cell>
        </row>
        <row r="438">
          <cell r="A438" t="str">
            <v>Rental &amp; Lease Exp - Bldgs</v>
          </cell>
          <cell r="E438">
            <v>237044.19</v>
          </cell>
        </row>
        <row r="439">
          <cell r="A439" t="str">
            <v>Rental &amp; Lease Exp - Bldgs</v>
          </cell>
          <cell r="E439">
            <v>833290.98</v>
          </cell>
        </row>
        <row r="440">
          <cell r="A440" t="str">
            <v>Rental &amp; Lease Exp - Bldgs</v>
          </cell>
          <cell r="E440">
            <v>114458.18</v>
          </cell>
        </row>
        <row r="441">
          <cell r="A441" t="str">
            <v>Rental &amp; Lease Exp - Bldgs</v>
          </cell>
          <cell r="E441">
            <v>2964745.26</v>
          </cell>
        </row>
        <row r="442">
          <cell r="A442" t="str">
            <v>Rental &amp; Lease Exp - Bldgs</v>
          </cell>
          <cell r="E442">
            <v>776893.65</v>
          </cell>
        </row>
        <row r="445">
          <cell r="E445" t="str">
            <v>th Care System    USD</v>
          </cell>
        </row>
        <row r="447">
          <cell r="E447" t="str">
            <v>g September 30, 2019</v>
          </cell>
        </row>
        <row r="449">
          <cell r="E449" t="str">
            <v>HOSPITAL</v>
          </cell>
        </row>
        <row r="451">
          <cell r="E451" t="str">
            <v>Year To Date</v>
          </cell>
        </row>
        <row r="454">
          <cell r="A454" t="str">
            <v>Rental &amp; Lease Exp - Bldgs</v>
          </cell>
          <cell r="E454">
            <v>173540.89</v>
          </cell>
        </row>
        <row r="455">
          <cell r="A455" t="str">
            <v>Rental &amp; Lease Exp - Bldgs</v>
          </cell>
          <cell r="E455">
            <v>8092009.96</v>
          </cell>
        </row>
        <row r="456">
          <cell r="A456" t="str">
            <v>Rental &amp; Lease Exp - Bldgs</v>
          </cell>
          <cell r="E456">
            <v>143894.81</v>
          </cell>
        </row>
        <row r="457">
          <cell r="A457" t="str">
            <v>Rental &amp; Lease Exp - Equip</v>
          </cell>
          <cell r="E457">
            <v>2067953.07</v>
          </cell>
        </row>
        <row r="458">
          <cell r="A458" t="str">
            <v>Rental &amp; Lease Exp - Bldgs</v>
          </cell>
          <cell r="E458">
            <v>0</v>
          </cell>
        </row>
        <row r="460">
          <cell r="E460">
            <v>32485639.649999999</v>
          </cell>
        </row>
        <row r="462">
          <cell r="E462">
            <v>128440429.77</v>
          </cell>
        </row>
        <row r="463">
          <cell r="A463" t="str">
            <v>Taxes (other than income)</v>
          </cell>
          <cell r="E463">
            <v>24203577.82</v>
          </cell>
        </row>
        <row r="464">
          <cell r="A464" t="str">
            <v>Taxes (other than income)</v>
          </cell>
          <cell r="E464">
            <v>19702988.039999999</v>
          </cell>
        </row>
        <row r="465">
          <cell r="A465" t="str">
            <v>Taxes (other than income)</v>
          </cell>
          <cell r="E465">
            <v>2861591.5</v>
          </cell>
        </row>
        <row r="466">
          <cell r="A466" t="str">
            <v>Other Insurance</v>
          </cell>
          <cell r="E466">
            <v>4165629.34</v>
          </cell>
        </row>
        <row r="467">
          <cell r="A467" t="str">
            <v>Hospital &amp; Prof Malpractice</v>
          </cell>
          <cell r="E467">
            <v>684350.01</v>
          </cell>
        </row>
        <row r="468">
          <cell r="A468" t="str">
            <v>Other Insurance</v>
          </cell>
          <cell r="E468">
            <v>2191793.36</v>
          </cell>
        </row>
        <row r="469">
          <cell r="E469">
            <v>1426797.54</v>
          </cell>
        </row>
        <row r="470">
          <cell r="E470">
            <v>279046.24</v>
          </cell>
        </row>
        <row r="471">
          <cell r="E471">
            <v>6300</v>
          </cell>
        </row>
        <row r="472">
          <cell r="E472">
            <v>12986057.84</v>
          </cell>
        </row>
        <row r="473">
          <cell r="E473">
            <v>-35.549999999999997</v>
          </cell>
        </row>
        <row r="474">
          <cell r="E474">
            <v>158991.15</v>
          </cell>
        </row>
        <row r="475">
          <cell r="E475">
            <v>15274.15</v>
          </cell>
        </row>
        <row r="476">
          <cell r="E476">
            <v>12681.24</v>
          </cell>
        </row>
        <row r="477">
          <cell r="E477">
            <v>53756.58</v>
          </cell>
        </row>
        <row r="478">
          <cell r="E478">
            <v>250637.86</v>
          </cell>
        </row>
        <row r="479">
          <cell r="E479">
            <v>1203653.8600000001</v>
          </cell>
        </row>
        <row r="480">
          <cell r="E480">
            <v>3968081.84</v>
          </cell>
        </row>
        <row r="481">
          <cell r="E481">
            <v>1901943.61</v>
          </cell>
        </row>
        <row r="482">
          <cell r="E482">
            <v>3023797.89</v>
          </cell>
        </row>
        <row r="483">
          <cell r="E483">
            <v>1342279.79</v>
          </cell>
        </row>
        <row r="484">
          <cell r="E484">
            <v>705432.84</v>
          </cell>
        </row>
        <row r="485">
          <cell r="E485">
            <v>334955.24</v>
          </cell>
        </row>
        <row r="486">
          <cell r="E486">
            <v>297851.56</v>
          </cell>
        </row>
        <row r="487">
          <cell r="E487">
            <v>90611.72</v>
          </cell>
        </row>
        <row r="488">
          <cell r="E488">
            <v>50246.05</v>
          </cell>
        </row>
        <row r="489">
          <cell r="E489">
            <v>294748.26</v>
          </cell>
        </row>
        <row r="490">
          <cell r="E490">
            <v>405219.35</v>
          </cell>
        </row>
        <row r="491">
          <cell r="E491">
            <v>417797.55</v>
          </cell>
        </row>
        <row r="492">
          <cell r="E492">
            <v>8482.85</v>
          </cell>
        </row>
        <row r="493">
          <cell r="E493">
            <v>-1062849.21</v>
          </cell>
        </row>
        <row r="495">
          <cell r="E495">
            <v>81981690.319999993</v>
          </cell>
        </row>
        <row r="496">
          <cell r="E496">
            <v>-12339993.99</v>
          </cell>
        </row>
        <row r="497">
          <cell r="E497">
            <v>94321684.309999987</v>
          </cell>
        </row>
        <row r="502">
          <cell r="A502" t="str">
            <v>Interest Expense - Other</v>
          </cell>
          <cell r="E502">
            <v>-15165886.880000001</v>
          </cell>
        </row>
        <row r="503">
          <cell r="A503" t="str">
            <v>Interest Expense - Other</v>
          </cell>
          <cell r="E503">
            <v>998038.88</v>
          </cell>
        </row>
        <row r="504">
          <cell r="A504" t="str">
            <v>Interest Expense - Other</v>
          </cell>
          <cell r="E504">
            <v>1163153.5900000001</v>
          </cell>
        </row>
        <row r="505">
          <cell r="A505" t="str">
            <v>Interest Expense - Other</v>
          </cell>
          <cell r="E505">
            <v>58605.4</v>
          </cell>
        </row>
        <row r="506">
          <cell r="A506" t="str">
            <v>Interest Expense - Other</v>
          </cell>
          <cell r="E506">
            <v>3788812.56</v>
          </cell>
        </row>
        <row r="507">
          <cell r="A507" t="str">
            <v>Interest Expense - Other</v>
          </cell>
          <cell r="E507">
            <v>837887.12</v>
          </cell>
        </row>
        <row r="508">
          <cell r="A508" t="str">
            <v>Interest Expense - Other</v>
          </cell>
          <cell r="E508">
            <v>2335517.64</v>
          </cell>
        </row>
        <row r="509">
          <cell r="A509" t="str">
            <v>Interest Expense - Other</v>
          </cell>
          <cell r="E509">
            <v>1298925.3600000001</v>
          </cell>
        </row>
        <row r="510">
          <cell r="A510" t="str">
            <v>Interest Expense - Other</v>
          </cell>
          <cell r="E510">
            <v>1513226.77</v>
          </cell>
        </row>
        <row r="513">
          <cell r="E513" t="str">
            <v>th Care System    USD</v>
          </cell>
        </row>
        <row r="515">
          <cell r="E515" t="str">
            <v>g September 30, 2019</v>
          </cell>
        </row>
        <row r="517">
          <cell r="E517" t="str">
            <v>HOSPITAL</v>
          </cell>
        </row>
        <row r="519">
          <cell r="E519" t="str">
            <v>Year To Date</v>
          </cell>
        </row>
        <row r="522">
          <cell r="A522" t="str">
            <v>Interest Expense - Other</v>
          </cell>
          <cell r="E522">
            <v>1450570.33</v>
          </cell>
        </row>
        <row r="523">
          <cell r="A523" t="str">
            <v>Interest Expense - Other</v>
          </cell>
          <cell r="E523">
            <v>4247631.3600000003</v>
          </cell>
        </row>
        <row r="524">
          <cell r="A524" t="str">
            <v>Interest Expense - Other</v>
          </cell>
          <cell r="E524">
            <v>8441310.3599999994</v>
          </cell>
        </row>
        <row r="525">
          <cell r="A525" t="str">
            <v>Interest Expense - Other</v>
          </cell>
          <cell r="E525">
            <v>4287189.74</v>
          </cell>
        </row>
        <row r="527">
          <cell r="E527">
            <v>15254982.23</v>
          </cell>
        </row>
        <row r="528">
          <cell r="E528">
            <v>1596263015.5599999</v>
          </cell>
        </row>
        <row r="531">
          <cell r="E531">
            <v>115063984.98999999</v>
          </cell>
        </row>
        <row r="534">
          <cell r="E534">
            <v>34309128.280000001</v>
          </cell>
        </row>
        <row r="535">
          <cell r="E535">
            <v>3207805.71</v>
          </cell>
        </row>
        <row r="536">
          <cell r="E536">
            <v>1952129.44</v>
          </cell>
        </row>
        <row r="537">
          <cell r="E537">
            <v>0</v>
          </cell>
        </row>
        <row r="538">
          <cell r="E538">
            <v>220371.71</v>
          </cell>
        </row>
        <row r="539">
          <cell r="E539">
            <v>2502231.66</v>
          </cell>
        </row>
        <row r="540">
          <cell r="E540">
            <v>6115209.2300000004</v>
          </cell>
        </row>
        <row r="541">
          <cell r="E541">
            <v>4594733.26</v>
          </cell>
        </row>
        <row r="542">
          <cell r="E542">
            <v>-1721057.21</v>
          </cell>
        </row>
        <row r="543">
          <cell r="E543">
            <v>-5246166.25</v>
          </cell>
        </row>
        <row r="544">
          <cell r="E544">
            <v>386403.05</v>
          </cell>
        </row>
        <row r="545">
          <cell r="E545">
            <v>6782511.6500000004</v>
          </cell>
        </row>
        <row r="546">
          <cell r="E546">
            <v>-2879469.99</v>
          </cell>
        </row>
        <row r="547">
          <cell r="E547">
            <v>-3060545</v>
          </cell>
        </row>
        <row r="548">
          <cell r="E548">
            <v>-17368.28</v>
          </cell>
        </row>
        <row r="549">
          <cell r="E549">
            <v>-12144.95</v>
          </cell>
        </row>
        <row r="550">
          <cell r="E550">
            <v>-1584448.25</v>
          </cell>
        </row>
        <row r="551">
          <cell r="E551">
            <v>-712966.35</v>
          </cell>
        </row>
        <row r="552">
          <cell r="E552">
            <v>-433525.11</v>
          </cell>
        </row>
        <row r="553">
          <cell r="E553">
            <v>-86679.51</v>
          </cell>
        </row>
        <row r="554">
          <cell r="E554">
            <v>-93865.24</v>
          </cell>
        </row>
        <row r="556">
          <cell r="E556">
            <v>44222287.850000001</v>
          </cell>
        </row>
        <row r="557">
          <cell r="E557">
            <v>346017.21</v>
          </cell>
        </row>
        <row r="558">
          <cell r="E558">
            <v>5025054.8</v>
          </cell>
        </row>
        <row r="560">
          <cell r="E560">
            <v>5371072.0099999998</v>
          </cell>
        </row>
        <row r="562">
          <cell r="E562">
            <v>49593359.859999999</v>
          </cell>
        </row>
        <row r="564">
          <cell r="E564">
            <v>382.6</v>
          </cell>
        </row>
        <row r="565">
          <cell r="E565">
            <v>14623.17</v>
          </cell>
        </row>
        <row r="566">
          <cell r="E566">
            <v>3000.76</v>
          </cell>
        </row>
        <row r="567">
          <cell r="E567">
            <v>15339.04</v>
          </cell>
        </row>
        <row r="568">
          <cell r="E568">
            <v>146237.5</v>
          </cell>
        </row>
        <row r="569">
          <cell r="E569">
            <v>12100</v>
          </cell>
        </row>
        <row r="570">
          <cell r="E570">
            <v>516763.72</v>
          </cell>
        </row>
        <row r="571">
          <cell r="E571">
            <v>210592.5</v>
          </cell>
        </row>
        <row r="572">
          <cell r="E572">
            <v>26815.54</v>
          </cell>
        </row>
        <row r="575">
          <cell r="E575" t="str">
            <v>th Care System    USD</v>
          </cell>
        </row>
        <row r="577">
          <cell r="E577" t="str">
            <v>g September 30, 2019</v>
          </cell>
        </row>
        <row r="579">
          <cell r="E579" t="str">
            <v>HOSPITAL</v>
          </cell>
        </row>
        <row r="581">
          <cell r="E581" t="str">
            <v>Year To Date</v>
          </cell>
        </row>
        <row r="584">
          <cell r="E584">
            <v>844787.05</v>
          </cell>
        </row>
        <row r="585">
          <cell r="E585">
            <v>16992.599999999999</v>
          </cell>
        </row>
        <row r="586">
          <cell r="E586">
            <v>998297.36</v>
          </cell>
        </row>
        <row r="587">
          <cell r="E587">
            <v>2326.38</v>
          </cell>
        </row>
        <row r="588">
          <cell r="E588">
            <v>5979.85</v>
          </cell>
        </row>
        <row r="589">
          <cell r="E589">
            <v>60000</v>
          </cell>
        </row>
        <row r="591">
          <cell r="E591">
            <v>2874238.07</v>
          </cell>
        </row>
        <row r="593">
          <cell r="E593">
            <v>161783106.78</v>
          </cell>
        </row>
        <row r="594">
          <cell r="E594" t="str">
            <v>_____________________</v>
          </cell>
        </row>
        <row r="597">
          <cell r="E597" t="str">
            <v>th Care System    USD</v>
          </cell>
        </row>
        <row r="599">
          <cell r="E599" t="str">
            <v>g September 30, 2019</v>
          </cell>
        </row>
        <row r="601">
          <cell r="E601" t="str">
            <v>PERATIONS</v>
          </cell>
        </row>
        <row r="603">
          <cell r="E603" t="str">
            <v>Year To Date</v>
          </cell>
        </row>
        <row r="607">
          <cell r="E607">
            <v>1723003193.6099999</v>
          </cell>
        </row>
        <row r="608">
          <cell r="E608">
            <v>21708229.609999999</v>
          </cell>
        </row>
        <row r="609">
          <cell r="E609">
            <v>9546815.8000000007</v>
          </cell>
        </row>
        <row r="611">
          <cell r="E611">
            <v>1754258239.02</v>
          </cell>
        </row>
        <row r="612">
          <cell r="E612">
            <v>996861272.88</v>
          </cell>
        </row>
        <row r="613">
          <cell r="E613">
            <v>3581798.6</v>
          </cell>
        </row>
        <row r="614">
          <cell r="E614">
            <v>9541865.6600000001</v>
          </cell>
        </row>
        <row r="615">
          <cell r="E615">
            <v>10417357.48</v>
          </cell>
        </row>
        <row r="617">
          <cell r="E617">
            <v>1020402294.62</v>
          </cell>
        </row>
        <row r="618">
          <cell r="E618">
            <v>2774660533.6399999</v>
          </cell>
        </row>
        <row r="621">
          <cell r="E621">
            <v>417.9</v>
          </cell>
        </row>
        <row r="622">
          <cell r="E622">
            <v>-5288046.4400000004</v>
          </cell>
        </row>
        <row r="623">
          <cell r="E623">
            <v>333600</v>
          </cell>
        </row>
        <row r="624">
          <cell r="E624">
            <v>-20578317.41</v>
          </cell>
        </row>
        <row r="625">
          <cell r="E625">
            <v>-396800</v>
          </cell>
        </row>
        <row r="627">
          <cell r="E627">
            <v>-25929145.949999999</v>
          </cell>
        </row>
        <row r="628">
          <cell r="E628">
            <v>0.93</v>
          </cell>
        </row>
        <row r="629">
          <cell r="E629">
            <v>-453791.98</v>
          </cell>
        </row>
        <row r="630">
          <cell r="E630">
            <v>18400</v>
          </cell>
        </row>
        <row r="631">
          <cell r="E631">
            <v>-1762885.72</v>
          </cell>
        </row>
        <row r="632">
          <cell r="E632">
            <v>-208500</v>
          </cell>
        </row>
        <row r="634">
          <cell r="E634">
            <v>-2406776.77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32690.68</v>
          </cell>
        </row>
        <row r="638">
          <cell r="E638">
            <v>-11969142.77</v>
          </cell>
        </row>
        <row r="639">
          <cell r="E639">
            <v>-1952559</v>
          </cell>
        </row>
        <row r="640">
          <cell r="E640">
            <v>-19120704.329999998</v>
          </cell>
        </row>
        <row r="641">
          <cell r="E641">
            <v>-950039</v>
          </cell>
        </row>
        <row r="642">
          <cell r="E642">
            <v>132.78</v>
          </cell>
        </row>
        <row r="643">
          <cell r="E643">
            <v>-69310673.390000001</v>
          </cell>
        </row>
        <row r="644">
          <cell r="E644">
            <v>10860518.59</v>
          </cell>
        </row>
        <row r="645">
          <cell r="E645">
            <v>-37691142.469999999</v>
          </cell>
        </row>
        <row r="646">
          <cell r="E646">
            <v>4435810.42</v>
          </cell>
        </row>
        <row r="647">
          <cell r="E647">
            <v>-71060301.629999995</v>
          </cell>
        </row>
        <row r="648">
          <cell r="E648">
            <v>1230981</v>
          </cell>
        </row>
        <row r="649">
          <cell r="E649">
            <v>-14297475.029999999</v>
          </cell>
        </row>
        <row r="650">
          <cell r="E650">
            <v>-381554.41</v>
          </cell>
        </row>
        <row r="651">
          <cell r="E651">
            <v>108359.85</v>
          </cell>
        </row>
        <row r="652">
          <cell r="E652">
            <v>-150622.92000000001</v>
          </cell>
        </row>
        <row r="653">
          <cell r="E653">
            <v>0</v>
          </cell>
        </row>
        <row r="654">
          <cell r="E654">
            <v>25343065</v>
          </cell>
        </row>
        <row r="655">
          <cell r="E655">
            <v>0</v>
          </cell>
        </row>
        <row r="656">
          <cell r="E656">
            <v>-512721726.94</v>
          </cell>
        </row>
        <row r="659">
          <cell r="E659" t="str">
            <v>th Care System    USD</v>
          </cell>
        </row>
        <row r="661">
          <cell r="E661" t="str">
            <v>g September 30, 2019</v>
          </cell>
        </row>
        <row r="663">
          <cell r="E663" t="str">
            <v>PERATIONS</v>
          </cell>
        </row>
        <row r="665">
          <cell r="E665" t="str">
            <v>Year To Date</v>
          </cell>
        </row>
        <row r="668">
          <cell r="E668">
            <v>25739697.73</v>
          </cell>
        </row>
        <row r="669">
          <cell r="E669">
            <v>-270914781.99000001</v>
          </cell>
        </row>
        <row r="670">
          <cell r="E670">
            <v>-5857606.0800000001</v>
          </cell>
        </row>
        <row r="671">
          <cell r="E671">
            <v>-51260376.939999998</v>
          </cell>
        </row>
        <row r="672">
          <cell r="E672">
            <v>3129099.61</v>
          </cell>
        </row>
        <row r="673">
          <cell r="E673">
            <v>-16318476.449999999</v>
          </cell>
        </row>
        <row r="674">
          <cell r="E674">
            <v>-4305900</v>
          </cell>
        </row>
        <row r="675">
          <cell r="E675">
            <v>-643901.59</v>
          </cell>
        </row>
        <row r="676">
          <cell r="E676">
            <v>564500</v>
          </cell>
        </row>
        <row r="677">
          <cell r="E677">
            <v>-668736.85</v>
          </cell>
        </row>
        <row r="678">
          <cell r="E678">
            <v>-31800</v>
          </cell>
        </row>
        <row r="680">
          <cell r="E680">
            <v>-1018162666.13</v>
          </cell>
        </row>
        <row r="681">
          <cell r="E681">
            <v>-233084.73</v>
          </cell>
        </row>
        <row r="682">
          <cell r="E682">
            <v>-143963935.25999999</v>
          </cell>
        </row>
        <row r="683">
          <cell r="E683">
            <v>-3203700</v>
          </cell>
        </row>
        <row r="684">
          <cell r="E684">
            <v>-118806789.81</v>
          </cell>
        </row>
        <row r="685">
          <cell r="E685">
            <v>-11285300</v>
          </cell>
        </row>
        <row r="686">
          <cell r="E686">
            <v>476044.28</v>
          </cell>
        </row>
        <row r="687">
          <cell r="E687">
            <v>-1524</v>
          </cell>
        </row>
        <row r="688">
          <cell r="E688">
            <v>-1636999.87</v>
          </cell>
        </row>
        <row r="689">
          <cell r="E689">
            <v>-561727.71</v>
          </cell>
        </row>
        <row r="690">
          <cell r="E690">
            <v>-15082111.18</v>
          </cell>
        </row>
        <row r="691">
          <cell r="E691">
            <v>-186215.57</v>
          </cell>
        </row>
        <row r="692">
          <cell r="E692">
            <v>-1158992.51</v>
          </cell>
        </row>
        <row r="693">
          <cell r="E693">
            <v>-18847.46</v>
          </cell>
        </row>
        <row r="694">
          <cell r="E694">
            <v>-110087.13</v>
          </cell>
        </row>
        <row r="695">
          <cell r="E695">
            <v>-1204.78</v>
          </cell>
        </row>
        <row r="697">
          <cell r="E697">
            <v>-295774475.73000002</v>
          </cell>
        </row>
        <row r="699">
          <cell r="E699">
            <v>-1342273064.5799999</v>
          </cell>
        </row>
        <row r="702">
          <cell r="E702">
            <v>1432387469.0599999</v>
          </cell>
        </row>
        <row r="705">
          <cell r="E705">
            <v>-223197.96</v>
          </cell>
        </row>
        <row r="706">
          <cell r="E706">
            <v>9192609.9100000001</v>
          </cell>
        </row>
        <row r="707">
          <cell r="E707">
            <v>17155243.510000002</v>
          </cell>
        </row>
        <row r="708">
          <cell r="E708">
            <v>5207003.67</v>
          </cell>
        </row>
        <row r="709">
          <cell r="E709">
            <v>1868660.14</v>
          </cell>
        </row>
        <row r="710">
          <cell r="E710">
            <v>615516.39</v>
          </cell>
        </row>
        <row r="711">
          <cell r="E711">
            <v>508924.68</v>
          </cell>
        </row>
        <row r="712">
          <cell r="E712">
            <v>78541.740000000005</v>
          </cell>
        </row>
        <row r="713">
          <cell r="E713">
            <v>1246382.19</v>
          </cell>
        </row>
        <row r="714">
          <cell r="E714">
            <v>54950</v>
          </cell>
        </row>
        <row r="715">
          <cell r="E715">
            <v>512116.2</v>
          </cell>
        </row>
        <row r="716">
          <cell r="E716">
            <v>30092.5</v>
          </cell>
        </row>
        <row r="717">
          <cell r="E717">
            <v>0</v>
          </cell>
        </row>
        <row r="718">
          <cell r="E718">
            <v>353518.98</v>
          </cell>
        </row>
        <row r="721">
          <cell r="E721" t="str">
            <v>th Care System    USD</v>
          </cell>
        </row>
        <row r="723">
          <cell r="E723" t="str">
            <v>g September 30, 2019</v>
          </cell>
        </row>
        <row r="725">
          <cell r="E725" t="str">
            <v>PERATIONS</v>
          </cell>
        </row>
        <row r="727">
          <cell r="E727" t="str">
            <v>Year To Date</v>
          </cell>
        </row>
        <row r="730">
          <cell r="E730">
            <v>16300.82</v>
          </cell>
        </row>
        <row r="731">
          <cell r="E731">
            <v>75816.19</v>
          </cell>
        </row>
        <row r="732">
          <cell r="E732">
            <v>6335390.5499999998</v>
          </cell>
        </row>
        <row r="733">
          <cell r="E733">
            <v>-543892.6</v>
          </cell>
        </row>
        <row r="734">
          <cell r="E734">
            <v>3167.1</v>
          </cell>
        </row>
        <row r="735">
          <cell r="E735">
            <v>0</v>
          </cell>
        </row>
        <row r="736">
          <cell r="E736">
            <v>66215</v>
          </cell>
        </row>
        <row r="737">
          <cell r="E737">
            <v>-72000</v>
          </cell>
        </row>
        <row r="738">
          <cell r="E738">
            <v>1303487.1499999999</v>
          </cell>
        </row>
        <row r="739">
          <cell r="E739">
            <v>1242601.3700000001</v>
          </cell>
        </row>
        <row r="740">
          <cell r="E740">
            <v>0</v>
          </cell>
        </row>
        <row r="741">
          <cell r="E741">
            <v>357917.46</v>
          </cell>
        </row>
        <row r="742">
          <cell r="E742">
            <v>-204910.13</v>
          </cell>
        </row>
        <row r="744">
          <cell r="E744">
            <v>45180454.859999999</v>
          </cell>
        </row>
        <row r="746">
          <cell r="E746">
            <v>0</v>
          </cell>
        </row>
        <row r="748">
          <cell r="E748">
            <v>0</v>
          </cell>
        </row>
        <row r="750">
          <cell r="E750">
            <v>29819727.27</v>
          </cell>
        </row>
        <row r="751">
          <cell r="E751">
            <v>29819727.27</v>
          </cell>
        </row>
        <row r="752">
          <cell r="E752">
            <v>75000182.129999995</v>
          </cell>
        </row>
        <row r="755">
          <cell r="E755">
            <v>1507387651.1900001</v>
          </cell>
        </row>
        <row r="758">
          <cell r="E758">
            <v>29765164.079999998</v>
          </cell>
        </row>
        <row r="759">
          <cell r="E759">
            <v>-177727.58</v>
          </cell>
        </row>
        <row r="760">
          <cell r="E760">
            <v>105725713.15000001</v>
          </cell>
        </row>
        <row r="761">
          <cell r="E761">
            <v>125916768.53</v>
          </cell>
        </row>
        <row r="762">
          <cell r="E762">
            <v>60107503.219999999</v>
          </cell>
        </row>
        <row r="763">
          <cell r="E763">
            <v>167272550.97999999</v>
          </cell>
        </row>
        <row r="764">
          <cell r="E764">
            <v>7322734.4699999997</v>
          </cell>
        </row>
        <row r="765">
          <cell r="E765">
            <v>64305515.549999997</v>
          </cell>
        </row>
        <row r="766">
          <cell r="E766">
            <v>0</v>
          </cell>
        </row>
        <row r="767">
          <cell r="E767">
            <v>-946551.96</v>
          </cell>
        </row>
        <row r="769">
          <cell r="E769">
            <v>559291670.44000006</v>
          </cell>
        </row>
        <row r="770">
          <cell r="E770">
            <v>17166.490000000002</v>
          </cell>
        </row>
        <row r="771">
          <cell r="E771">
            <v>47170786.009999998</v>
          </cell>
        </row>
        <row r="772">
          <cell r="E772">
            <v>630494.97</v>
          </cell>
        </row>
        <row r="773">
          <cell r="E773">
            <v>530662.51</v>
          </cell>
        </row>
        <row r="774">
          <cell r="E774">
            <v>4080454.12</v>
          </cell>
        </row>
        <row r="775">
          <cell r="E775">
            <v>6744891.2599999998</v>
          </cell>
        </row>
        <row r="776">
          <cell r="E776">
            <v>65620361.609999999</v>
          </cell>
        </row>
        <row r="777">
          <cell r="E777">
            <v>11515152.939999999</v>
          </cell>
        </row>
        <row r="778">
          <cell r="E778">
            <v>5141536.9800000004</v>
          </cell>
        </row>
        <row r="779">
          <cell r="E779">
            <v>6396098.75</v>
          </cell>
        </row>
        <row r="780">
          <cell r="E780">
            <v>695215</v>
          </cell>
        </row>
        <row r="783">
          <cell r="E783" t="str">
            <v>th Care System    USD</v>
          </cell>
        </row>
        <row r="785">
          <cell r="E785" t="str">
            <v>g September 30, 2019</v>
          </cell>
        </row>
        <row r="787">
          <cell r="E787" t="str">
            <v>PERATIONS</v>
          </cell>
        </row>
        <row r="789">
          <cell r="E789" t="str">
            <v>Year To Date</v>
          </cell>
        </row>
        <row r="792">
          <cell r="E792">
            <v>-13191921.17</v>
          </cell>
        </row>
        <row r="793">
          <cell r="E793">
            <v>78625.03</v>
          </cell>
        </row>
        <row r="794">
          <cell r="E794">
            <v>4826970.5999999996</v>
          </cell>
        </row>
        <row r="795">
          <cell r="E795">
            <v>-474559.7</v>
          </cell>
        </row>
        <row r="796">
          <cell r="E796">
            <v>33074738.399999999</v>
          </cell>
        </row>
        <row r="797">
          <cell r="E797">
            <v>3683542.59</v>
          </cell>
        </row>
        <row r="798">
          <cell r="E798">
            <v>9179.44</v>
          </cell>
        </row>
        <row r="799">
          <cell r="E799">
            <v>1186985.92</v>
          </cell>
        </row>
        <row r="800">
          <cell r="E800">
            <v>552242</v>
          </cell>
        </row>
        <row r="801">
          <cell r="E801">
            <v>-29484459</v>
          </cell>
        </row>
        <row r="803">
          <cell r="E803">
            <v>148804164.75</v>
          </cell>
        </row>
        <row r="804">
          <cell r="E804">
            <v>30313634.84</v>
          </cell>
        </row>
        <row r="806">
          <cell r="E806">
            <v>30313634.84</v>
          </cell>
        </row>
        <row r="807">
          <cell r="E807">
            <v>1804656</v>
          </cell>
        </row>
        <row r="808">
          <cell r="E808">
            <v>403044.82</v>
          </cell>
        </row>
        <row r="809">
          <cell r="E809">
            <v>889134.71</v>
          </cell>
        </row>
        <row r="810">
          <cell r="E810">
            <v>85340024.799999997</v>
          </cell>
        </row>
        <row r="811">
          <cell r="E811">
            <v>3083240.46</v>
          </cell>
        </row>
        <row r="812">
          <cell r="E812">
            <v>384147.24</v>
          </cell>
        </row>
        <row r="813">
          <cell r="E813">
            <v>50156738.369999997</v>
          </cell>
        </row>
        <row r="814">
          <cell r="E814">
            <v>394895.99</v>
          </cell>
        </row>
        <row r="815">
          <cell r="E815">
            <v>14.92</v>
          </cell>
        </row>
        <row r="816">
          <cell r="E816">
            <v>139277.01999999999</v>
          </cell>
        </row>
        <row r="817">
          <cell r="E817">
            <v>-3213.29</v>
          </cell>
        </row>
        <row r="818">
          <cell r="E818">
            <v>-89726.61</v>
          </cell>
        </row>
        <row r="819">
          <cell r="E819">
            <v>17538.54</v>
          </cell>
        </row>
        <row r="820">
          <cell r="E820">
            <v>1328.55</v>
          </cell>
        </row>
        <row r="821">
          <cell r="E821">
            <v>-21.83</v>
          </cell>
        </row>
        <row r="822">
          <cell r="E822">
            <v>-17326.37</v>
          </cell>
        </row>
        <row r="823">
          <cell r="E823">
            <v>-321.33999999999997</v>
          </cell>
        </row>
        <row r="824">
          <cell r="E824">
            <v>1.96</v>
          </cell>
        </row>
        <row r="825">
          <cell r="E825">
            <v>-3644942.02</v>
          </cell>
        </row>
        <row r="826">
          <cell r="E826">
            <v>11548787.27</v>
          </cell>
        </row>
        <row r="827">
          <cell r="E827">
            <v>2734801.22</v>
          </cell>
        </row>
        <row r="828">
          <cell r="E828">
            <v>77163.42</v>
          </cell>
        </row>
        <row r="829">
          <cell r="E829">
            <v>-449911.72</v>
          </cell>
        </row>
        <row r="831">
          <cell r="E831">
            <v>152769332.11000001</v>
          </cell>
        </row>
        <row r="832">
          <cell r="E832">
            <v>4703630.58</v>
          </cell>
        </row>
        <row r="833">
          <cell r="E833">
            <v>-130537.59</v>
          </cell>
        </row>
        <row r="834">
          <cell r="E834">
            <v>284690.71000000002</v>
          </cell>
        </row>
        <row r="835">
          <cell r="E835">
            <v>846588.08</v>
          </cell>
        </row>
        <row r="836">
          <cell r="E836">
            <v>356220.44</v>
          </cell>
        </row>
        <row r="837">
          <cell r="E837">
            <v>1854345.4</v>
          </cell>
        </row>
        <row r="838">
          <cell r="E838">
            <v>4846449.76</v>
          </cell>
        </row>
        <row r="839">
          <cell r="E839">
            <v>429789.12</v>
          </cell>
        </row>
        <row r="840">
          <cell r="E840">
            <v>956108.01</v>
          </cell>
        </row>
        <row r="841">
          <cell r="E841">
            <v>420247.34</v>
          </cell>
        </row>
        <row r="845">
          <cell r="E845" t="str">
            <v>th Care System    USD</v>
          </cell>
        </row>
        <row r="847">
          <cell r="E847" t="str">
            <v>g September 30, 2019</v>
          </cell>
        </row>
        <row r="849">
          <cell r="E849" t="str">
            <v>PERATIONS</v>
          </cell>
        </row>
        <row r="851">
          <cell r="E851" t="str">
            <v>Year To Date</v>
          </cell>
        </row>
        <row r="854">
          <cell r="E854">
            <v>14567531.85</v>
          </cell>
        </row>
        <row r="855">
          <cell r="E855">
            <v>4053383.73</v>
          </cell>
        </row>
        <row r="856">
          <cell r="E856">
            <v>1426071.98</v>
          </cell>
        </row>
        <row r="857">
          <cell r="E857">
            <v>1475134.19</v>
          </cell>
        </row>
        <row r="858">
          <cell r="E858">
            <v>1502928.69</v>
          </cell>
        </row>
        <row r="859">
          <cell r="E859">
            <v>4167576.65</v>
          </cell>
        </row>
        <row r="860">
          <cell r="E860">
            <v>-10324.44</v>
          </cell>
        </row>
        <row r="862">
          <cell r="E862">
            <v>12614770.800000001</v>
          </cell>
        </row>
        <row r="864">
          <cell r="E864">
            <v>11635043.07</v>
          </cell>
        </row>
        <row r="865">
          <cell r="E865">
            <v>1323010</v>
          </cell>
        </row>
        <row r="866">
          <cell r="E866">
            <v>2191427.4900000002</v>
          </cell>
        </row>
        <row r="867">
          <cell r="E867">
            <v>1528127.04</v>
          </cell>
        </row>
        <row r="868">
          <cell r="E868">
            <v>1676386.59</v>
          </cell>
        </row>
        <row r="869">
          <cell r="E869">
            <v>473434.1</v>
          </cell>
        </row>
        <row r="871">
          <cell r="E871">
            <v>18827428.289999999</v>
          </cell>
        </row>
        <row r="872">
          <cell r="E872">
            <v>24797380.07</v>
          </cell>
        </row>
        <row r="873">
          <cell r="E873">
            <v>33471724.34</v>
          </cell>
        </row>
        <row r="874">
          <cell r="E874">
            <v>11163083.050000001</v>
          </cell>
        </row>
        <row r="875">
          <cell r="E875">
            <v>1420142.37</v>
          </cell>
        </row>
        <row r="876">
          <cell r="E876">
            <v>413449.26</v>
          </cell>
        </row>
        <row r="877">
          <cell r="E877">
            <v>23858939.920000002</v>
          </cell>
        </row>
        <row r="878">
          <cell r="E878">
            <v>7376319.1699999999</v>
          </cell>
        </row>
        <row r="879">
          <cell r="E879">
            <v>106960.95</v>
          </cell>
        </row>
        <row r="880">
          <cell r="E880">
            <v>53649031.280000001</v>
          </cell>
        </row>
        <row r="881">
          <cell r="E881">
            <v>-268.72000000000003</v>
          </cell>
        </row>
        <row r="882">
          <cell r="E882">
            <v>-291451</v>
          </cell>
        </row>
        <row r="883">
          <cell r="E883">
            <v>67880</v>
          </cell>
        </row>
        <row r="884">
          <cell r="E884">
            <v>23459.54</v>
          </cell>
        </row>
        <row r="886">
          <cell r="E886">
            <v>156056650.22999999</v>
          </cell>
        </row>
        <row r="887">
          <cell r="E887">
            <v>793219.72</v>
          </cell>
        </row>
        <row r="888">
          <cell r="E888">
            <v>11797870.4</v>
          </cell>
        </row>
        <row r="889">
          <cell r="E889">
            <v>2581685.66</v>
          </cell>
        </row>
        <row r="890">
          <cell r="E890">
            <v>16626082.49</v>
          </cell>
        </row>
        <row r="891">
          <cell r="E891">
            <v>48217530.689999998</v>
          </cell>
        </row>
        <row r="892">
          <cell r="E892">
            <v>3987736.59</v>
          </cell>
        </row>
        <row r="893">
          <cell r="E893">
            <v>-2845225.08</v>
          </cell>
        </row>
        <row r="895">
          <cell r="E895">
            <v>81158900.469999999</v>
          </cell>
        </row>
        <row r="896">
          <cell r="E896">
            <v>5304920.22</v>
          </cell>
        </row>
        <row r="897">
          <cell r="E897">
            <v>237044.19</v>
          </cell>
        </row>
        <row r="898">
          <cell r="E898">
            <v>833290.98</v>
          </cell>
        </row>
        <row r="899">
          <cell r="E899">
            <v>114458.18</v>
          </cell>
        </row>
        <row r="900">
          <cell r="E900">
            <v>2964745.26</v>
          </cell>
        </row>
        <row r="901">
          <cell r="E901">
            <v>776893.65</v>
          </cell>
        </row>
        <row r="902">
          <cell r="E902">
            <v>173540.89</v>
          </cell>
        </row>
        <row r="903">
          <cell r="E903">
            <v>8092009.96</v>
          </cell>
        </row>
        <row r="904">
          <cell r="E904">
            <v>143894.81</v>
          </cell>
        </row>
        <row r="907">
          <cell r="E907" t="str">
            <v>th Care System    USD</v>
          </cell>
        </row>
        <row r="909">
          <cell r="E909" t="str">
            <v>g September 30, 2019</v>
          </cell>
        </row>
        <row r="911">
          <cell r="E911" t="str">
            <v>PERATIONS</v>
          </cell>
        </row>
        <row r="913">
          <cell r="E913" t="str">
            <v>Year To Date</v>
          </cell>
        </row>
        <row r="916">
          <cell r="E916">
            <v>1948407.52</v>
          </cell>
        </row>
        <row r="918">
          <cell r="E918">
            <v>20589205.66</v>
          </cell>
        </row>
        <row r="920">
          <cell r="E920">
            <v>101748106.13</v>
          </cell>
        </row>
        <row r="921">
          <cell r="E921">
            <v>23503046.539999999</v>
          </cell>
        </row>
        <row r="922">
          <cell r="E922">
            <v>19702988.039999999</v>
          </cell>
        </row>
        <row r="923">
          <cell r="E923">
            <v>1442437.98</v>
          </cell>
        </row>
        <row r="924">
          <cell r="E924">
            <v>3707655.34</v>
          </cell>
        </row>
        <row r="925">
          <cell r="E925">
            <v>684350.01</v>
          </cell>
        </row>
        <row r="926">
          <cell r="E926">
            <v>2191793.36</v>
          </cell>
        </row>
        <row r="927">
          <cell r="E927">
            <v>1426797.54</v>
          </cell>
        </row>
        <row r="928">
          <cell r="E928">
            <v>99423.32</v>
          </cell>
        </row>
        <row r="929">
          <cell r="E929">
            <v>6300</v>
          </cell>
        </row>
        <row r="930">
          <cell r="E930">
            <v>7420882.5</v>
          </cell>
        </row>
        <row r="931">
          <cell r="E931">
            <v>158991.15</v>
          </cell>
        </row>
        <row r="932">
          <cell r="E932">
            <v>15274.15</v>
          </cell>
        </row>
        <row r="933">
          <cell r="E933">
            <v>12787.33</v>
          </cell>
        </row>
        <row r="934">
          <cell r="E934">
            <v>53756.58</v>
          </cell>
        </row>
        <row r="935">
          <cell r="E935">
            <v>239944.93</v>
          </cell>
        </row>
        <row r="936">
          <cell r="E936">
            <v>374882.99</v>
          </cell>
        </row>
        <row r="937">
          <cell r="E937">
            <v>3039912.08</v>
          </cell>
        </row>
        <row r="938">
          <cell r="E938">
            <v>845308.58</v>
          </cell>
        </row>
        <row r="939">
          <cell r="E939">
            <v>1249293.51</v>
          </cell>
        </row>
        <row r="940">
          <cell r="E940">
            <v>646046.14</v>
          </cell>
        </row>
        <row r="941">
          <cell r="E941">
            <v>348274.16</v>
          </cell>
        </row>
        <row r="942">
          <cell r="E942">
            <v>33092.29</v>
          </cell>
        </row>
        <row r="943">
          <cell r="E943">
            <v>22368.83</v>
          </cell>
        </row>
        <row r="944">
          <cell r="E944">
            <v>9470.4500000000007</v>
          </cell>
        </row>
        <row r="945">
          <cell r="E945">
            <v>2477.4499999999998</v>
          </cell>
        </row>
        <row r="946">
          <cell r="E946">
            <v>99322.89</v>
          </cell>
        </row>
        <row r="947">
          <cell r="E947">
            <v>389269.35</v>
          </cell>
        </row>
        <row r="948">
          <cell r="E948">
            <v>205253.93</v>
          </cell>
        </row>
        <row r="949">
          <cell r="E949">
            <v>-11604420.470000001</v>
          </cell>
        </row>
        <row r="950">
          <cell r="E950">
            <v>-1148108.21</v>
          </cell>
        </row>
        <row r="952">
          <cell r="E952">
            <v>55178872.740000002</v>
          </cell>
        </row>
        <row r="953">
          <cell r="E953">
            <v>-15165886.880000001</v>
          </cell>
        </row>
        <row r="954">
          <cell r="E954">
            <v>998038.88</v>
          </cell>
        </row>
        <row r="955">
          <cell r="E955">
            <v>1163153.5900000001</v>
          </cell>
        </row>
        <row r="956">
          <cell r="E956">
            <v>58605.4</v>
          </cell>
        </row>
        <row r="957">
          <cell r="E957">
            <v>3788812.56</v>
          </cell>
        </row>
        <row r="958">
          <cell r="E958">
            <v>837887.12</v>
          </cell>
        </row>
        <row r="959">
          <cell r="E959">
            <v>2335517.64</v>
          </cell>
        </row>
        <row r="960">
          <cell r="E960">
            <v>1298925.3600000001</v>
          </cell>
        </row>
        <row r="961">
          <cell r="E961">
            <v>1513226.77</v>
          </cell>
        </row>
        <row r="962">
          <cell r="E962">
            <v>1450570.33</v>
          </cell>
        </row>
        <row r="963">
          <cell r="E963">
            <v>4247631.3600000003</v>
          </cell>
        </row>
        <row r="964">
          <cell r="E964">
            <v>8441310.3599999994</v>
          </cell>
        </row>
        <row r="965">
          <cell r="E965">
            <v>4287189.74</v>
          </cell>
        </row>
        <row r="969">
          <cell r="E969" t="str">
            <v>th Care System    USD</v>
          </cell>
        </row>
        <row r="971">
          <cell r="E971" t="str">
            <v>g September 30, 2019</v>
          </cell>
        </row>
        <row r="973">
          <cell r="E973" t="str">
            <v>PERATIONS</v>
          </cell>
        </row>
        <row r="975">
          <cell r="E975" t="str">
            <v>Year To Date</v>
          </cell>
        </row>
        <row r="978">
          <cell r="E978">
            <v>15254982.23</v>
          </cell>
        </row>
        <row r="979">
          <cell r="E979">
            <v>1265427144.4100001</v>
          </cell>
        </row>
        <row r="982">
          <cell r="E982">
            <v>241960506.78</v>
          </cell>
        </row>
        <row r="985">
          <cell r="E985">
            <v>34309128.280000001</v>
          </cell>
        </row>
        <row r="986">
          <cell r="E986">
            <v>3207805.71</v>
          </cell>
        </row>
        <row r="987">
          <cell r="E987">
            <v>1952129.44</v>
          </cell>
        </row>
        <row r="988">
          <cell r="E988">
            <v>0</v>
          </cell>
        </row>
        <row r="989">
          <cell r="E989">
            <v>215424</v>
          </cell>
        </row>
        <row r="990">
          <cell r="E990">
            <v>2502231.66</v>
          </cell>
        </row>
        <row r="991">
          <cell r="E991">
            <v>6115209.2300000004</v>
          </cell>
        </row>
        <row r="992">
          <cell r="E992">
            <v>4594733.26</v>
          </cell>
        </row>
        <row r="993">
          <cell r="E993">
            <v>-1721057.21</v>
          </cell>
        </row>
        <row r="994">
          <cell r="E994">
            <v>-5246166.25</v>
          </cell>
        </row>
        <row r="995">
          <cell r="E995">
            <v>386403.05</v>
          </cell>
        </row>
        <row r="996">
          <cell r="E996">
            <v>6782511.6500000004</v>
          </cell>
        </row>
        <row r="997">
          <cell r="E997">
            <v>-2879469.99</v>
          </cell>
        </row>
        <row r="998">
          <cell r="E998">
            <v>-3060545</v>
          </cell>
        </row>
        <row r="999">
          <cell r="E999">
            <v>-17368.28</v>
          </cell>
        </row>
        <row r="1000">
          <cell r="E1000">
            <v>-12144.95</v>
          </cell>
        </row>
        <row r="1001">
          <cell r="E1001">
            <v>-1584448.25</v>
          </cell>
        </row>
        <row r="1002">
          <cell r="E1002">
            <v>-712966.35</v>
          </cell>
        </row>
        <row r="1003">
          <cell r="E1003">
            <v>-433525.11</v>
          </cell>
        </row>
        <row r="1004">
          <cell r="E1004">
            <v>-86679.51</v>
          </cell>
        </row>
        <row r="1005">
          <cell r="E1005">
            <v>-93865.24</v>
          </cell>
        </row>
        <row r="1007">
          <cell r="E1007">
            <v>44217340.140000001</v>
          </cell>
        </row>
        <row r="1008">
          <cell r="E1008">
            <v>346017.21</v>
          </cell>
        </row>
        <row r="1010">
          <cell r="E1010">
            <v>346017.21</v>
          </cell>
        </row>
        <row r="1012">
          <cell r="E1012">
            <v>44563357.350000001</v>
          </cell>
        </row>
        <row r="1014">
          <cell r="E1014">
            <v>382.6</v>
          </cell>
        </row>
        <row r="1015">
          <cell r="E1015">
            <v>14623.17</v>
          </cell>
        </row>
        <row r="1016">
          <cell r="E1016">
            <v>3000.76</v>
          </cell>
        </row>
        <row r="1017">
          <cell r="E1017">
            <v>15339.04</v>
          </cell>
        </row>
        <row r="1018">
          <cell r="E1018">
            <v>146237.5</v>
          </cell>
        </row>
        <row r="1019">
          <cell r="E1019">
            <v>12100</v>
          </cell>
        </row>
        <row r="1020">
          <cell r="E1020">
            <v>516763.72</v>
          </cell>
        </row>
        <row r="1021">
          <cell r="E1021">
            <v>210592.5</v>
          </cell>
        </row>
        <row r="1022">
          <cell r="E1022">
            <v>26815.54</v>
          </cell>
        </row>
        <row r="1023">
          <cell r="E1023">
            <v>844787.05</v>
          </cell>
        </row>
        <row r="1024">
          <cell r="E1024">
            <v>16992.599999999999</v>
          </cell>
        </row>
        <row r="1025">
          <cell r="E1025">
            <v>998297.36</v>
          </cell>
        </row>
        <row r="1026">
          <cell r="E1026">
            <v>2326.38</v>
          </cell>
        </row>
        <row r="1027">
          <cell r="E1027">
            <v>5979.85</v>
          </cell>
        </row>
        <row r="1028">
          <cell r="E1028">
            <v>60000</v>
          </cell>
        </row>
        <row r="1031">
          <cell r="E1031" t="str">
            <v>th Care System    USD</v>
          </cell>
        </row>
        <row r="1033">
          <cell r="E1033" t="str">
            <v>g September 30, 2019</v>
          </cell>
        </row>
        <row r="1035">
          <cell r="E1035" t="str">
            <v>PERATIONS</v>
          </cell>
        </row>
        <row r="1037">
          <cell r="E1037" t="str">
            <v>Year To Date</v>
          </cell>
        </row>
        <row r="1040">
          <cell r="E1040">
            <v>2874238.07</v>
          </cell>
        </row>
        <row r="1042">
          <cell r="E1042">
            <v>283649626.06</v>
          </cell>
        </row>
        <row r="1043">
          <cell r="E1043" t="str">
            <v>_____________________</v>
          </cell>
        </row>
        <row r="1046">
          <cell r="E1046" t="str">
            <v>th Care System    USD</v>
          </cell>
        </row>
        <row r="1048">
          <cell r="E1048" t="str">
            <v>g September 30, 2019</v>
          </cell>
        </row>
        <row r="1050">
          <cell r="E1050" t="str">
            <v>OPERATIONS</v>
          </cell>
        </row>
        <row r="1052">
          <cell r="E1052" t="str">
            <v>Year To Date</v>
          </cell>
        </row>
        <row r="1056">
          <cell r="E1056">
            <v>7143130.1699999999</v>
          </cell>
        </row>
        <row r="1057">
          <cell r="E1057">
            <v>1171528.51</v>
          </cell>
        </row>
        <row r="1058">
          <cell r="E1058">
            <v>6217012</v>
          </cell>
        </row>
        <row r="1059">
          <cell r="E1059">
            <v>4245.3500000000004</v>
          </cell>
        </row>
        <row r="1060">
          <cell r="E1060">
            <v>0</v>
          </cell>
        </row>
        <row r="1061">
          <cell r="E1061">
            <v>1450823.11</v>
          </cell>
        </row>
        <row r="1062">
          <cell r="E1062">
            <v>0</v>
          </cell>
        </row>
        <row r="1063">
          <cell r="E1063">
            <v>135672.39000000001</v>
          </cell>
        </row>
        <row r="1064">
          <cell r="E1064">
            <v>-120000</v>
          </cell>
        </row>
        <row r="1066">
          <cell r="E1066">
            <v>16002411.529999999</v>
          </cell>
        </row>
        <row r="1068">
          <cell r="E1068">
            <v>0</v>
          </cell>
        </row>
        <row r="1070">
          <cell r="E1070">
            <v>0</v>
          </cell>
        </row>
        <row r="1071">
          <cell r="E1071">
            <v>16002411.529999999</v>
          </cell>
        </row>
        <row r="1074">
          <cell r="E1074">
            <v>16002411.529999999</v>
          </cell>
        </row>
        <row r="1077">
          <cell r="E1077">
            <v>56214</v>
          </cell>
        </row>
        <row r="1078">
          <cell r="E1078">
            <v>216163.33</v>
          </cell>
        </row>
        <row r="1079">
          <cell r="E1079">
            <v>1035909.54</v>
          </cell>
        </row>
        <row r="1080">
          <cell r="E1080">
            <v>40900.080000000002</v>
          </cell>
        </row>
        <row r="1081">
          <cell r="E1081">
            <v>869263.29</v>
          </cell>
        </row>
        <row r="1082">
          <cell r="E1082">
            <v>100305.09</v>
          </cell>
        </row>
        <row r="1084">
          <cell r="E1084">
            <v>2318755.33</v>
          </cell>
        </row>
        <row r="1085">
          <cell r="E1085">
            <v>671100.84</v>
          </cell>
        </row>
        <row r="1087">
          <cell r="E1087">
            <v>671100.84</v>
          </cell>
        </row>
        <row r="1089">
          <cell r="E1089">
            <v>1830.98</v>
          </cell>
        </row>
        <row r="1091">
          <cell r="E1091">
            <v>1830.98</v>
          </cell>
        </row>
        <row r="1092">
          <cell r="E1092">
            <v>166761.42000000001</v>
          </cell>
        </row>
        <row r="1093">
          <cell r="E1093">
            <v>84791.31</v>
          </cell>
        </row>
        <row r="1094">
          <cell r="E1094">
            <v>3283.2</v>
          </cell>
        </row>
        <row r="1095">
          <cell r="E1095">
            <v>1042.8499999999999</v>
          </cell>
        </row>
        <row r="1096">
          <cell r="E1096">
            <v>21061.57</v>
          </cell>
        </row>
        <row r="1097">
          <cell r="E1097">
            <v>65238.1</v>
          </cell>
        </row>
        <row r="1098">
          <cell r="E1098">
            <v>38.96</v>
          </cell>
        </row>
        <row r="1099">
          <cell r="E1099">
            <v>41478.47</v>
          </cell>
        </row>
        <row r="1100">
          <cell r="E1100">
            <v>0</v>
          </cell>
        </row>
        <row r="1102">
          <cell r="E1102">
            <v>383695.88</v>
          </cell>
        </row>
        <row r="1103">
          <cell r="E1103">
            <v>0</v>
          </cell>
        </row>
        <row r="1105">
          <cell r="E1105">
            <v>0</v>
          </cell>
        </row>
        <row r="1108">
          <cell r="E1108" t="str">
            <v>th Care System    USD</v>
          </cell>
        </row>
        <row r="1110">
          <cell r="E1110" t="str">
            <v>g September 30, 2019</v>
          </cell>
        </row>
        <row r="1112">
          <cell r="E1112" t="str">
            <v>OPERATIONS</v>
          </cell>
        </row>
        <row r="1114">
          <cell r="E1114" t="str">
            <v>Year To Date</v>
          </cell>
        </row>
        <row r="1117">
          <cell r="E1117">
            <v>604.45000000000005</v>
          </cell>
        </row>
        <row r="1119">
          <cell r="E1119">
            <v>604.45000000000005</v>
          </cell>
        </row>
        <row r="1120">
          <cell r="E1120">
            <v>0</v>
          </cell>
        </row>
        <row r="1121">
          <cell r="E1121">
            <v>79979316.579999998</v>
          </cell>
        </row>
        <row r="1122">
          <cell r="E1122">
            <v>0</v>
          </cell>
        </row>
        <row r="1123">
          <cell r="E1123">
            <v>-48971.7</v>
          </cell>
        </row>
        <row r="1124">
          <cell r="E1124">
            <v>295790.40999999997</v>
          </cell>
        </row>
        <row r="1125">
          <cell r="E1125">
            <v>17350</v>
          </cell>
        </row>
        <row r="1127">
          <cell r="E1127">
            <v>80243485.290000007</v>
          </cell>
        </row>
        <row r="1129">
          <cell r="E1129">
            <v>330.5</v>
          </cell>
        </row>
        <row r="1131">
          <cell r="E1131">
            <v>330.5</v>
          </cell>
        </row>
        <row r="1133">
          <cell r="E1133">
            <v>330.5</v>
          </cell>
        </row>
        <row r="1134">
          <cell r="E1134">
            <v>224246.81</v>
          </cell>
        </row>
        <row r="1135">
          <cell r="E1135">
            <v>352645.32</v>
          </cell>
        </row>
        <row r="1136">
          <cell r="E1136">
            <v>-35.549999999999997</v>
          </cell>
        </row>
        <row r="1137">
          <cell r="E1137">
            <v>-106.09</v>
          </cell>
        </row>
        <row r="1138">
          <cell r="E1138">
            <v>212955.87</v>
          </cell>
        </row>
        <row r="1139">
          <cell r="E1139">
            <v>560523.03</v>
          </cell>
        </row>
        <row r="1140">
          <cell r="E1140">
            <v>413665.23</v>
          </cell>
        </row>
        <row r="1141">
          <cell r="E1141">
            <v>729056.75</v>
          </cell>
        </row>
        <row r="1142">
          <cell r="E1142">
            <v>265423.40999999997</v>
          </cell>
        </row>
        <row r="1143">
          <cell r="E1143">
            <v>146762.67000000001</v>
          </cell>
        </row>
        <row r="1144">
          <cell r="E1144">
            <v>82701.039999999994</v>
          </cell>
        </row>
        <row r="1145">
          <cell r="E1145">
            <v>44227.96</v>
          </cell>
        </row>
        <row r="1146">
          <cell r="E1146">
            <v>15588.37</v>
          </cell>
        </row>
        <row r="1147">
          <cell r="E1147">
            <v>6059.7</v>
          </cell>
        </row>
        <row r="1148">
          <cell r="E1148">
            <v>195425.37</v>
          </cell>
        </row>
        <row r="1149">
          <cell r="E1149">
            <v>0</v>
          </cell>
        </row>
        <row r="1150">
          <cell r="E1150">
            <v>13220.88</v>
          </cell>
        </row>
        <row r="1151">
          <cell r="E1151">
            <v>72075.77</v>
          </cell>
        </row>
        <row r="1153">
          <cell r="E1153">
            <v>3334436.54</v>
          </cell>
        </row>
        <row r="1155">
          <cell r="E1155">
            <v>86954239.810000002</v>
          </cell>
        </row>
        <row r="1158">
          <cell r="E1158">
            <v>-70951828.280000001</v>
          </cell>
        </row>
        <row r="1161">
          <cell r="E1161">
            <v>0</v>
          </cell>
        </row>
        <row r="1162">
          <cell r="E1162">
            <v>4947.71</v>
          </cell>
        </row>
        <row r="1164">
          <cell r="E1164">
            <v>4947.71</v>
          </cell>
        </row>
        <row r="1166">
          <cell r="E1166">
            <v>4947.71</v>
          </cell>
        </row>
        <row r="1170">
          <cell r="E1170" t="str">
            <v>th Care System    USD</v>
          </cell>
        </row>
        <row r="1172">
          <cell r="E1172" t="str">
            <v>g September 30, 2019</v>
          </cell>
        </row>
        <row r="1174">
          <cell r="E1174" t="str">
            <v>OPERATIONS</v>
          </cell>
        </row>
        <row r="1176">
          <cell r="E1176" t="str">
            <v>Year To Date</v>
          </cell>
        </row>
        <row r="1179">
          <cell r="E1179">
            <v>-70946880.569999993</v>
          </cell>
        </row>
        <row r="1180">
          <cell r="E1180" t="str">
            <v>_____________________</v>
          </cell>
        </row>
        <row r="1183">
          <cell r="E1183" t="str">
            <v>th Care System    USD</v>
          </cell>
        </row>
        <row r="1185">
          <cell r="E1185" t="str">
            <v>g September 30, 2019</v>
          </cell>
        </row>
        <row r="1187">
          <cell r="E1187" t="str">
            <v>PERATIONS</v>
          </cell>
        </row>
        <row r="1189">
          <cell r="E1189" t="str">
            <v>Year To Date</v>
          </cell>
        </row>
        <row r="1193">
          <cell r="E1193">
            <v>0</v>
          </cell>
        </row>
        <row r="1194">
          <cell r="E1194">
            <v>820194.67</v>
          </cell>
        </row>
        <row r="1195">
          <cell r="E1195">
            <v>-1950.65</v>
          </cell>
        </row>
        <row r="1196">
          <cell r="E1196">
            <v>790127.48</v>
          </cell>
        </row>
        <row r="1197">
          <cell r="E1197">
            <v>604187</v>
          </cell>
        </row>
        <row r="1198">
          <cell r="E1198">
            <v>3197769.06</v>
          </cell>
        </row>
        <row r="1199">
          <cell r="E1199">
            <v>0</v>
          </cell>
        </row>
        <row r="1200">
          <cell r="E1200">
            <v>24734.17</v>
          </cell>
        </row>
        <row r="1201">
          <cell r="E1201">
            <v>13389847.689999999</v>
          </cell>
        </row>
        <row r="1202">
          <cell r="E1202">
            <v>386507.48</v>
          </cell>
        </row>
        <row r="1203">
          <cell r="E1203">
            <v>27528.79</v>
          </cell>
        </row>
        <row r="1204">
          <cell r="E1204">
            <v>72000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7990559.9500000002</v>
          </cell>
        </row>
        <row r="1208">
          <cell r="E1208">
            <v>-7704946.9199999999</v>
          </cell>
        </row>
        <row r="1209">
          <cell r="E1209">
            <v>-65465.01</v>
          </cell>
        </row>
        <row r="1211">
          <cell r="E1211">
            <v>19531093.710000001</v>
          </cell>
        </row>
        <row r="1212">
          <cell r="E1212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7">
          <cell r="E1217">
            <v>0</v>
          </cell>
        </row>
        <row r="1218">
          <cell r="E1218">
            <v>19531093.710000001</v>
          </cell>
        </row>
        <row r="1221">
          <cell r="E1221">
            <v>19531093.710000001</v>
          </cell>
        </row>
        <row r="1224">
          <cell r="E1224">
            <v>2515414.34</v>
          </cell>
        </row>
        <row r="1225">
          <cell r="E1225">
            <v>8424849.8300000001</v>
          </cell>
        </row>
        <row r="1226">
          <cell r="E1226">
            <v>17437426.34</v>
          </cell>
        </row>
        <row r="1227">
          <cell r="E1227">
            <v>3294302.15</v>
          </cell>
        </row>
        <row r="1228">
          <cell r="E1228">
            <v>303863.81</v>
          </cell>
        </row>
        <row r="1229">
          <cell r="E1229">
            <v>1861162.57</v>
          </cell>
        </row>
        <row r="1230">
          <cell r="E1230">
            <v>554123.43000000005</v>
          </cell>
        </row>
        <row r="1232">
          <cell r="E1232">
            <v>34391142.469999999</v>
          </cell>
        </row>
        <row r="1233">
          <cell r="E1233">
            <v>10457527.279999999</v>
          </cell>
        </row>
        <row r="1234">
          <cell r="E1234">
            <v>32259.119999999999</v>
          </cell>
        </row>
        <row r="1236">
          <cell r="E1236">
            <v>10489786.4</v>
          </cell>
        </row>
        <row r="1237">
          <cell r="E1237">
            <v>100501.44</v>
          </cell>
        </row>
        <row r="1239">
          <cell r="E1239">
            <v>100501.44</v>
          </cell>
        </row>
        <row r="1240">
          <cell r="E1240">
            <v>586213.37</v>
          </cell>
        </row>
        <row r="1241">
          <cell r="E1241">
            <v>5199.49</v>
          </cell>
        </row>
        <row r="1242">
          <cell r="E1242">
            <v>10486.22</v>
          </cell>
        </row>
        <row r="1245">
          <cell r="E1245" t="str">
            <v>th Care System    USD</v>
          </cell>
        </row>
        <row r="1247">
          <cell r="E1247" t="str">
            <v>g September 30, 2019</v>
          </cell>
        </row>
        <row r="1249">
          <cell r="E1249" t="str">
            <v>PERATIONS</v>
          </cell>
        </row>
        <row r="1251">
          <cell r="E1251" t="str">
            <v>Year To Date</v>
          </cell>
        </row>
        <row r="1254">
          <cell r="E1254">
            <v>34205.599999999999</v>
          </cell>
        </row>
        <row r="1256">
          <cell r="E1256">
            <v>636104.68000000005</v>
          </cell>
        </row>
        <row r="1257">
          <cell r="E1257">
            <v>153852.45000000001</v>
          </cell>
        </row>
        <row r="1258">
          <cell r="E1258">
            <v>11715.15</v>
          </cell>
        </row>
        <row r="1259">
          <cell r="E1259">
            <v>141.41</v>
          </cell>
        </row>
        <row r="1260">
          <cell r="E1260">
            <v>125797.32</v>
          </cell>
        </row>
        <row r="1261">
          <cell r="E1261">
            <v>662424.22</v>
          </cell>
        </row>
        <row r="1262">
          <cell r="E1262">
            <v>6734600.3200000003</v>
          </cell>
        </row>
        <row r="1263">
          <cell r="E1263">
            <v>7052.91</v>
          </cell>
        </row>
        <row r="1264">
          <cell r="E1264">
            <v>103528.62</v>
          </cell>
        </row>
        <row r="1265">
          <cell r="E1265">
            <v>84.48</v>
          </cell>
        </row>
        <row r="1267">
          <cell r="E1267">
            <v>7799196.8799999999</v>
          </cell>
        </row>
        <row r="1268">
          <cell r="E1268">
            <v>1185500.3400000001</v>
          </cell>
        </row>
        <row r="1269">
          <cell r="E1269">
            <v>366781.52</v>
          </cell>
        </row>
        <row r="1270">
          <cell r="E1270">
            <v>340941.58</v>
          </cell>
        </row>
        <row r="1271">
          <cell r="E1271">
            <v>128131.88</v>
          </cell>
        </row>
        <row r="1272">
          <cell r="E1272">
            <v>20698.650000000001</v>
          </cell>
        </row>
        <row r="1274">
          <cell r="E1274">
            <v>2042053.97</v>
          </cell>
        </row>
        <row r="1276">
          <cell r="E1276">
            <v>2236411.4700000002</v>
          </cell>
        </row>
        <row r="1277">
          <cell r="E1277">
            <v>13152.95</v>
          </cell>
        </row>
        <row r="1278">
          <cell r="E1278">
            <v>-28990</v>
          </cell>
        </row>
        <row r="1280">
          <cell r="E1280">
            <v>2220574.42</v>
          </cell>
        </row>
        <row r="1281">
          <cell r="E1281">
            <v>545361.61</v>
          </cell>
        </row>
        <row r="1282">
          <cell r="E1282">
            <v>7730158.1600000001</v>
          </cell>
        </row>
        <row r="1283">
          <cell r="E1283">
            <v>2113042.83</v>
          </cell>
        </row>
        <row r="1284">
          <cell r="E1284">
            <v>834777.09</v>
          </cell>
        </row>
        <row r="1285">
          <cell r="E1285">
            <v>229894.44</v>
          </cell>
        </row>
        <row r="1286">
          <cell r="E1286">
            <v>9368799.6799999997</v>
          </cell>
        </row>
        <row r="1287">
          <cell r="E1287">
            <v>-7301504.0300000003</v>
          </cell>
        </row>
        <row r="1289">
          <cell r="E1289">
            <v>13520529.779999999</v>
          </cell>
        </row>
        <row r="1290">
          <cell r="E1290">
            <v>5084671.5</v>
          </cell>
        </row>
        <row r="1291">
          <cell r="E1291">
            <v>34440</v>
          </cell>
        </row>
        <row r="1292">
          <cell r="E1292">
            <v>4182193.48</v>
          </cell>
        </row>
        <row r="1293">
          <cell r="E1293">
            <v>4475208.03</v>
          </cell>
        </row>
        <row r="1294">
          <cell r="E1294">
            <v>1019376.64</v>
          </cell>
        </row>
        <row r="1296">
          <cell r="E1296">
            <v>14795889.65</v>
          </cell>
        </row>
        <row r="1297">
          <cell r="E1297">
            <v>11727514.720000001</v>
          </cell>
        </row>
        <row r="1298">
          <cell r="E1298">
            <v>57494.22</v>
          </cell>
        </row>
        <row r="1300">
          <cell r="E1300">
            <v>11785008.939999999</v>
          </cell>
        </row>
        <row r="1302">
          <cell r="E1302">
            <v>26580898.59</v>
          </cell>
        </row>
        <row r="1303">
          <cell r="E1303">
            <v>289230.78000000003</v>
          </cell>
        </row>
        <row r="1304">
          <cell r="E1304">
            <v>1419153.52</v>
          </cell>
        </row>
        <row r="1307">
          <cell r="E1307" t="str">
            <v>th Care System    USD</v>
          </cell>
        </row>
        <row r="1309">
          <cell r="E1309" t="str">
            <v>g September 30, 2019</v>
          </cell>
        </row>
        <row r="1311">
          <cell r="E1311" t="str">
            <v>PERATIONS</v>
          </cell>
        </row>
        <row r="1313">
          <cell r="E1313" t="str">
            <v>Year To Date</v>
          </cell>
        </row>
        <row r="1316">
          <cell r="E1316">
            <v>453396.57</v>
          </cell>
        </row>
        <row r="1317">
          <cell r="E1317">
            <v>179622.92</v>
          </cell>
        </row>
        <row r="1318">
          <cell r="E1318">
            <v>1104900.1000000001</v>
          </cell>
        </row>
        <row r="1319">
          <cell r="E1319">
            <v>10692.93</v>
          </cell>
        </row>
        <row r="1320">
          <cell r="E1320">
            <v>246551.59</v>
          </cell>
        </row>
        <row r="1321">
          <cell r="E1321">
            <v>163074.88</v>
          </cell>
        </row>
        <row r="1322">
          <cell r="E1322">
            <v>171661.58</v>
          </cell>
        </row>
        <row r="1323">
          <cell r="E1323">
            <v>308597.07</v>
          </cell>
        </row>
        <row r="1324">
          <cell r="E1324">
            <v>159286.41</v>
          </cell>
        </row>
        <row r="1325">
          <cell r="E1325">
            <v>36162.800000000003</v>
          </cell>
        </row>
        <row r="1326">
          <cell r="E1326">
            <v>78122.22</v>
          </cell>
        </row>
        <row r="1327">
          <cell r="E1327">
            <v>71317.679999999993</v>
          </cell>
        </row>
        <row r="1328">
          <cell r="E1328">
            <v>30028.06</v>
          </cell>
        </row>
        <row r="1329">
          <cell r="E1329">
            <v>10239.74</v>
          </cell>
        </row>
        <row r="1330">
          <cell r="E1330">
            <v>15950</v>
          </cell>
        </row>
        <row r="1331">
          <cell r="E1331">
            <v>0</v>
          </cell>
        </row>
        <row r="1332">
          <cell r="E1332">
            <v>-27676715.039999999</v>
          </cell>
        </row>
        <row r="1333">
          <cell r="E1333">
            <v>623724.76</v>
          </cell>
        </row>
        <row r="1335">
          <cell r="E1335">
            <v>-22305001.43</v>
          </cell>
        </row>
        <row r="1337">
          <cell r="E1337">
            <v>75475787.200000003</v>
          </cell>
        </row>
        <row r="1340">
          <cell r="E1340">
            <v>-55944693.490000002</v>
          </cell>
        </row>
        <row r="1343">
          <cell r="E1343">
            <v>0</v>
          </cell>
        </row>
        <row r="1345">
          <cell r="E1345">
            <v>0</v>
          </cell>
        </row>
        <row r="1346">
          <cell r="E1346">
            <v>5025054.8</v>
          </cell>
        </row>
        <row r="1348">
          <cell r="E1348">
            <v>5025054.8</v>
          </cell>
        </row>
        <row r="1350">
          <cell r="E1350">
            <v>5025054.8</v>
          </cell>
        </row>
        <row r="1353">
          <cell r="E1353">
            <v>-50919638.689999998</v>
          </cell>
        </row>
        <row r="1354">
          <cell r="E1354" t="str">
            <v>_____________________</v>
          </cell>
        </row>
        <row r="1357">
          <cell r="E1357" t="str">
            <v>th Care System    USD</v>
          </cell>
        </row>
        <row r="1359">
          <cell r="E1359" t="str">
            <v>g September 30, 2019</v>
          </cell>
        </row>
        <row r="1361">
          <cell r="E1361" t="str">
            <v>RANTS</v>
          </cell>
        </row>
        <row r="1363">
          <cell r="E1363" t="str">
            <v>Year To Date</v>
          </cell>
        </row>
        <row r="1367">
          <cell r="E1367">
            <v>14509.92</v>
          </cell>
        </row>
        <row r="1368">
          <cell r="E1368">
            <v>-2286585.83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-24289648.629999999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128001.27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-960052.4</v>
          </cell>
        </row>
        <row r="1379">
          <cell r="E1379">
            <v>-27393775.670000002</v>
          </cell>
        </row>
        <row r="1380">
          <cell r="E1380">
            <v>15430.76</v>
          </cell>
        </row>
        <row r="1381">
          <cell r="E1381">
            <v>86630333.030000001</v>
          </cell>
        </row>
        <row r="1382">
          <cell r="E1382">
            <v>352696.61</v>
          </cell>
        </row>
        <row r="1383">
          <cell r="E1383">
            <v>619861.06000000006</v>
          </cell>
        </row>
        <row r="1384">
          <cell r="E1384">
            <v>23592347.66</v>
          </cell>
        </row>
        <row r="1385">
          <cell r="E1385">
            <v>18338393.219999999</v>
          </cell>
        </row>
        <row r="1386">
          <cell r="E1386">
            <v>0</v>
          </cell>
        </row>
        <row r="1387">
          <cell r="E1387">
            <v>24050168.739999998</v>
          </cell>
        </row>
        <row r="1388">
          <cell r="E1388">
            <v>-24050168.739999998</v>
          </cell>
        </row>
        <row r="1389">
          <cell r="E1389">
            <v>24050168.739999998</v>
          </cell>
        </row>
        <row r="1390">
          <cell r="E1390">
            <v>26445849.02</v>
          </cell>
        </row>
        <row r="1391">
          <cell r="E1391">
            <v>-146863.07</v>
          </cell>
        </row>
        <row r="1392">
          <cell r="E1392">
            <v>420587.26</v>
          </cell>
        </row>
        <row r="1393">
          <cell r="E1393">
            <v>3489054.13</v>
          </cell>
        </row>
        <row r="1394">
          <cell r="E1394">
            <v>0</v>
          </cell>
        </row>
        <row r="1395">
          <cell r="E1395">
            <v>4774257.05</v>
          </cell>
        </row>
        <row r="1396">
          <cell r="E1396">
            <v>35570020.350000001</v>
          </cell>
        </row>
        <row r="1397">
          <cell r="E1397">
            <v>-35483285.420000002</v>
          </cell>
        </row>
        <row r="1398">
          <cell r="E1398">
            <v>-5387978.0199999996</v>
          </cell>
        </row>
        <row r="1400">
          <cell r="E1400">
            <v>183280872.38</v>
          </cell>
        </row>
        <row r="1401">
          <cell r="E1401">
            <v>0</v>
          </cell>
        </row>
        <row r="1403">
          <cell r="E1403">
            <v>0</v>
          </cell>
        </row>
        <row r="1405">
          <cell r="E1405">
            <v>-229164.32</v>
          </cell>
        </row>
        <row r="1406">
          <cell r="E1406">
            <v>-229164.32</v>
          </cell>
        </row>
        <row r="1407">
          <cell r="E1407">
            <v>155657932.38999999</v>
          </cell>
        </row>
        <row r="1410">
          <cell r="E1410">
            <v>155657932.38999999</v>
          </cell>
        </row>
        <row r="1413">
          <cell r="E1413">
            <v>57558.58</v>
          </cell>
        </row>
        <row r="1414">
          <cell r="E1414">
            <v>6178711.4100000001</v>
          </cell>
        </row>
        <row r="1415">
          <cell r="E1415">
            <v>21537233.780000001</v>
          </cell>
        </row>
        <row r="1416">
          <cell r="E1416">
            <v>6440231.96</v>
          </cell>
        </row>
        <row r="1419">
          <cell r="E1419" t="str">
            <v>th Care System    USD</v>
          </cell>
        </row>
        <row r="1421">
          <cell r="E1421" t="str">
            <v>g September 30, 2019</v>
          </cell>
        </row>
        <row r="1423">
          <cell r="E1423" t="str">
            <v>RANTS</v>
          </cell>
        </row>
        <row r="1425">
          <cell r="E1425" t="str">
            <v>Year To Date</v>
          </cell>
        </row>
        <row r="1428">
          <cell r="E1428">
            <v>978874.16</v>
          </cell>
        </row>
        <row r="1429">
          <cell r="E1429">
            <v>595685.78</v>
          </cell>
        </row>
        <row r="1430">
          <cell r="E1430">
            <v>-558826.53</v>
          </cell>
        </row>
        <row r="1432">
          <cell r="E1432">
            <v>35229469.140000001</v>
          </cell>
        </row>
        <row r="1433">
          <cell r="E1433">
            <v>9991110.2400000002</v>
          </cell>
        </row>
        <row r="1434">
          <cell r="E1434">
            <v>-32259.119999999999</v>
          </cell>
        </row>
        <row r="1436">
          <cell r="E1436">
            <v>9958851.1199999992</v>
          </cell>
        </row>
        <row r="1437">
          <cell r="E1437">
            <v>2093.52</v>
          </cell>
        </row>
        <row r="1439">
          <cell r="E1439">
            <v>2093.52</v>
          </cell>
        </row>
        <row r="1440">
          <cell r="E1440">
            <v>41675.160000000003</v>
          </cell>
        </row>
        <row r="1441">
          <cell r="E1441">
            <v>490102.16</v>
          </cell>
        </row>
        <row r="1442">
          <cell r="E1442">
            <v>110920.97</v>
          </cell>
        </row>
        <row r="1443">
          <cell r="E1443">
            <v>21819.98</v>
          </cell>
        </row>
        <row r="1445">
          <cell r="E1445">
            <v>664518.27</v>
          </cell>
        </row>
        <row r="1446">
          <cell r="E1446">
            <v>17508.189999999999</v>
          </cell>
        </row>
        <row r="1447">
          <cell r="E1447">
            <v>2186.92</v>
          </cell>
        </row>
        <row r="1448">
          <cell r="E1448">
            <v>83.68</v>
          </cell>
        </row>
        <row r="1449">
          <cell r="E1449">
            <v>300120.51</v>
          </cell>
        </row>
        <row r="1450">
          <cell r="E1450">
            <v>108958.72</v>
          </cell>
        </row>
        <row r="1451">
          <cell r="E1451">
            <v>9235765.0199999996</v>
          </cell>
        </row>
        <row r="1452">
          <cell r="E1452">
            <v>16289.1</v>
          </cell>
        </row>
        <row r="1453">
          <cell r="E1453">
            <v>290643.5</v>
          </cell>
        </row>
        <row r="1454">
          <cell r="E1454">
            <v>4953.07</v>
          </cell>
        </row>
        <row r="1456">
          <cell r="E1456">
            <v>9976508.7100000009</v>
          </cell>
        </row>
        <row r="1457">
          <cell r="E1457">
            <v>20204.04</v>
          </cell>
        </row>
        <row r="1459">
          <cell r="E1459">
            <v>20204.04</v>
          </cell>
        </row>
        <row r="1461">
          <cell r="E1461">
            <v>34716.94</v>
          </cell>
        </row>
        <row r="1462">
          <cell r="E1462">
            <v>3236.06</v>
          </cell>
        </row>
        <row r="1464">
          <cell r="E1464">
            <v>37953</v>
          </cell>
        </row>
        <row r="1465">
          <cell r="E1465">
            <v>19051056.420000002</v>
          </cell>
        </row>
        <row r="1466">
          <cell r="E1466">
            <v>795083.61</v>
          </cell>
        </row>
        <row r="1467">
          <cell r="E1467">
            <v>21235228.870000001</v>
          </cell>
        </row>
        <row r="1468">
          <cell r="E1468">
            <v>7606827.3099999996</v>
          </cell>
        </row>
        <row r="1469">
          <cell r="E1469">
            <v>7466964.71</v>
          </cell>
        </row>
        <row r="1470">
          <cell r="E1470">
            <v>-71524.740000000005</v>
          </cell>
        </row>
        <row r="1472">
          <cell r="E1472">
            <v>56083636.18</v>
          </cell>
        </row>
        <row r="1474">
          <cell r="E1474">
            <v>6494.32</v>
          </cell>
        </row>
        <row r="1475">
          <cell r="E1475">
            <v>55050</v>
          </cell>
        </row>
        <row r="1477">
          <cell r="E1477">
            <v>61544.32</v>
          </cell>
        </row>
        <row r="1481">
          <cell r="E1481" t="str">
            <v>th Care System    USD</v>
          </cell>
        </row>
        <row r="1483">
          <cell r="E1483" t="str">
            <v>g September 30, 2019</v>
          </cell>
        </row>
        <row r="1485">
          <cell r="E1485" t="str">
            <v>RANTS</v>
          </cell>
        </row>
        <row r="1487">
          <cell r="E1487" t="str">
            <v>Year To Date</v>
          </cell>
        </row>
        <row r="1490">
          <cell r="E1490">
            <v>61544.32</v>
          </cell>
        </row>
        <row r="1491">
          <cell r="E1491">
            <v>172678.1</v>
          </cell>
        </row>
        <row r="1492">
          <cell r="E1492">
            <v>0</v>
          </cell>
        </row>
        <row r="1493">
          <cell r="E1493">
            <v>3286749.62</v>
          </cell>
        </row>
        <row r="1494">
          <cell r="E1494">
            <v>209694.73</v>
          </cell>
        </row>
        <row r="1495">
          <cell r="E1495">
            <v>67379.360000000001</v>
          </cell>
        </row>
        <row r="1496">
          <cell r="E1496">
            <v>341534.66</v>
          </cell>
        </row>
        <row r="1497">
          <cell r="E1497">
            <v>466911.97</v>
          </cell>
        </row>
        <row r="1498">
          <cell r="E1498">
            <v>150220.76999999999</v>
          </cell>
        </row>
        <row r="1499">
          <cell r="E1499">
            <v>144412.46</v>
          </cell>
        </row>
        <row r="1500">
          <cell r="E1500">
            <v>70000.61</v>
          </cell>
        </row>
        <row r="1501">
          <cell r="E1501">
            <v>114012.74</v>
          </cell>
        </row>
        <row r="1502">
          <cell r="E1502">
            <v>28911.34</v>
          </cell>
        </row>
        <row r="1503">
          <cell r="E1503">
            <v>11783.34</v>
          </cell>
        </row>
        <row r="1504">
          <cell r="E1504">
            <v>39148018.020000003</v>
          </cell>
        </row>
        <row r="1505">
          <cell r="E1505">
            <v>-589153.63</v>
          </cell>
        </row>
        <row r="1507">
          <cell r="E1507">
            <v>43623154.090000004</v>
          </cell>
        </row>
        <row r="1509">
          <cell r="E1509">
            <v>155657932.38999999</v>
          </cell>
        </row>
        <row r="1512">
          <cell r="E1512">
            <v>0</v>
          </cell>
        </row>
        <row r="1513">
          <cell r="E1513" t="str">
            <v>_____________________</v>
          </cell>
        </row>
        <row r="1516">
          <cell r="E1516" t="str">
            <v>th Care System    USD</v>
          </cell>
        </row>
        <row r="1518">
          <cell r="E1518" t="str">
            <v>g September 30, 2019</v>
          </cell>
        </row>
        <row r="1520">
          <cell r="E1520" t="str">
            <v>PECIAL FUNDS</v>
          </cell>
        </row>
        <row r="1522">
          <cell r="E1522" t="str">
            <v>Year To Date</v>
          </cell>
        </row>
        <row r="1526">
          <cell r="E1526">
            <v>208616.95999999999</v>
          </cell>
        </row>
        <row r="1527">
          <cell r="E1527">
            <v>206725</v>
          </cell>
        </row>
        <row r="1528">
          <cell r="E1528">
            <v>-134003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49654.83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-713297.6</v>
          </cell>
        </row>
        <row r="1539">
          <cell r="E1539">
            <v>0</v>
          </cell>
        </row>
        <row r="1541">
          <cell r="E1541">
            <v>-382303.81</v>
          </cell>
        </row>
        <row r="1542">
          <cell r="E1542">
            <v>0</v>
          </cell>
        </row>
        <row r="1544">
          <cell r="E1544">
            <v>0</v>
          </cell>
        </row>
        <row r="1545">
          <cell r="E1545">
            <v>82793.7</v>
          </cell>
        </row>
        <row r="1546">
          <cell r="E1546">
            <v>898176.71</v>
          </cell>
        </row>
        <row r="1547">
          <cell r="E1547">
            <v>4101279.29</v>
          </cell>
        </row>
        <row r="1548">
          <cell r="E1548">
            <v>59669.82</v>
          </cell>
        </row>
        <row r="1549">
          <cell r="E1549">
            <v>193047.49</v>
          </cell>
        </row>
        <row r="1550">
          <cell r="E1550">
            <v>95231937.650000006</v>
          </cell>
        </row>
        <row r="1551">
          <cell r="E1551">
            <v>-67.75</v>
          </cell>
        </row>
        <row r="1552">
          <cell r="E1552">
            <v>-7730.73</v>
          </cell>
        </row>
        <row r="1553">
          <cell r="E1553">
            <v>662272.54</v>
          </cell>
        </row>
        <row r="1554">
          <cell r="E1554">
            <v>151674.71</v>
          </cell>
        </row>
        <row r="1555">
          <cell r="E1555">
            <v>0</v>
          </cell>
        </row>
        <row r="1556">
          <cell r="E1556">
            <v>2500000</v>
          </cell>
        </row>
        <row r="1557">
          <cell r="E1557">
            <v>-12339993.99</v>
          </cell>
        </row>
        <row r="1558">
          <cell r="E1558">
            <v>3838696.62</v>
          </cell>
        </row>
        <row r="1559">
          <cell r="E1559">
            <v>17419729.809999999</v>
          </cell>
        </row>
        <row r="1560">
          <cell r="E1560">
            <v>-50271234.109999999</v>
          </cell>
        </row>
        <row r="1561">
          <cell r="E1561">
            <v>-49432832.219999999</v>
          </cell>
        </row>
        <row r="1563">
          <cell r="E1563">
            <v>13087419.539999999</v>
          </cell>
        </row>
        <row r="1565">
          <cell r="E1565">
            <v>42796</v>
          </cell>
        </row>
        <row r="1566">
          <cell r="E1566">
            <v>42796</v>
          </cell>
        </row>
        <row r="1567">
          <cell r="E1567">
            <v>12747911.73</v>
          </cell>
        </row>
        <row r="1570">
          <cell r="E1570">
            <v>12747911.73</v>
          </cell>
        </row>
        <row r="1573">
          <cell r="E1573">
            <v>-51353.25</v>
          </cell>
        </row>
        <row r="1574">
          <cell r="E1574">
            <v>1072708.8600000001</v>
          </cell>
        </row>
        <row r="1575">
          <cell r="E1575">
            <v>3105263.13</v>
          </cell>
        </row>
        <row r="1578">
          <cell r="E1578" t="str">
            <v>th Care System    USD</v>
          </cell>
        </row>
        <row r="1580">
          <cell r="E1580" t="str">
            <v>g September 30, 2019</v>
          </cell>
        </row>
        <row r="1582">
          <cell r="E1582" t="str">
            <v>PECIAL FUNDS</v>
          </cell>
        </row>
        <row r="1584">
          <cell r="E1584" t="str">
            <v>Year To Date</v>
          </cell>
        </row>
        <row r="1587">
          <cell r="E1587">
            <v>234658.03</v>
          </cell>
        </row>
        <row r="1588">
          <cell r="E1588">
            <v>458829.67</v>
          </cell>
        </row>
        <row r="1589">
          <cell r="E1589">
            <v>6008.93</v>
          </cell>
        </row>
        <row r="1590">
          <cell r="E1590">
            <v>753103.84</v>
          </cell>
        </row>
        <row r="1591">
          <cell r="E1591">
            <v>-482175.9</v>
          </cell>
        </row>
        <row r="1593">
          <cell r="E1593">
            <v>5097043.3099999996</v>
          </cell>
        </row>
        <row r="1594">
          <cell r="E1594">
            <v>1440492.84</v>
          </cell>
        </row>
        <row r="1595">
          <cell r="E1595">
            <v>0</v>
          </cell>
        </row>
        <row r="1597">
          <cell r="E1597">
            <v>1440492.84</v>
          </cell>
        </row>
        <row r="1598">
          <cell r="E1598">
            <v>4712</v>
          </cell>
        </row>
        <row r="1600">
          <cell r="E1600">
            <v>4712</v>
          </cell>
        </row>
        <row r="1601">
          <cell r="E1601">
            <v>28842.71</v>
          </cell>
        </row>
        <row r="1602">
          <cell r="E1602">
            <v>500</v>
          </cell>
        </row>
        <row r="1603">
          <cell r="E1603">
            <v>103058.57</v>
          </cell>
        </row>
        <row r="1604">
          <cell r="E1604">
            <v>0</v>
          </cell>
        </row>
        <row r="1606">
          <cell r="E1606">
            <v>132401.28</v>
          </cell>
        </row>
        <row r="1607">
          <cell r="E1607">
            <v>117999.81</v>
          </cell>
        </row>
        <row r="1608">
          <cell r="E1608">
            <v>22678.32</v>
          </cell>
        </row>
        <row r="1609">
          <cell r="E1609">
            <v>770.4</v>
          </cell>
        </row>
        <row r="1610">
          <cell r="E1610">
            <v>33931.360000000001</v>
          </cell>
        </row>
        <row r="1611">
          <cell r="E1611">
            <v>39047.85</v>
          </cell>
        </row>
        <row r="1612">
          <cell r="E1612">
            <v>414354.52</v>
          </cell>
        </row>
        <row r="1613">
          <cell r="E1613">
            <v>6561.43</v>
          </cell>
        </row>
        <row r="1614">
          <cell r="E1614">
            <v>6438.24</v>
          </cell>
        </row>
        <row r="1615">
          <cell r="E1615">
            <v>119321.93</v>
          </cell>
        </row>
        <row r="1617">
          <cell r="E1617">
            <v>761103.86</v>
          </cell>
        </row>
        <row r="1618">
          <cell r="E1618">
            <v>3022.37</v>
          </cell>
        </row>
        <row r="1620">
          <cell r="E1620">
            <v>3022.37</v>
          </cell>
        </row>
        <row r="1622">
          <cell r="E1622">
            <v>33133.39</v>
          </cell>
        </row>
        <row r="1623">
          <cell r="E1623">
            <v>4426.6400000000003</v>
          </cell>
        </row>
        <row r="1625">
          <cell r="E1625">
            <v>37560.03</v>
          </cell>
        </row>
        <row r="1626">
          <cell r="E1626">
            <v>2063801.19</v>
          </cell>
        </row>
        <row r="1627">
          <cell r="E1627">
            <v>111994.55</v>
          </cell>
        </row>
        <row r="1628">
          <cell r="E1628">
            <v>14052.2</v>
          </cell>
        </row>
        <row r="1629">
          <cell r="E1629">
            <v>876776.51</v>
          </cell>
        </row>
        <row r="1630">
          <cell r="E1630">
            <v>5173</v>
          </cell>
        </row>
        <row r="1632">
          <cell r="E1632">
            <v>3071797.45</v>
          </cell>
        </row>
        <row r="1634">
          <cell r="E1634">
            <v>42879.4</v>
          </cell>
        </row>
        <row r="1635">
          <cell r="E1635">
            <v>6670.83</v>
          </cell>
        </row>
        <row r="1636">
          <cell r="E1636">
            <v>0</v>
          </cell>
        </row>
        <row r="1640">
          <cell r="E1640" t="str">
            <v>th Care System    USD</v>
          </cell>
        </row>
        <row r="1642">
          <cell r="E1642" t="str">
            <v>g September 30, 2019</v>
          </cell>
        </row>
        <row r="1644">
          <cell r="E1644" t="str">
            <v>PECIAL FUNDS</v>
          </cell>
        </row>
        <row r="1646">
          <cell r="E1646" t="str">
            <v>Year To Date</v>
          </cell>
        </row>
        <row r="1649">
          <cell r="E1649">
            <v>49550.23</v>
          </cell>
        </row>
        <row r="1651">
          <cell r="E1651">
            <v>49550.23</v>
          </cell>
        </row>
        <row r="1652">
          <cell r="E1652">
            <v>14375.59</v>
          </cell>
        </row>
        <row r="1653">
          <cell r="E1653">
            <v>4577.43</v>
          </cell>
        </row>
        <row r="1654">
          <cell r="E1654">
            <v>820880.3</v>
          </cell>
        </row>
        <row r="1655">
          <cell r="E1655">
            <v>159568.68</v>
          </cell>
        </row>
        <row r="1656">
          <cell r="E1656">
            <v>137192.49</v>
          </cell>
        </row>
        <row r="1657">
          <cell r="E1657">
            <v>129773.56</v>
          </cell>
        </row>
        <row r="1658">
          <cell r="E1658">
            <v>269938.59000000003</v>
          </cell>
        </row>
        <row r="1659">
          <cell r="E1659">
            <v>121303.06</v>
          </cell>
        </row>
        <row r="1660">
          <cell r="E1660">
            <v>29820.75</v>
          </cell>
        </row>
        <row r="1661">
          <cell r="E1661">
            <v>71039.08</v>
          </cell>
        </row>
        <row r="1662">
          <cell r="E1662">
            <v>45924.35</v>
          </cell>
        </row>
        <row r="1663">
          <cell r="E1663">
            <v>6613.5</v>
          </cell>
        </row>
        <row r="1664">
          <cell r="E1664">
            <v>19685.82</v>
          </cell>
        </row>
        <row r="1665">
          <cell r="E1665">
            <v>212543.62</v>
          </cell>
        </row>
        <row r="1666">
          <cell r="E1666">
            <v>128379.46</v>
          </cell>
        </row>
        <row r="1667">
          <cell r="E1667">
            <v>-21387.9</v>
          </cell>
        </row>
        <row r="1669">
          <cell r="E1669">
            <v>2150228.38</v>
          </cell>
        </row>
        <row r="1671">
          <cell r="E1671">
            <v>12747911.75</v>
          </cell>
        </row>
        <row r="1674">
          <cell r="E1674">
            <v>-0.02</v>
          </cell>
        </row>
        <row r="1676">
          <cell r="E1676">
            <v>-0.02</v>
          </cell>
        </row>
        <row r="1677">
          <cell r="E1677" t="str">
            <v>_____________________</v>
          </cell>
        </row>
      </sheetData>
      <sheetData sheetId="12">
        <row r="1">
          <cell r="A1" t="str">
            <v xml:space="preserve">CHRMC Combined Balance Sheet       </v>
          </cell>
        </row>
        <row r="2">
          <cell r="A2" t="str">
            <v>Fiscal Year  2019  Period 12</v>
          </cell>
        </row>
        <row r="5">
          <cell r="E5" t="str">
            <v>FISCAL YTD</v>
          </cell>
        </row>
        <row r="7">
          <cell r="A7" t="str">
            <v>Cash</v>
          </cell>
          <cell r="E7">
            <v>-4395529.95</v>
          </cell>
        </row>
        <row r="8">
          <cell r="A8" t="str">
            <v>Cash</v>
          </cell>
          <cell r="E8">
            <v>428059.37</v>
          </cell>
        </row>
        <row r="9">
          <cell r="A9" t="str">
            <v>Cash</v>
          </cell>
          <cell r="E9">
            <v>-145254.74</v>
          </cell>
        </row>
        <row r="10">
          <cell r="A10" t="str">
            <v>Cash</v>
          </cell>
          <cell r="E10">
            <v>36721975.450000003</v>
          </cell>
        </row>
        <row r="11">
          <cell r="A11" t="str">
            <v>Cash</v>
          </cell>
          <cell r="E11">
            <v>77235.240000000005</v>
          </cell>
        </row>
        <row r="12">
          <cell r="A12" t="str">
            <v>Cash</v>
          </cell>
          <cell r="E12">
            <v>570</v>
          </cell>
        </row>
        <row r="13">
          <cell r="A13" t="str">
            <v>Cash</v>
          </cell>
          <cell r="E13">
            <v>682</v>
          </cell>
        </row>
        <row r="14">
          <cell r="A14" t="str">
            <v>Cash</v>
          </cell>
          <cell r="E14">
            <v>27680.7</v>
          </cell>
        </row>
        <row r="15">
          <cell r="A15" t="str">
            <v>Cash</v>
          </cell>
          <cell r="E15">
            <v>253.04</v>
          </cell>
        </row>
        <row r="16">
          <cell r="A16" t="str">
            <v>Cash</v>
          </cell>
          <cell r="E16">
            <v>35796162.479999997</v>
          </cell>
        </row>
        <row r="17">
          <cell r="A17" t="str">
            <v>Cash</v>
          </cell>
          <cell r="E17">
            <v>-10.71</v>
          </cell>
        </row>
        <row r="18">
          <cell r="E18">
            <v>68511822.879999995</v>
          </cell>
        </row>
        <row r="20">
          <cell r="A20" t="str">
            <v>Accounts Receivable</v>
          </cell>
          <cell r="E20">
            <v>692209.98</v>
          </cell>
        </row>
        <row r="21">
          <cell r="A21" t="str">
            <v>Accounts Receivable</v>
          </cell>
          <cell r="E21">
            <v>512226518.68000001</v>
          </cell>
        </row>
        <row r="22">
          <cell r="A22" t="str">
            <v>Accounts Receivable</v>
          </cell>
          <cell r="E22">
            <v>-1821.29</v>
          </cell>
        </row>
        <row r="23">
          <cell r="A23" t="str">
            <v>Accounts Receivable</v>
          </cell>
          <cell r="E23">
            <v>130419.98</v>
          </cell>
        </row>
        <row r="24">
          <cell r="A24" t="str">
            <v>Accounts Receivable</v>
          </cell>
          <cell r="E24">
            <v>7505576.5700000003</v>
          </cell>
        </row>
        <row r="25">
          <cell r="A25" t="str">
            <v>Accounts Receivable</v>
          </cell>
          <cell r="E25">
            <v>-910461.06</v>
          </cell>
        </row>
        <row r="26">
          <cell r="A26" t="str">
            <v>Accounts Receivable</v>
          </cell>
          <cell r="E26">
            <v>-628363.76</v>
          </cell>
        </row>
        <row r="27">
          <cell r="A27" t="str">
            <v>Accounts Receivable</v>
          </cell>
          <cell r="E27">
            <v>7558300</v>
          </cell>
        </row>
        <row r="28">
          <cell r="E28">
            <v>526572379.10000002</v>
          </cell>
        </row>
        <row r="30">
          <cell r="A30" t="str">
            <v>Less-Est. Uncoll. &amp; Allow.</v>
          </cell>
          <cell r="E30">
            <v>-2093800</v>
          </cell>
        </row>
        <row r="31">
          <cell r="A31" t="str">
            <v>Less-Est. Uncoll. &amp; Allow.</v>
          </cell>
          <cell r="E31">
            <v>-127495.61</v>
          </cell>
        </row>
        <row r="32">
          <cell r="A32" t="str">
            <v>Less-Est. Uncoll. &amp; Allow.</v>
          </cell>
          <cell r="E32">
            <v>-156775300</v>
          </cell>
        </row>
        <row r="33">
          <cell r="A33" t="str">
            <v>Less-Est. Uncoll. &amp; Allow.</v>
          </cell>
          <cell r="E33">
            <v>-7518500</v>
          </cell>
        </row>
        <row r="34">
          <cell r="A34" t="str">
            <v>Less-Est. Uncoll. &amp; Allow.</v>
          </cell>
          <cell r="E34">
            <v>-18269700.390000001</v>
          </cell>
        </row>
        <row r="35">
          <cell r="A35" t="str">
            <v>Less-Est. Uncoll. &amp; Allow.</v>
          </cell>
          <cell r="E35">
            <v>-65759400</v>
          </cell>
        </row>
        <row r="36">
          <cell r="A36" t="str">
            <v>Less-Est. Uncoll. &amp; Allow.</v>
          </cell>
          <cell r="E36">
            <v>-5248900</v>
          </cell>
        </row>
        <row r="37">
          <cell r="E37">
            <v>-255793096</v>
          </cell>
        </row>
        <row r="38">
          <cell r="E38">
            <v>270779283.10000002</v>
          </cell>
        </row>
        <row r="39">
          <cell r="A39" t="str">
            <v>Pledges &amp; Other Receivables</v>
          </cell>
          <cell r="E39">
            <v>191857383.47</v>
          </cell>
        </row>
        <row r="40">
          <cell r="A40" t="str">
            <v>Pledges &amp; Other Receivables</v>
          </cell>
          <cell r="E40">
            <v>22351820.780000001</v>
          </cell>
        </row>
        <row r="41">
          <cell r="A41" t="str">
            <v>Pledges &amp; Other Receivables</v>
          </cell>
          <cell r="E41">
            <v>-214209204.25</v>
          </cell>
        </row>
        <row r="43">
          <cell r="A43" t="str">
            <v>Pledges &amp; Other Receivables</v>
          </cell>
          <cell r="E43">
            <v>17509411.149999999</v>
          </cell>
        </row>
        <row r="44">
          <cell r="A44" t="str">
            <v>Pledges &amp; Other Receivables</v>
          </cell>
          <cell r="E44">
            <v>-64213.4</v>
          </cell>
        </row>
        <row r="45">
          <cell r="A45" t="str">
            <v>Pledges &amp; Other Receivables</v>
          </cell>
          <cell r="E45">
            <v>-913011.6</v>
          </cell>
        </row>
        <row r="46">
          <cell r="A46" t="str">
            <v>Pledges &amp; Other Receivables</v>
          </cell>
          <cell r="E46">
            <v>38557658.579999998</v>
          </cell>
        </row>
        <row r="47">
          <cell r="A47" t="str">
            <v>Pledges &amp; Other Receivables</v>
          </cell>
          <cell r="E47">
            <v>62194.34</v>
          </cell>
        </row>
        <row r="48">
          <cell r="A48" t="str">
            <v>Pledges &amp; Other Receivables</v>
          </cell>
          <cell r="E48">
            <v>2959882.34</v>
          </cell>
        </row>
        <row r="49">
          <cell r="A49" t="str">
            <v>Pledges &amp; Other Receivables</v>
          </cell>
          <cell r="E49">
            <v>18246308.050000001</v>
          </cell>
        </row>
        <row r="50">
          <cell r="A50" t="str">
            <v>Pledges &amp; Other Receivables</v>
          </cell>
          <cell r="E50">
            <v>725920.92</v>
          </cell>
        </row>
        <row r="51">
          <cell r="A51" t="str">
            <v>Pledges &amp; Other Receivables</v>
          </cell>
          <cell r="E51">
            <v>2613460.5</v>
          </cell>
        </row>
        <row r="52">
          <cell r="A52" t="str">
            <v>Pledges &amp; Other Receivables</v>
          </cell>
          <cell r="E52">
            <v>2083180.85</v>
          </cell>
        </row>
        <row r="53">
          <cell r="A53" t="str">
            <v>Pledges &amp; Other Receivables</v>
          </cell>
          <cell r="E53">
            <v>1430.78</v>
          </cell>
        </row>
        <row r="54">
          <cell r="A54" t="str">
            <v>Pledges &amp; Other Receivables</v>
          </cell>
          <cell r="E54">
            <v>2962055</v>
          </cell>
        </row>
        <row r="55">
          <cell r="A55" t="str">
            <v>Pledges &amp; Other Receivables</v>
          </cell>
          <cell r="E55">
            <v>-367346</v>
          </cell>
        </row>
        <row r="56">
          <cell r="A56" t="str">
            <v>Pledges &amp; Other Receivables</v>
          </cell>
          <cell r="E56">
            <v>0</v>
          </cell>
        </row>
        <row r="57">
          <cell r="A57" t="str">
            <v>Pledges &amp; Other Receivables</v>
          </cell>
          <cell r="E57">
            <v>-298920</v>
          </cell>
        </row>
        <row r="58">
          <cell r="A58" t="str">
            <v>Pledges &amp; Other Receivables</v>
          </cell>
          <cell r="E58">
            <v>71425.899999999994</v>
          </cell>
        </row>
        <row r="59">
          <cell r="A59" t="str">
            <v>Pledges &amp; Other Receivables</v>
          </cell>
          <cell r="E59">
            <v>-17101.23</v>
          </cell>
        </row>
        <row r="60">
          <cell r="E60">
            <v>84132336.180000007</v>
          </cell>
        </row>
        <row r="62">
          <cell r="A62" t="str">
            <v>Inventory</v>
          </cell>
          <cell r="E62">
            <v>72292</v>
          </cell>
        </row>
        <row r="63">
          <cell r="A63" t="str">
            <v>Inventory</v>
          </cell>
          <cell r="E63">
            <v>843990.12</v>
          </cell>
        </row>
        <row r="64">
          <cell r="A64" t="str">
            <v>Inventory</v>
          </cell>
          <cell r="E64">
            <v>1041891.08</v>
          </cell>
        </row>
        <row r="65">
          <cell r="A65" t="str">
            <v>Inventory</v>
          </cell>
          <cell r="E65">
            <v>3883827.29</v>
          </cell>
        </row>
        <row r="66">
          <cell r="A66" t="str">
            <v>Inventory</v>
          </cell>
          <cell r="E66">
            <v>3244868.76</v>
          </cell>
        </row>
        <row r="67">
          <cell r="A67" t="str">
            <v>Inventory</v>
          </cell>
          <cell r="E67">
            <v>285290</v>
          </cell>
        </row>
        <row r="68">
          <cell r="A68" t="str">
            <v>Inventory</v>
          </cell>
          <cell r="E68">
            <v>1002081.24</v>
          </cell>
        </row>
        <row r="69">
          <cell r="A69" t="str">
            <v>Inventory</v>
          </cell>
          <cell r="E69">
            <v>-5454.77</v>
          </cell>
        </row>
        <row r="70">
          <cell r="A70" t="str">
            <v>Inventory</v>
          </cell>
          <cell r="E70">
            <v>162805.49</v>
          </cell>
        </row>
        <row r="71">
          <cell r="A71" t="str">
            <v>Inventory</v>
          </cell>
          <cell r="E71">
            <v>1033815</v>
          </cell>
        </row>
        <row r="72">
          <cell r="A72" t="str">
            <v>Inventory</v>
          </cell>
          <cell r="E72">
            <v>5764693.7199999997</v>
          </cell>
        </row>
        <row r="73">
          <cell r="A73" t="str">
            <v>Inventory</v>
          </cell>
          <cell r="E73">
            <v>164109.35</v>
          </cell>
        </row>
        <row r="74">
          <cell r="A74" t="str">
            <v>Inventory</v>
          </cell>
          <cell r="E74">
            <v>695844.44</v>
          </cell>
        </row>
        <row r="75">
          <cell r="A75" t="str">
            <v>Inventory</v>
          </cell>
          <cell r="E75">
            <v>-960119.22</v>
          </cell>
        </row>
        <row r="76">
          <cell r="A76" t="str">
            <v>Inventory</v>
          </cell>
          <cell r="E76">
            <v>1489629.41</v>
          </cell>
        </row>
        <row r="77">
          <cell r="E77">
            <v>18719563.91</v>
          </cell>
        </row>
        <row r="79">
          <cell r="A79" t="str">
            <v>Prepaid Expenses</v>
          </cell>
          <cell r="E79">
            <v>5000</v>
          </cell>
        </row>
        <row r="80">
          <cell r="A80" t="str">
            <v>Prepaid Expenses</v>
          </cell>
          <cell r="E80">
            <v>19033.259999999998</v>
          </cell>
        </row>
        <row r="81">
          <cell r="A81" t="str">
            <v>Prepaid Expenses</v>
          </cell>
          <cell r="E81">
            <v>6110150.1600000001</v>
          </cell>
        </row>
        <row r="82">
          <cell r="A82" t="str">
            <v>Prepaid Expenses</v>
          </cell>
          <cell r="E82">
            <v>0.01</v>
          </cell>
        </row>
        <row r="83">
          <cell r="A83" t="str">
            <v>Prepaid Expenses</v>
          </cell>
          <cell r="E83">
            <v>259607.33</v>
          </cell>
        </row>
        <row r="84">
          <cell r="A84" t="str">
            <v>Prepaid Expenses</v>
          </cell>
          <cell r="E84">
            <v>12836052.35</v>
          </cell>
        </row>
        <row r="85">
          <cell r="A85" t="str">
            <v>Prepaid Expenses</v>
          </cell>
          <cell r="E85">
            <v>1129333.19</v>
          </cell>
        </row>
        <row r="86">
          <cell r="A86" t="str">
            <v>Prepaid Expenses</v>
          </cell>
          <cell r="E86">
            <v>2316255.0499999998</v>
          </cell>
        </row>
        <row r="87">
          <cell r="A87" t="str">
            <v>Prepaid Expenses</v>
          </cell>
          <cell r="E87">
            <v>5681.24</v>
          </cell>
        </row>
        <row r="88">
          <cell r="A88" t="str">
            <v>Prepaid Expenses</v>
          </cell>
          <cell r="E88">
            <v>4606221.21</v>
          </cell>
        </row>
        <row r="89">
          <cell r="E89">
            <v>27287333.800000001</v>
          </cell>
        </row>
        <row r="91">
          <cell r="A91" t="str">
            <v>Current Portion of FHT</v>
          </cell>
          <cell r="E91">
            <v>24856082.969999999</v>
          </cell>
        </row>
        <row r="92">
          <cell r="E92">
            <v>24856082.969999999</v>
          </cell>
        </row>
        <row r="94">
          <cell r="A94" t="str">
            <v>Marketable Securities</v>
          </cell>
          <cell r="E94">
            <v>0</v>
          </cell>
        </row>
        <row r="95">
          <cell r="A95" t="str">
            <v>Marketable Securities</v>
          </cell>
          <cell r="E95">
            <v>139419429</v>
          </cell>
        </row>
        <row r="96">
          <cell r="A96" t="str">
            <v>Marketable Securities</v>
          </cell>
          <cell r="E96">
            <v>1558137.69</v>
          </cell>
        </row>
        <row r="97">
          <cell r="A97" t="str">
            <v>Marketable Securities</v>
          </cell>
          <cell r="E97">
            <v>235417886.88</v>
          </cell>
        </row>
        <row r="98">
          <cell r="A98" t="str">
            <v>Marketable Securities</v>
          </cell>
          <cell r="E98">
            <v>1170524.43</v>
          </cell>
        </row>
        <row r="99">
          <cell r="A99" t="str">
            <v>Marketable Securities</v>
          </cell>
          <cell r="E99">
            <v>1596183.96</v>
          </cell>
        </row>
        <row r="100">
          <cell r="A100" t="str">
            <v>Marketable Securities</v>
          </cell>
          <cell r="E100">
            <v>337079003.38</v>
          </cell>
        </row>
        <row r="101">
          <cell r="A101" t="str">
            <v>Marketable Securities</v>
          </cell>
          <cell r="E101">
            <v>193758699.28999999</v>
          </cell>
        </row>
        <row r="102">
          <cell r="A102" t="str">
            <v>Marketable Securities</v>
          </cell>
          <cell r="E102">
            <v>25489906.670000002</v>
          </cell>
        </row>
        <row r="103">
          <cell r="A103" t="str">
            <v>Marketable Securities</v>
          </cell>
          <cell r="E103">
            <v>529584.78</v>
          </cell>
        </row>
        <row r="104">
          <cell r="A104" t="str">
            <v>Marketable Securities</v>
          </cell>
          <cell r="E104">
            <v>60398.96</v>
          </cell>
        </row>
        <row r="105">
          <cell r="A105" t="str">
            <v>Marketable Securities</v>
          </cell>
          <cell r="E105">
            <v>748580.99</v>
          </cell>
        </row>
        <row r="106">
          <cell r="A106" t="str">
            <v>Marketable Securities</v>
          </cell>
          <cell r="E106">
            <v>120000</v>
          </cell>
        </row>
        <row r="107">
          <cell r="A107" t="str">
            <v>Marketable Securities</v>
          </cell>
          <cell r="E107">
            <v>5160000</v>
          </cell>
        </row>
        <row r="108">
          <cell r="A108" t="str">
            <v>Marketable Securities</v>
          </cell>
          <cell r="E108">
            <v>21553629.710000001</v>
          </cell>
        </row>
        <row r="109">
          <cell r="E109">
            <v>963661965.74000001</v>
          </cell>
        </row>
        <row r="111">
          <cell r="A111" t="str">
            <v>Marketable Securities</v>
          </cell>
          <cell r="E111">
            <v>18500</v>
          </cell>
        </row>
        <row r="112">
          <cell r="A112" t="str">
            <v>Marketable Securities</v>
          </cell>
          <cell r="E112">
            <v>55169.94</v>
          </cell>
        </row>
        <row r="113">
          <cell r="E113">
            <v>73669.94</v>
          </cell>
        </row>
        <row r="114">
          <cell r="A114" t="str">
            <v>Other Assets</v>
          </cell>
          <cell r="E114">
            <v>1874999.4</v>
          </cell>
        </row>
        <row r="115">
          <cell r="A115" t="str">
            <v>Other Assets</v>
          </cell>
          <cell r="E115">
            <v>4142998.7</v>
          </cell>
        </row>
        <row r="116">
          <cell r="A116" t="str">
            <v>Other Assets</v>
          </cell>
          <cell r="E116">
            <v>1096745.1399999999</v>
          </cell>
        </row>
        <row r="117">
          <cell r="A117" t="str">
            <v>Other Assets</v>
          </cell>
          <cell r="E117">
            <v>1158374.6299999999</v>
          </cell>
        </row>
        <row r="118">
          <cell r="A118" t="str">
            <v>Other Assets</v>
          </cell>
          <cell r="E118">
            <v>684899.78</v>
          </cell>
        </row>
        <row r="119">
          <cell r="A119" t="str">
            <v>Other Assets</v>
          </cell>
          <cell r="E119">
            <v>1956247.42</v>
          </cell>
        </row>
        <row r="120">
          <cell r="A120" t="str">
            <v>Other Assets</v>
          </cell>
          <cell r="E120">
            <v>3494785.55</v>
          </cell>
        </row>
        <row r="121">
          <cell r="A121" t="str">
            <v>Other Assets</v>
          </cell>
          <cell r="E121">
            <v>2107499.3199999998</v>
          </cell>
        </row>
        <row r="122">
          <cell r="A122" t="str">
            <v>Other Assets</v>
          </cell>
          <cell r="E122">
            <v>4230498.6399999997</v>
          </cell>
        </row>
        <row r="123">
          <cell r="A123" t="str">
            <v>Other Assets</v>
          </cell>
          <cell r="E123">
            <v>4109023.68</v>
          </cell>
        </row>
        <row r="124">
          <cell r="A124" t="str">
            <v>Other Assets</v>
          </cell>
          <cell r="E124">
            <v>0</v>
          </cell>
        </row>
        <row r="125">
          <cell r="A125" t="str">
            <v>Other Assets</v>
          </cell>
          <cell r="E125">
            <v>-24856072.260000002</v>
          </cell>
        </row>
        <row r="127">
          <cell r="E127">
            <v>2321839.5699999998</v>
          </cell>
        </row>
        <row r="128">
          <cell r="E128">
            <v>2321839.5699999998</v>
          </cell>
        </row>
        <row r="129">
          <cell r="E129">
            <v>966057475.25</v>
          </cell>
        </row>
        <row r="131">
          <cell r="A131" t="str">
            <v>Other Assets</v>
          </cell>
          <cell r="E131">
            <v>157062545.31</v>
          </cell>
        </row>
        <row r="132">
          <cell r="E132">
            <v>157062545.31</v>
          </cell>
        </row>
        <row r="134">
          <cell r="E134">
            <v>241954.14</v>
          </cell>
        </row>
        <row r="135">
          <cell r="E135">
            <v>12423.9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164901583.75999999</v>
          </cell>
        </row>
        <row r="139">
          <cell r="E139">
            <v>56264729.640000001</v>
          </cell>
        </row>
        <row r="140">
          <cell r="E140">
            <v>14690429.800000001</v>
          </cell>
        </row>
        <row r="141">
          <cell r="E141">
            <v>472415652.85000002</v>
          </cell>
        </row>
        <row r="142">
          <cell r="E142">
            <v>383693545.25</v>
          </cell>
        </row>
        <row r="143">
          <cell r="E143">
            <v>50015.23</v>
          </cell>
        </row>
        <row r="144">
          <cell r="E144">
            <v>688046.54</v>
          </cell>
        </row>
        <row r="145">
          <cell r="E145">
            <v>38936.160000000003</v>
          </cell>
        </row>
        <row r="146">
          <cell r="E146">
            <v>63276510.75</v>
          </cell>
        </row>
        <row r="147">
          <cell r="E147">
            <v>25173355.690000001</v>
          </cell>
        </row>
        <row r="148">
          <cell r="E148">
            <v>16448094.470000001</v>
          </cell>
        </row>
        <row r="149">
          <cell r="E149">
            <v>321830104.51999998</v>
          </cell>
        </row>
        <row r="150">
          <cell r="E150">
            <v>43526688.219999999</v>
          </cell>
        </row>
        <row r="151">
          <cell r="E151">
            <v>2372030.9900000002</v>
          </cell>
        </row>
        <row r="152">
          <cell r="E152">
            <v>213246.76</v>
          </cell>
        </row>
        <row r="153">
          <cell r="E153">
            <v>49550.83</v>
          </cell>
        </row>
        <row r="154">
          <cell r="E154">
            <v>35097969.939999998</v>
          </cell>
        </row>
        <row r="155">
          <cell r="E155">
            <v>2072807.84</v>
          </cell>
        </row>
        <row r="156">
          <cell r="E156">
            <v>23542.5</v>
          </cell>
        </row>
        <row r="157">
          <cell r="E157">
            <v>7304480.1299999999</v>
          </cell>
        </row>
        <row r="158">
          <cell r="E158">
            <v>7182288.7400000002</v>
          </cell>
        </row>
        <row r="159">
          <cell r="E159">
            <v>12126549.92</v>
          </cell>
        </row>
        <row r="160">
          <cell r="E160">
            <v>486913912.93000001</v>
          </cell>
        </row>
        <row r="161">
          <cell r="E161">
            <v>4983941.54</v>
          </cell>
        </row>
        <row r="162">
          <cell r="E162">
            <v>63114672.450000003</v>
          </cell>
        </row>
        <row r="163">
          <cell r="E163">
            <v>9277520.4499999993</v>
          </cell>
        </row>
        <row r="164">
          <cell r="E164">
            <v>-4983941.54</v>
          </cell>
        </row>
        <row r="165">
          <cell r="E165">
            <v>2189000644.4000001</v>
          </cell>
        </row>
        <row r="167">
          <cell r="E167">
            <v>-8225103.6200000001</v>
          </cell>
        </row>
        <row r="168">
          <cell r="E168">
            <v>-174213190.81999999</v>
          </cell>
        </row>
        <row r="169">
          <cell r="E169">
            <v>-40297050.409999996</v>
          </cell>
        </row>
        <row r="170">
          <cell r="E170">
            <v>-50015.23</v>
          </cell>
        </row>
        <row r="171">
          <cell r="E171">
            <v>-27452837.75</v>
          </cell>
        </row>
        <row r="172">
          <cell r="E172">
            <v>-201395.11</v>
          </cell>
        </row>
        <row r="173">
          <cell r="E173">
            <v>-38936.160000000003</v>
          </cell>
        </row>
        <row r="174">
          <cell r="E174">
            <v>-17259756.52</v>
          </cell>
        </row>
        <row r="175">
          <cell r="E175">
            <v>-12820816.65</v>
          </cell>
        </row>
        <row r="176">
          <cell r="E176">
            <v>-160153299.46000001</v>
          </cell>
        </row>
        <row r="177">
          <cell r="E177">
            <v>-6571191.4900000002</v>
          </cell>
        </row>
        <row r="178">
          <cell r="E178">
            <v>-23542.5</v>
          </cell>
        </row>
        <row r="179">
          <cell r="E179">
            <v>-5707970.2999999998</v>
          </cell>
        </row>
        <row r="180">
          <cell r="E180">
            <v>-5515494.75</v>
          </cell>
        </row>
        <row r="181">
          <cell r="E181">
            <v>-357566407</v>
          </cell>
        </row>
        <row r="182">
          <cell r="E182">
            <v>-14913215.279999999</v>
          </cell>
        </row>
        <row r="183">
          <cell r="E183">
            <v>-2053837.14</v>
          </cell>
        </row>
        <row r="184">
          <cell r="E184">
            <v>-3494312.11</v>
          </cell>
        </row>
        <row r="185">
          <cell r="E185">
            <v>-3523545.23</v>
          </cell>
        </row>
        <row r="186">
          <cell r="E186">
            <v>-17864877.02</v>
          </cell>
        </row>
        <row r="187">
          <cell r="E187">
            <v>3494312.12</v>
          </cell>
        </row>
        <row r="188">
          <cell r="E188">
            <v>-854452482.42999995</v>
          </cell>
        </row>
        <row r="190">
          <cell r="E190">
            <v>46140693.939999998</v>
          </cell>
        </row>
        <row r="191">
          <cell r="E191">
            <v>982225.5</v>
          </cell>
        </row>
        <row r="192">
          <cell r="E192">
            <v>143001990.30000001</v>
          </cell>
        </row>
        <row r="193">
          <cell r="E193">
            <v>5406792.8600000003</v>
          </cell>
        </row>
        <row r="194">
          <cell r="E194">
            <v>195531702.59999999</v>
          </cell>
        </row>
        <row r="195">
          <cell r="E195">
            <v>1530079864.5699999</v>
          </cell>
        </row>
        <row r="197">
          <cell r="A197" t="str">
            <v>Other Assets</v>
          </cell>
          <cell r="E197">
            <v>714763.97</v>
          </cell>
        </row>
        <row r="198">
          <cell r="A198" t="str">
            <v>Other Assets</v>
          </cell>
          <cell r="E198">
            <v>2130557.2799999998</v>
          </cell>
        </row>
        <row r="199">
          <cell r="A199" t="str">
            <v>Other Assets</v>
          </cell>
          <cell r="E199">
            <v>3428970.23</v>
          </cell>
        </row>
        <row r="200">
          <cell r="A200" t="str">
            <v>Other Assets</v>
          </cell>
          <cell r="E200">
            <v>28.61</v>
          </cell>
        </row>
        <row r="201">
          <cell r="A201" t="str">
            <v>Other Assets</v>
          </cell>
          <cell r="E201">
            <v>20254649.91</v>
          </cell>
        </row>
        <row r="202">
          <cell r="A202" t="str">
            <v>Other Assets</v>
          </cell>
          <cell r="E202">
            <v>4974000</v>
          </cell>
        </row>
        <row r="203">
          <cell r="A203" t="str">
            <v>Other Assets</v>
          </cell>
          <cell r="E203">
            <v>5825800</v>
          </cell>
        </row>
        <row r="204">
          <cell r="A204" t="str">
            <v>Other Assets</v>
          </cell>
          <cell r="E204">
            <v>1374866</v>
          </cell>
        </row>
        <row r="205">
          <cell r="A205" t="str">
            <v>Other Assets</v>
          </cell>
          <cell r="E205">
            <v>2000000</v>
          </cell>
        </row>
        <row r="206">
          <cell r="A206" t="str">
            <v>Other Assets</v>
          </cell>
          <cell r="E206">
            <v>83544347.010000005</v>
          </cell>
        </row>
        <row r="207">
          <cell r="A207" t="str">
            <v>Other Assets</v>
          </cell>
          <cell r="E207">
            <v>-150000</v>
          </cell>
        </row>
        <row r="208">
          <cell r="E208">
            <v>124097983.01000001</v>
          </cell>
        </row>
        <row r="209">
          <cell r="E209">
            <v>3271584290.98</v>
          </cell>
        </row>
        <row r="211">
          <cell r="A211" t="str">
            <v>Other Current Liabilities</v>
          </cell>
          <cell r="E211">
            <v>-22351820.780000001</v>
          </cell>
        </row>
        <row r="212">
          <cell r="E212">
            <v>-22351820.780000001</v>
          </cell>
        </row>
        <row r="214">
          <cell r="A214" t="str">
            <v>Current Maturities of LTD</v>
          </cell>
          <cell r="E214">
            <v>-11455000</v>
          </cell>
        </row>
        <row r="215">
          <cell r="E215">
            <v>-11455000</v>
          </cell>
        </row>
        <row r="217">
          <cell r="A217" t="str">
            <v>Accounts Payable</v>
          </cell>
          <cell r="E217">
            <v>-1390579.25</v>
          </cell>
        </row>
        <row r="218">
          <cell r="A218" t="str">
            <v>Accounts Payable</v>
          </cell>
          <cell r="E218">
            <v>-1069848.97</v>
          </cell>
        </row>
        <row r="219">
          <cell r="A219" t="str">
            <v>Accounts Payable</v>
          </cell>
          <cell r="E219">
            <v>-23123532.600000001</v>
          </cell>
        </row>
        <row r="220">
          <cell r="A220" t="str">
            <v>Accounts Payable</v>
          </cell>
          <cell r="E220">
            <v>-2782967.93</v>
          </cell>
        </row>
        <row r="221">
          <cell r="A221" t="str">
            <v>Accounts Payable</v>
          </cell>
          <cell r="E221">
            <v>-46.51</v>
          </cell>
        </row>
        <row r="222">
          <cell r="A222" t="str">
            <v>Accounts Payable</v>
          </cell>
          <cell r="E222">
            <v>1724.07</v>
          </cell>
        </row>
        <row r="223">
          <cell r="A223" t="str">
            <v>Accounts Payable</v>
          </cell>
          <cell r="E223">
            <v>-120259.17</v>
          </cell>
        </row>
        <row r="224">
          <cell r="A224" t="str">
            <v>Accounts Payable</v>
          </cell>
          <cell r="E224">
            <v>-12829516.83</v>
          </cell>
        </row>
        <row r="225">
          <cell r="A225" t="str">
            <v>Accounts Payable</v>
          </cell>
          <cell r="E225">
            <v>-982020.7</v>
          </cell>
        </row>
        <row r="226">
          <cell r="A226" t="str">
            <v>Accounts Payable</v>
          </cell>
          <cell r="E226">
            <v>0</v>
          </cell>
        </row>
        <row r="227">
          <cell r="A227" t="str">
            <v>Accounts Payable</v>
          </cell>
          <cell r="E227">
            <v>-4278587.04</v>
          </cell>
        </row>
        <row r="228">
          <cell r="A228" t="str">
            <v>Accounts Payable</v>
          </cell>
          <cell r="E228">
            <v>-30740.51</v>
          </cell>
        </row>
        <row r="229">
          <cell r="A229" t="str">
            <v>Accounts Payable</v>
          </cell>
          <cell r="E229">
            <v>0</v>
          </cell>
        </row>
        <row r="230">
          <cell r="A230" t="str">
            <v>Accounts Payable</v>
          </cell>
          <cell r="E230">
            <v>0</v>
          </cell>
        </row>
        <row r="231">
          <cell r="A231" t="str">
            <v>Accounts Payable</v>
          </cell>
          <cell r="E231">
            <v>-20706064.379999999</v>
          </cell>
        </row>
        <row r="232">
          <cell r="A232" t="str">
            <v>Accounts Payable</v>
          </cell>
          <cell r="E232">
            <v>-431000</v>
          </cell>
        </row>
        <row r="233">
          <cell r="A233" t="str">
            <v>Accounts Payable</v>
          </cell>
          <cell r="E233">
            <v>0</v>
          </cell>
        </row>
        <row r="234">
          <cell r="A234" t="str">
            <v>Accounts Payable</v>
          </cell>
          <cell r="E234">
            <v>-4928000</v>
          </cell>
        </row>
        <row r="235">
          <cell r="A235" t="str">
            <v>Accounts Payable</v>
          </cell>
          <cell r="E235">
            <v>0</v>
          </cell>
        </row>
        <row r="236">
          <cell r="A236" t="str">
            <v>Accounts Payable</v>
          </cell>
          <cell r="E236">
            <v>-11175730.300000001</v>
          </cell>
        </row>
        <row r="237">
          <cell r="A237" t="str">
            <v>Accounts Payable</v>
          </cell>
          <cell r="E237">
            <v>-4502287.66</v>
          </cell>
        </row>
        <row r="238">
          <cell r="A238" t="str">
            <v>Accounts Payable</v>
          </cell>
          <cell r="E238">
            <v>-543906.32999999996</v>
          </cell>
        </row>
        <row r="239">
          <cell r="A239" t="str">
            <v>Accounts Payable</v>
          </cell>
          <cell r="E239">
            <v>-349610.92</v>
          </cell>
        </row>
        <row r="240">
          <cell r="A240" t="str">
            <v>Accounts Payable</v>
          </cell>
          <cell r="E240">
            <v>-1184025.69</v>
          </cell>
        </row>
        <row r="241">
          <cell r="A241" t="str">
            <v>Accounts Payable</v>
          </cell>
          <cell r="E241">
            <v>85398.31</v>
          </cell>
        </row>
        <row r="242">
          <cell r="A242" t="str">
            <v>Accounts Payable</v>
          </cell>
          <cell r="E242">
            <v>-20114.060000000001</v>
          </cell>
        </row>
        <row r="243">
          <cell r="A243" t="str">
            <v>Accounts Payable</v>
          </cell>
          <cell r="E243">
            <v>13549.83</v>
          </cell>
        </row>
        <row r="244">
          <cell r="A244" t="str">
            <v>Accounts Payable</v>
          </cell>
          <cell r="E244">
            <v>5258.49</v>
          </cell>
        </row>
        <row r="245">
          <cell r="A245" t="str">
            <v>Accounts Payable</v>
          </cell>
          <cell r="E245">
            <v>-3746759.38</v>
          </cell>
        </row>
        <row r="246">
          <cell r="A246" t="str">
            <v>Accounts Payable</v>
          </cell>
          <cell r="E246">
            <v>-573943.75</v>
          </cell>
        </row>
        <row r="247">
          <cell r="A247" t="str">
            <v>Accounts Payable</v>
          </cell>
          <cell r="E247">
            <v>8608.98</v>
          </cell>
        </row>
        <row r="248">
          <cell r="A248" t="str">
            <v>Accounts Payable</v>
          </cell>
          <cell r="E248">
            <v>-7558300</v>
          </cell>
        </row>
        <row r="249">
          <cell r="E249">
            <v>-102213302.3</v>
          </cell>
        </row>
        <row r="251">
          <cell r="A251" t="str">
            <v>Accrued Compensation</v>
          </cell>
          <cell r="E251">
            <v>-16193995.91</v>
          </cell>
        </row>
        <row r="252">
          <cell r="A252" t="str">
            <v>Accrued Compensation</v>
          </cell>
          <cell r="E252">
            <v>-19097388.399999999</v>
          </cell>
        </row>
        <row r="253">
          <cell r="A253" t="str">
            <v>Accrued Compensation</v>
          </cell>
          <cell r="E253">
            <v>0.3</v>
          </cell>
        </row>
        <row r="254">
          <cell r="A254" t="str">
            <v>Accrued Compensation</v>
          </cell>
          <cell r="E254">
            <v>-2382222.7200000002</v>
          </cell>
        </row>
        <row r="255">
          <cell r="A255" t="str">
            <v>Accrued Compensation</v>
          </cell>
          <cell r="E255">
            <v>-75766.55</v>
          </cell>
        </row>
        <row r="256">
          <cell r="A256" t="str">
            <v>Accrued Compensation</v>
          </cell>
          <cell r="E256">
            <v>1790253.31</v>
          </cell>
        </row>
        <row r="257">
          <cell r="A257" t="str">
            <v>Accrued Compensation</v>
          </cell>
          <cell r="E257">
            <v>0</v>
          </cell>
        </row>
        <row r="258">
          <cell r="A258" t="str">
            <v>Accrued Compensation</v>
          </cell>
          <cell r="E258">
            <v>-440000</v>
          </cell>
        </row>
        <row r="259">
          <cell r="A259" t="str">
            <v>Accrued Compensation</v>
          </cell>
          <cell r="E259">
            <v>-8240120.1600000001</v>
          </cell>
        </row>
        <row r="260">
          <cell r="A260" t="str">
            <v>Accrued Compensation</v>
          </cell>
          <cell r="E260">
            <v>-300000</v>
          </cell>
        </row>
        <row r="261">
          <cell r="A261" t="str">
            <v>Accrued Compensation</v>
          </cell>
          <cell r="E261">
            <v>-54000</v>
          </cell>
        </row>
        <row r="262">
          <cell r="A262" t="str">
            <v>Accrued Compensation</v>
          </cell>
          <cell r="E262">
            <v>-264109.7</v>
          </cell>
        </row>
        <row r="263">
          <cell r="A263" t="str">
            <v>Accrued Compensation</v>
          </cell>
          <cell r="E263">
            <v>488.8</v>
          </cell>
        </row>
        <row r="264">
          <cell r="A264" t="str">
            <v>Accrued Compensation</v>
          </cell>
          <cell r="E264">
            <v>0</v>
          </cell>
        </row>
        <row r="265">
          <cell r="A265" t="str">
            <v>Accrued Compensation</v>
          </cell>
          <cell r="E265">
            <v>0.91</v>
          </cell>
        </row>
        <row r="266">
          <cell r="A266" t="str">
            <v>Accrued Compensation</v>
          </cell>
          <cell r="E266">
            <v>-1958</v>
          </cell>
        </row>
        <row r="267">
          <cell r="A267" t="str">
            <v>Accrued Compensation</v>
          </cell>
          <cell r="E267">
            <v>-3459812.25</v>
          </cell>
        </row>
        <row r="268">
          <cell r="A268" t="str">
            <v>Accrued Compensation</v>
          </cell>
          <cell r="E268">
            <v>-507760.53</v>
          </cell>
        </row>
        <row r="269">
          <cell r="A269" t="str">
            <v>Accrued Compensation</v>
          </cell>
          <cell r="E269">
            <v>-180281.25</v>
          </cell>
        </row>
        <row r="270">
          <cell r="A270" t="str">
            <v>Accrued Compensation</v>
          </cell>
          <cell r="E270">
            <v>240</v>
          </cell>
        </row>
        <row r="271">
          <cell r="A271" t="str">
            <v>Accrued Compensation</v>
          </cell>
          <cell r="E271">
            <v>158.51</v>
          </cell>
        </row>
        <row r="272">
          <cell r="A272" t="str">
            <v>Accrued Compensation</v>
          </cell>
          <cell r="E272">
            <v>483.4</v>
          </cell>
        </row>
        <row r="273">
          <cell r="A273" t="str">
            <v>Accrued Compensation</v>
          </cell>
          <cell r="E273">
            <v>527.73</v>
          </cell>
        </row>
        <row r="274">
          <cell r="A274" t="str">
            <v>Accrued Compensation</v>
          </cell>
          <cell r="E274">
            <v>3631.61</v>
          </cell>
        </row>
        <row r="275">
          <cell r="A275" t="str">
            <v>Accrued Compensation</v>
          </cell>
          <cell r="E275">
            <v>-6416.55</v>
          </cell>
        </row>
        <row r="276">
          <cell r="A276" t="str">
            <v>Accrued Compensation</v>
          </cell>
          <cell r="E276">
            <v>-25774.7</v>
          </cell>
        </row>
        <row r="277">
          <cell r="A277" t="str">
            <v>Accrued Compensation</v>
          </cell>
          <cell r="E277">
            <v>-39089983.740000002</v>
          </cell>
        </row>
        <row r="278">
          <cell r="A278" t="str">
            <v>Accrued Compensation</v>
          </cell>
          <cell r="E278">
            <v>-67.760000000000005</v>
          </cell>
        </row>
        <row r="279">
          <cell r="A279" t="str">
            <v>Accrued Compensation</v>
          </cell>
          <cell r="E279">
            <v>3180.73</v>
          </cell>
        </row>
        <row r="280">
          <cell r="A280" t="str">
            <v>Accrued Compensation</v>
          </cell>
          <cell r="E280">
            <v>-220</v>
          </cell>
        </row>
        <row r="281">
          <cell r="A281" t="str">
            <v>Accrued Compensation</v>
          </cell>
          <cell r="E281">
            <v>-16</v>
          </cell>
        </row>
        <row r="282">
          <cell r="A282" t="str">
            <v>Accrued Compensation</v>
          </cell>
          <cell r="E282">
            <v>-380</v>
          </cell>
        </row>
        <row r="283">
          <cell r="E283">
            <v>-88521308.920000002</v>
          </cell>
        </row>
        <row r="285">
          <cell r="A285" t="str">
            <v>Other Accrued Expenses</v>
          </cell>
          <cell r="E285">
            <v>-13401082.970000001</v>
          </cell>
        </row>
        <row r="286">
          <cell r="E286">
            <v>-13401082.970000001</v>
          </cell>
        </row>
        <row r="288">
          <cell r="A288" t="str">
            <v>Other Current Liabilities</v>
          </cell>
          <cell r="E288">
            <v>-2537365</v>
          </cell>
        </row>
        <row r="289">
          <cell r="A289" t="str">
            <v>Other Current Liabilities</v>
          </cell>
          <cell r="E289">
            <v>-17979.169999999998</v>
          </cell>
        </row>
        <row r="290">
          <cell r="A290" t="str">
            <v>Other Current Liabilities</v>
          </cell>
          <cell r="E290">
            <v>0</v>
          </cell>
        </row>
        <row r="291">
          <cell r="A291" t="str">
            <v>Other Current Liabilities</v>
          </cell>
          <cell r="E291">
            <v>0</v>
          </cell>
        </row>
        <row r="292">
          <cell r="A292" t="str">
            <v>Other Current Liabilities</v>
          </cell>
          <cell r="E292">
            <v>-3542827.62</v>
          </cell>
        </row>
        <row r="293">
          <cell r="A293" t="str">
            <v>Other Current Liabilities</v>
          </cell>
          <cell r="E293">
            <v>-1323634.19</v>
          </cell>
        </row>
        <row r="294">
          <cell r="A294" t="str">
            <v>Other Current Liabilities</v>
          </cell>
          <cell r="E294">
            <v>-450535</v>
          </cell>
        </row>
        <row r="295">
          <cell r="A295" t="str">
            <v>Other Current Liabilities</v>
          </cell>
          <cell r="E295">
            <v>-1212000</v>
          </cell>
        </row>
        <row r="296">
          <cell r="A296" t="str">
            <v>Other Current Liabilities</v>
          </cell>
          <cell r="E296">
            <v>-1390953.89</v>
          </cell>
        </row>
        <row r="297">
          <cell r="A297" t="str">
            <v>Other Current Liabilities</v>
          </cell>
          <cell r="E297">
            <v>-1028561.49</v>
          </cell>
        </row>
        <row r="298">
          <cell r="A298" t="str">
            <v>Other Current Liabilities</v>
          </cell>
          <cell r="E298">
            <v>0</v>
          </cell>
        </row>
        <row r="299">
          <cell r="A299" t="str">
            <v>Other Current Liabilities</v>
          </cell>
          <cell r="E299">
            <v>776880</v>
          </cell>
        </row>
        <row r="300">
          <cell r="A300" t="str">
            <v>Other Current Liabilities</v>
          </cell>
          <cell r="E300">
            <v>-1363996</v>
          </cell>
        </row>
        <row r="301">
          <cell r="A301" t="str">
            <v>Other Current Liabilities</v>
          </cell>
          <cell r="E301">
            <v>-453608</v>
          </cell>
        </row>
        <row r="302">
          <cell r="A302" t="str">
            <v>Other Current Liabilities</v>
          </cell>
          <cell r="E302">
            <v>-950000</v>
          </cell>
        </row>
        <row r="303">
          <cell r="A303" t="str">
            <v>Other Current Liabilities</v>
          </cell>
          <cell r="E303">
            <v>0</v>
          </cell>
        </row>
        <row r="304">
          <cell r="A304" t="str">
            <v>Other Current Liabilities</v>
          </cell>
          <cell r="E304">
            <v>0</v>
          </cell>
        </row>
        <row r="305">
          <cell r="A305" t="str">
            <v>Other Current Liabilities</v>
          </cell>
          <cell r="E305">
            <v>0</v>
          </cell>
        </row>
        <row r="306">
          <cell r="E306">
            <v>-13494580.359999999</v>
          </cell>
        </row>
        <row r="308">
          <cell r="A308" t="str">
            <v>Noncurrent Liabilities</v>
          </cell>
          <cell r="E308">
            <v>-3136384.71</v>
          </cell>
        </row>
        <row r="309">
          <cell r="A309" t="str">
            <v>Noncurrent Liabilities</v>
          </cell>
          <cell r="E309">
            <v>0</v>
          </cell>
        </row>
        <row r="310">
          <cell r="A310" t="str">
            <v>Noncurrent Liabilities</v>
          </cell>
          <cell r="E310">
            <v>-1166666.8</v>
          </cell>
        </row>
        <row r="311">
          <cell r="A311" t="str">
            <v>Noncurrent Liabilities</v>
          </cell>
          <cell r="E311">
            <v>-7166270.2000000002</v>
          </cell>
        </row>
        <row r="312">
          <cell r="A312" t="str">
            <v>Noncurrent Liabilities</v>
          </cell>
          <cell r="E312">
            <v>-2261642.9</v>
          </cell>
        </row>
        <row r="313">
          <cell r="A313" t="str">
            <v>Noncurrent Liabilities</v>
          </cell>
          <cell r="E313">
            <v>-759529.16</v>
          </cell>
        </row>
        <row r="314">
          <cell r="A314" t="str">
            <v>Noncurrent Liabilities</v>
          </cell>
          <cell r="E314">
            <v>-3428970.23</v>
          </cell>
        </row>
        <row r="315">
          <cell r="A315" t="str">
            <v>Noncurrent Liabilities</v>
          </cell>
          <cell r="E315">
            <v>-9095484</v>
          </cell>
        </row>
        <row r="316">
          <cell r="A316" t="str">
            <v>Noncurrent Liabilities</v>
          </cell>
          <cell r="E316">
            <v>-2321839.5699999998</v>
          </cell>
        </row>
        <row r="317">
          <cell r="A317" t="str">
            <v>Noncurrent Liabilities</v>
          </cell>
          <cell r="E317">
            <v>-7985916.9800000004</v>
          </cell>
        </row>
        <row r="318">
          <cell r="A318" t="str">
            <v>Noncurrent Liabilities</v>
          </cell>
          <cell r="E318">
            <v>-9053057.0299999993</v>
          </cell>
        </row>
        <row r="319">
          <cell r="E319">
            <v>-46375761.579999998</v>
          </cell>
        </row>
        <row r="321">
          <cell r="A321" t="str">
            <v>Bonds Payable</v>
          </cell>
          <cell r="E321">
            <v>0</v>
          </cell>
        </row>
        <row r="322">
          <cell r="A322" t="str">
            <v>Bonds Payable</v>
          </cell>
          <cell r="E322">
            <v>-75000000</v>
          </cell>
        </row>
        <row r="323">
          <cell r="A323" t="str">
            <v>Bonds Payable</v>
          </cell>
          <cell r="E323">
            <v>-12380000</v>
          </cell>
        </row>
        <row r="324">
          <cell r="A324" t="str">
            <v>Bonds Payable</v>
          </cell>
          <cell r="E324">
            <v>-0.06</v>
          </cell>
        </row>
        <row r="325">
          <cell r="A325" t="str">
            <v>Bonds Payable</v>
          </cell>
          <cell r="E325">
            <v>-1633942.71</v>
          </cell>
        </row>
        <row r="326">
          <cell r="A326" t="str">
            <v>Bonds Payable</v>
          </cell>
          <cell r="E326">
            <v>-445489.07</v>
          </cell>
        </row>
        <row r="327">
          <cell r="A327" t="str">
            <v>Bonds Payable</v>
          </cell>
          <cell r="E327">
            <v>-2771898.59</v>
          </cell>
        </row>
        <row r="328">
          <cell r="A328" t="str">
            <v>Bonds Payable</v>
          </cell>
          <cell r="E328">
            <v>-1309844.1100000001</v>
          </cell>
        </row>
        <row r="329">
          <cell r="A329" t="str">
            <v>Bonds Payable</v>
          </cell>
          <cell r="E329">
            <v>-46335000</v>
          </cell>
        </row>
        <row r="330">
          <cell r="A330" t="str">
            <v>Bonds Payable</v>
          </cell>
          <cell r="E330">
            <v>-27760000</v>
          </cell>
        </row>
        <row r="331">
          <cell r="A331" t="str">
            <v>Bonds Payable</v>
          </cell>
          <cell r="E331">
            <v>-55010000</v>
          </cell>
        </row>
        <row r="332">
          <cell r="A332" t="str">
            <v>Bonds Payable</v>
          </cell>
          <cell r="E332">
            <v>-52090000</v>
          </cell>
        </row>
        <row r="333">
          <cell r="A333" t="str">
            <v>Bonds Payable</v>
          </cell>
          <cell r="E333">
            <v>-4104677.5</v>
          </cell>
        </row>
        <row r="334">
          <cell r="A334" t="str">
            <v>Bonds Payable</v>
          </cell>
          <cell r="E334">
            <v>-24352556.140000001</v>
          </cell>
        </row>
        <row r="335">
          <cell r="A335" t="str">
            <v>Bonds Payable</v>
          </cell>
          <cell r="E335">
            <v>-100000000</v>
          </cell>
        </row>
        <row r="336">
          <cell r="A336" t="str">
            <v>Bonds Payable</v>
          </cell>
          <cell r="E336">
            <v>-167180000</v>
          </cell>
        </row>
        <row r="337">
          <cell r="A337" t="str">
            <v>Bonds Payable</v>
          </cell>
          <cell r="E337">
            <v>-11389522.83</v>
          </cell>
        </row>
        <row r="338">
          <cell r="A338" t="str">
            <v>Bonds Payable</v>
          </cell>
          <cell r="E338">
            <v>-111525000</v>
          </cell>
        </row>
        <row r="339">
          <cell r="A339" t="str">
            <v>Bonds Payable</v>
          </cell>
          <cell r="E339">
            <v>5047781.2300000004</v>
          </cell>
        </row>
        <row r="340">
          <cell r="E340">
            <v>-688240149.77999997</v>
          </cell>
        </row>
        <row r="341">
          <cell r="E341">
            <v>-986053006.69000006</v>
          </cell>
        </row>
        <row r="343">
          <cell r="A343" t="str">
            <v>Unrestricted Fund Balance</v>
          </cell>
          <cell r="E343">
            <v>-1878585130.6400001</v>
          </cell>
        </row>
        <row r="344">
          <cell r="A344" t="str">
            <v>Unrestricted Fund Balance</v>
          </cell>
          <cell r="E344">
            <v>-161783106.78</v>
          </cell>
        </row>
        <row r="345">
          <cell r="A345" t="str">
            <v>Unrestricted Fund Balance</v>
          </cell>
          <cell r="E345">
            <v>-25616939.370000001</v>
          </cell>
        </row>
        <row r="346">
          <cell r="A346" t="str">
            <v>Unrestricted Fund Balance</v>
          </cell>
          <cell r="E346">
            <v>0.57999999999999996</v>
          </cell>
        </row>
        <row r="347">
          <cell r="A347" t="str">
            <v>Unrestricted Fund Balance</v>
          </cell>
          <cell r="E347">
            <v>-89610191.349999994</v>
          </cell>
        </row>
        <row r="348">
          <cell r="A348" t="str">
            <v>Unrestricted Fund Balance</v>
          </cell>
          <cell r="E348">
            <v>5815923.6600000001</v>
          </cell>
        </row>
        <row r="349">
          <cell r="A349" t="str">
            <v>Unrestricted Fund Balance</v>
          </cell>
          <cell r="E349">
            <v>-23830593.829999998</v>
          </cell>
        </row>
        <row r="350">
          <cell r="A350" t="str">
            <v>Unrestricted Fund Balance</v>
          </cell>
          <cell r="E350">
            <v>40758597.939999998</v>
          </cell>
        </row>
        <row r="351">
          <cell r="A351" t="str">
            <v>Unrestricted Fund Balance</v>
          </cell>
          <cell r="E351">
            <v>-22218120.170000002</v>
          </cell>
        </row>
        <row r="352">
          <cell r="A352" t="str">
            <v>Unrestricted Fund Balance</v>
          </cell>
          <cell r="E352">
            <v>-91202089.019999996</v>
          </cell>
        </row>
        <row r="353">
          <cell r="A353" t="str">
            <v>Unrestricted Fund Balance</v>
          </cell>
          <cell r="E353">
            <v>0</v>
          </cell>
        </row>
        <row r="354">
          <cell r="E354">
            <v>-2246271648.98</v>
          </cell>
        </row>
        <row r="356">
          <cell r="A356" t="str">
            <v>Unrestricted Fund Balance</v>
          </cell>
          <cell r="E356">
            <v>-0.05</v>
          </cell>
        </row>
        <row r="357">
          <cell r="A357" t="str">
            <v>Unrestricted Fund Balance</v>
          </cell>
          <cell r="E357">
            <v>-17262.580000000002</v>
          </cell>
        </row>
        <row r="358">
          <cell r="A358" t="str">
            <v>Unrestricted Fund Balance</v>
          </cell>
          <cell r="E358">
            <v>-1338.98</v>
          </cell>
        </row>
        <row r="359">
          <cell r="A359" t="str">
            <v>Unrestricted Fund Balance</v>
          </cell>
          <cell r="E359">
            <v>-483511.92</v>
          </cell>
        </row>
        <row r="360">
          <cell r="A360" t="str">
            <v>Unrestricted Fund Balance</v>
          </cell>
          <cell r="E360">
            <v>-12761.6</v>
          </cell>
        </row>
        <row r="361">
          <cell r="A361" t="str">
            <v>Unrestricted Fund Balance</v>
          </cell>
          <cell r="E361">
            <v>0.02</v>
          </cell>
        </row>
        <row r="362">
          <cell r="A362" t="str">
            <v>Unrestricted Fund Balance</v>
          </cell>
          <cell r="E362">
            <v>21175.97</v>
          </cell>
        </row>
        <row r="363">
          <cell r="A363" t="str">
            <v>Unrestricted Fund Balance</v>
          </cell>
          <cell r="E363">
            <v>193188.22</v>
          </cell>
        </row>
        <row r="364">
          <cell r="A364" t="str">
            <v>Unrestricted Fund Balance</v>
          </cell>
          <cell r="E364">
            <v>69255.759999999995</v>
          </cell>
        </row>
        <row r="365">
          <cell r="A365" t="str">
            <v>Unrestricted Fund Balance</v>
          </cell>
          <cell r="E365">
            <v>-3154.04</v>
          </cell>
        </row>
        <row r="366">
          <cell r="A366" t="str">
            <v>Unrestricted Fund Balance</v>
          </cell>
          <cell r="E366">
            <v>-11721.41</v>
          </cell>
        </row>
        <row r="367">
          <cell r="A367" t="str">
            <v>Unrestricted Fund Balance</v>
          </cell>
          <cell r="E367">
            <v>764.65</v>
          </cell>
        </row>
        <row r="368">
          <cell r="A368" t="str">
            <v>Unrestricted Fund Balance</v>
          </cell>
          <cell r="E368">
            <v>155.47999999999999</v>
          </cell>
        </row>
        <row r="369">
          <cell r="A369" t="str">
            <v>Unrestricted Fund Balance</v>
          </cell>
          <cell r="E369">
            <v>4309.7299999999996</v>
          </cell>
        </row>
        <row r="370">
          <cell r="A370" t="str">
            <v>Unrestricted Fund Balance</v>
          </cell>
          <cell r="E370">
            <v>5862.23</v>
          </cell>
        </row>
        <row r="371">
          <cell r="A371" t="str">
            <v>Unrestricted Fund Balance</v>
          </cell>
          <cell r="E371">
            <v>-9124.91</v>
          </cell>
        </row>
        <row r="372">
          <cell r="A372" t="str">
            <v>Unrestricted Fund Balance</v>
          </cell>
          <cell r="E372">
            <v>-79240.960000000006</v>
          </cell>
        </row>
        <row r="373">
          <cell r="A373" t="str">
            <v>Unrestricted Fund Balance</v>
          </cell>
          <cell r="E373">
            <v>2354.04</v>
          </cell>
        </row>
        <row r="374">
          <cell r="A374" t="str">
            <v>Unrestricted Fund Balance</v>
          </cell>
          <cell r="E374">
            <v>6342.76</v>
          </cell>
        </row>
        <row r="375">
          <cell r="A375" t="str">
            <v>Unrestricted Fund Balance</v>
          </cell>
          <cell r="E375">
            <v>-8668.52</v>
          </cell>
        </row>
        <row r="376">
          <cell r="A376" t="str">
            <v>Unrestricted Fund Balance</v>
          </cell>
          <cell r="E376">
            <v>-2499.17</v>
          </cell>
        </row>
        <row r="377">
          <cell r="A377" t="str">
            <v>Unrestricted Fund Balance</v>
          </cell>
          <cell r="E377">
            <v>3840.45</v>
          </cell>
        </row>
        <row r="378">
          <cell r="A378" t="str">
            <v>Unrestricted Fund Balance</v>
          </cell>
          <cell r="E378">
            <v>26313.09</v>
          </cell>
        </row>
        <row r="379">
          <cell r="A379" t="str">
            <v>Unrestricted Fund Balance</v>
          </cell>
          <cell r="E379">
            <v>2432.4699999999998</v>
          </cell>
        </row>
        <row r="380">
          <cell r="A380" t="str">
            <v>Unrestricted Fund Balance</v>
          </cell>
          <cell r="E380">
            <v>930.65</v>
          </cell>
        </row>
        <row r="381">
          <cell r="A381" t="str">
            <v>Unrestricted Fund Balance</v>
          </cell>
          <cell r="E381">
            <v>-3826.8</v>
          </cell>
        </row>
        <row r="382">
          <cell r="A382" t="str">
            <v>Unrestricted Fund Balance</v>
          </cell>
          <cell r="E382">
            <v>2727.34</v>
          </cell>
        </row>
        <row r="383">
          <cell r="A383" t="str">
            <v>Unrestricted Fund Balance</v>
          </cell>
          <cell r="E383">
            <v>78002.320000000007</v>
          </cell>
        </row>
        <row r="384">
          <cell r="A384" t="str">
            <v>Unrestricted Fund Balance</v>
          </cell>
          <cell r="E384">
            <v>0.36</v>
          </cell>
        </row>
        <row r="385">
          <cell r="A385" t="str">
            <v>Unrestricted Fund Balance</v>
          </cell>
          <cell r="E385">
            <v>26925.19</v>
          </cell>
        </row>
        <row r="386">
          <cell r="A386" t="str">
            <v>Unrestricted Fund Balance</v>
          </cell>
          <cell r="E386">
            <v>12937.34</v>
          </cell>
        </row>
        <row r="387">
          <cell r="A387" t="str">
            <v>Unrestricted Fund Balance</v>
          </cell>
          <cell r="E387">
            <v>-80156.990000000005</v>
          </cell>
        </row>
        <row r="388">
          <cell r="A388" t="str">
            <v>Unrestricted Fund Balance</v>
          </cell>
          <cell r="E388">
            <v>945</v>
          </cell>
        </row>
        <row r="389">
          <cell r="A389" t="str">
            <v>Unrestricted Fund Balance</v>
          </cell>
          <cell r="E389">
            <v>12215.75</v>
          </cell>
        </row>
        <row r="390">
          <cell r="A390" t="str">
            <v>Unrestricted Fund Balance</v>
          </cell>
          <cell r="E390">
            <v>-20190.02</v>
          </cell>
        </row>
        <row r="391">
          <cell r="A391" t="str">
            <v>Unrestricted Fund Balance</v>
          </cell>
          <cell r="E391">
            <v>-14336.04</v>
          </cell>
        </row>
        <row r="392">
          <cell r="A392" t="str">
            <v>Unrestricted Fund Balance</v>
          </cell>
          <cell r="E392">
            <v>31008.49</v>
          </cell>
        </row>
        <row r="393">
          <cell r="A393" t="str">
            <v>Unrestricted Fund Balance</v>
          </cell>
          <cell r="E393">
            <v>225967.52</v>
          </cell>
        </row>
        <row r="394">
          <cell r="A394" t="str">
            <v>Unrestricted Fund Balance</v>
          </cell>
          <cell r="E394">
            <v>-187774.52</v>
          </cell>
        </row>
        <row r="395">
          <cell r="A395" t="str">
            <v>Unrestricted Fund Balance</v>
          </cell>
          <cell r="E395">
            <v>-1257659.97</v>
          </cell>
        </row>
        <row r="396">
          <cell r="A396" t="str">
            <v>Unrestricted Fund Balance</v>
          </cell>
          <cell r="E396">
            <v>-4416.09</v>
          </cell>
        </row>
        <row r="397">
          <cell r="A397" t="str">
            <v>Unrestricted Fund Balance</v>
          </cell>
          <cell r="E397">
            <v>1214.3499999999999</v>
          </cell>
        </row>
        <row r="398">
          <cell r="A398" t="str">
            <v>Unrestricted Fund Balance</v>
          </cell>
          <cell r="E398">
            <v>-42161.18</v>
          </cell>
        </row>
        <row r="399">
          <cell r="A399" t="str">
            <v>Unrestricted Fund Balance</v>
          </cell>
          <cell r="E399">
            <v>-1165.25</v>
          </cell>
        </row>
        <row r="400">
          <cell r="A400" t="str">
            <v>Unrestricted Fund Balance</v>
          </cell>
          <cell r="E400">
            <v>34314.019999999997</v>
          </cell>
        </row>
        <row r="401">
          <cell r="A401" t="str">
            <v>Unrestricted Fund Balance</v>
          </cell>
          <cell r="E401">
            <v>-678793.58</v>
          </cell>
        </row>
        <row r="402">
          <cell r="A402" t="str">
            <v>Unrestricted Fund Balance</v>
          </cell>
          <cell r="E402">
            <v>9290.8700000000008</v>
          </cell>
        </row>
        <row r="403">
          <cell r="A403" t="str">
            <v>Unrestricted Fund Balance</v>
          </cell>
          <cell r="E403">
            <v>-124.38</v>
          </cell>
        </row>
        <row r="404">
          <cell r="A404" t="str">
            <v>Unrestricted Fund Balance</v>
          </cell>
          <cell r="E404">
            <v>-226838.89</v>
          </cell>
        </row>
        <row r="405">
          <cell r="A405" t="str">
            <v>Unrestricted Fund Balance</v>
          </cell>
          <cell r="E405">
            <v>-21453.200000000001</v>
          </cell>
        </row>
        <row r="406">
          <cell r="A406" t="str">
            <v>Unrestricted Fund Balance</v>
          </cell>
          <cell r="E406">
            <v>-12252.89</v>
          </cell>
        </row>
        <row r="407">
          <cell r="A407" t="str">
            <v>Unrestricted Fund Balance</v>
          </cell>
          <cell r="E407">
            <v>8836.65</v>
          </cell>
        </row>
        <row r="408">
          <cell r="A408" t="str">
            <v>Unrestricted Fund Balance</v>
          </cell>
          <cell r="E408">
            <v>100.89</v>
          </cell>
        </row>
        <row r="409">
          <cell r="A409" t="str">
            <v>Unrestricted Fund Balance</v>
          </cell>
          <cell r="E409">
            <v>-1979.03</v>
          </cell>
        </row>
        <row r="410">
          <cell r="A410" t="str">
            <v>Unrestricted Fund Balance</v>
          </cell>
          <cell r="E410">
            <v>-25514.16</v>
          </cell>
        </row>
        <row r="411">
          <cell r="A411" t="str">
            <v>Unrestricted Fund Balance</v>
          </cell>
          <cell r="E411">
            <v>9499.27</v>
          </cell>
        </row>
        <row r="412">
          <cell r="A412" t="str">
            <v>Unrestricted Fund Balance</v>
          </cell>
          <cell r="E412">
            <v>-1144.2</v>
          </cell>
        </row>
        <row r="413">
          <cell r="A413" t="str">
            <v>Unrestricted Fund Balance</v>
          </cell>
          <cell r="E413">
            <v>13604.44</v>
          </cell>
        </row>
        <row r="414">
          <cell r="A414" t="str">
            <v>Unrestricted Fund Balance</v>
          </cell>
          <cell r="E414">
            <v>19134.18</v>
          </cell>
        </row>
        <row r="415">
          <cell r="A415" t="str">
            <v>Unrestricted Fund Balance</v>
          </cell>
          <cell r="E415">
            <v>-7654.69</v>
          </cell>
        </row>
        <row r="416">
          <cell r="A416" t="str">
            <v>Unrestricted Fund Balance</v>
          </cell>
          <cell r="E416">
            <v>18659.89</v>
          </cell>
        </row>
        <row r="417">
          <cell r="A417" t="str">
            <v>Unrestricted Fund Balance</v>
          </cell>
          <cell r="E417">
            <v>-2505.09</v>
          </cell>
        </row>
        <row r="418">
          <cell r="A418" t="str">
            <v>Unrestricted Fund Balance</v>
          </cell>
          <cell r="E418">
            <v>13600.39</v>
          </cell>
        </row>
        <row r="419">
          <cell r="A419" t="str">
            <v>Unrestricted Fund Balance</v>
          </cell>
          <cell r="E419">
            <v>950.55</v>
          </cell>
        </row>
        <row r="420">
          <cell r="A420" t="str">
            <v>Unrestricted Fund Balance</v>
          </cell>
          <cell r="E420">
            <v>17450.53</v>
          </cell>
        </row>
        <row r="421">
          <cell r="A421" t="str">
            <v>Unrestricted Fund Balance</v>
          </cell>
          <cell r="E421">
            <v>9765.14</v>
          </cell>
        </row>
        <row r="422">
          <cell r="A422" t="str">
            <v>Unrestricted Fund Balance</v>
          </cell>
          <cell r="E422">
            <v>-55828.19</v>
          </cell>
        </row>
        <row r="423">
          <cell r="A423" t="str">
            <v>Unrestricted Fund Balance</v>
          </cell>
          <cell r="E423">
            <v>-513510.65</v>
          </cell>
        </row>
        <row r="424">
          <cell r="A424" t="str">
            <v>Unrestricted Fund Balance</v>
          </cell>
          <cell r="E424">
            <v>0.4</v>
          </cell>
        </row>
        <row r="425">
          <cell r="A425" t="str">
            <v>Unrestricted Fund Balance</v>
          </cell>
          <cell r="E425">
            <v>10336.700000000001</v>
          </cell>
        </row>
        <row r="426">
          <cell r="A426" t="str">
            <v>Unrestricted Fund Balance</v>
          </cell>
          <cell r="E426">
            <v>14743.59</v>
          </cell>
        </row>
        <row r="427">
          <cell r="A427" t="str">
            <v>Unrestricted Fund Balance</v>
          </cell>
          <cell r="E427">
            <v>1063.3499999999999</v>
          </cell>
        </row>
        <row r="428">
          <cell r="A428" t="str">
            <v>Unrestricted Fund Balance</v>
          </cell>
          <cell r="E428">
            <v>-14298.81</v>
          </cell>
        </row>
        <row r="429">
          <cell r="A429" t="str">
            <v>Unrestricted Fund Balance</v>
          </cell>
          <cell r="E429">
            <v>259.41000000000003</v>
          </cell>
        </row>
        <row r="430">
          <cell r="A430" t="str">
            <v>Unrestricted Fund Balance</v>
          </cell>
          <cell r="E430">
            <v>17791.59</v>
          </cell>
        </row>
        <row r="431">
          <cell r="A431" t="str">
            <v>Unrestricted Fund Balance</v>
          </cell>
          <cell r="E431">
            <v>-301523.83</v>
          </cell>
        </row>
        <row r="432">
          <cell r="A432" t="str">
            <v>Unrestricted Fund Balance</v>
          </cell>
          <cell r="E432">
            <v>-1042.21</v>
          </cell>
        </row>
        <row r="433">
          <cell r="A433" t="str">
            <v>Unrestricted Fund Balance</v>
          </cell>
          <cell r="E433">
            <v>35916.71</v>
          </cell>
        </row>
        <row r="434">
          <cell r="A434" t="str">
            <v>Unrestricted Fund Balance</v>
          </cell>
          <cell r="E434">
            <v>-22105.59</v>
          </cell>
        </row>
        <row r="435">
          <cell r="A435" t="str">
            <v>Unrestricted Fund Balance</v>
          </cell>
          <cell r="E435">
            <v>588.49</v>
          </cell>
        </row>
        <row r="436">
          <cell r="A436" t="str">
            <v>Unrestricted Fund Balance</v>
          </cell>
          <cell r="E436">
            <v>383.81</v>
          </cell>
        </row>
        <row r="437">
          <cell r="A437" t="str">
            <v>Unrestricted Fund Balance</v>
          </cell>
          <cell r="E437">
            <v>5304.85</v>
          </cell>
        </row>
        <row r="438">
          <cell r="A438" t="str">
            <v>Unrestricted Fund Balance</v>
          </cell>
          <cell r="E438">
            <v>-77894.75</v>
          </cell>
        </row>
        <row r="439">
          <cell r="A439" t="str">
            <v>Unrestricted Fund Balance</v>
          </cell>
          <cell r="E439">
            <v>-27203.41</v>
          </cell>
        </row>
        <row r="440">
          <cell r="A440" t="str">
            <v>Unrestricted Fund Balance</v>
          </cell>
          <cell r="E440">
            <v>-853398.87</v>
          </cell>
        </row>
        <row r="441">
          <cell r="A441" t="str">
            <v>Unrestricted Fund Balance</v>
          </cell>
          <cell r="E441">
            <v>-216043.65</v>
          </cell>
        </row>
        <row r="442">
          <cell r="A442" t="str">
            <v>Unrestricted Fund Balance</v>
          </cell>
          <cell r="E442">
            <v>-526545.32999999996</v>
          </cell>
        </row>
        <row r="443">
          <cell r="A443" t="str">
            <v>Unrestricted Fund Balance</v>
          </cell>
          <cell r="E443">
            <v>-9650.56</v>
          </cell>
        </row>
        <row r="444">
          <cell r="A444" t="str">
            <v>Unrestricted Fund Balance</v>
          </cell>
          <cell r="E444">
            <v>-5650.11</v>
          </cell>
        </row>
        <row r="445">
          <cell r="A445" t="str">
            <v>Unrestricted Fund Balance</v>
          </cell>
          <cell r="E445">
            <v>564.22</v>
          </cell>
        </row>
        <row r="446">
          <cell r="A446" t="str">
            <v>Unrestricted Fund Balance</v>
          </cell>
          <cell r="E446">
            <v>-376458.79</v>
          </cell>
        </row>
        <row r="447">
          <cell r="A447" t="str">
            <v>Unrestricted Fund Balance</v>
          </cell>
          <cell r="E447">
            <v>4485.91</v>
          </cell>
        </row>
        <row r="448">
          <cell r="A448" t="str">
            <v>Unrestricted Fund Balance</v>
          </cell>
          <cell r="E448">
            <v>28837.39</v>
          </cell>
        </row>
        <row r="449">
          <cell r="A449" t="str">
            <v>Unrestricted Fund Balance</v>
          </cell>
          <cell r="E449">
            <v>2576.7199999999998</v>
          </cell>
        </row>
        <row r="450">
          <cell r="A450" t="str">
            <v>Unrestricted Fund Balance</v>
          </cell>
          <cell r="E450">
            <v>-23340.51</v>
          </cell>
        </row>
        <row r="451">
          <cell r="A451" t="str">
            <v>Unrestricted Fund Balance</v>
          </cell>
          <cell r="E451">
            <v>-27575.759999999998</v>
          </cell>
        </row>
        <row r="452">
          <cell r="A452" t="str">
            <v>Unrestricted Fund Balance</v>
          </cell>
          <cell r="E452">
            <v>-33282.04</v>
          </cell>
        </row>
        <row r="453">
          <cell r="A453" t="str">
            <v>Unrestricted Fund Balance</v>
          </cell>
          <cell r="E453">
            <v>-19717.13</v>
          </cell>
        </row>
        <row r="454">
          <cell r="A454" t="str">
            <v>Unrestricted Fund Balance</v>
          </cell>
          <cell r="E454">
            <v>-470357.3</v>
          </cell>
        </row>
        <row r="455">
          <cell r="A455" t="str">
            <v>Unrestricted Fund Balance</v>
          </cell>
          <cell r="E455">
            <v>-148856.45000000001</v>
          </cell>
        </row>
        <row r="456">
          <cell r="A456" t="str">
            <v>Unrestricted Fund Balance</v>
          </cell>
          <cell r="E456">
            <v>-2049.3200000000002</v>
          </cell>
        </row>
        <row r="457">
          <cell r="A457" t="str">
            <v>Unrestricted Fund Balance</v>
          </cell>
          <cell r="E457">
            <v>2184122.85</v>
          </cell>
        </row>
        <row r="458">
          <cell r="A458" t="str">
            <v>Unrestricted Fund Balance</v>
          </cell>
          <cell r="E458">
            <v>-1088768.77</v>
          </cell>
        </row>
        <row r="459">
          <cell r="A459" t="str">
            <v>Unrestricted Fund Balance</v>
          </cell>
          <cell r="E459">
            <v>-3513110.45</v>
          </cell>
        </row>
        <row r="460">
          <cell r="A460" t="str">
            <v>Unrestricted Fund Balance</v>
          </cell>
          <cell r="E460">
            <v>98392916.180000007</v>
          </cell>
        </row>
        <row r="461">
          <cell r="A461" t="str">
            <v>Unrestricted Fund Balance</v>
          </cell>
          <cell r="E461">
            <v>-9368353.2899999991</v>
          </cell>
        </row>
        <row r="462">
          <cell r="A462" t="str">
            <v>Unrestricted Fund Balance</v>
          </cell>
          <cell r="E462">
            <v>-411965.96</v>
          </cell>
        </row>
        <row r="463">
          <cell r="E463">
            <v>80256205.329999998</v>
          </cell>
        </row>
        <row r="465">
          <cell r="A465" t="str">
            <v>Unrestricted Fund Balance</v>
          </cell>
          <cell r="E465">
            <v>-1000</v>
          </cell>
        </row>
        <row r="466">
          <cell r="A466" t="str">
            <v>Unrestricted Fund Balance</v>
          </cell>
          <cell r="E466">
            <v>-45460745.780000001</v>
          </cell>
        </row>
        <row r="467">
          <cell r="A467" t="str">
            <v>Unrestricted Fund Balance</v>
          </cell>
          <cell r="E467">
            <v>-16916576.780000001</v>
          </cell>
        </row>
        <row r="468">
          <cell r="A468" t="str">
            <v>Unrestricted Fund Balance</v>
          </cell>
          <cell r="E468">
            <v>-859603</v>
          </cell>
        </row>
        <row r="469">
          <cell r="A469" t="str">
            <v>Unrestricted Fund Balance</v>
          </cell>
          <cell r="E469">
            <v>-325001.8</v>
          </cell>
        </row>
        <row r="470">
          <cell r="A470" t="str">
            <v>Unrestricted Fund Balance</v>
          </cell>
          <cell r="E470">
            <v>-180544.75</v>
          </cell>
        </row>
        <row r="471">
          <cell r="E471">
            <v>-63743472.109999999</v>
          </cell>
        </row>
        <row r="472">
          <cell r="E472">
            <v>-2229758915.7600002</v>
          </cell>
        </row>
        <row r="474">
          <cell r="A474" t="str">
            <v>Unrestricted Fund Balance</v>
          </cell>
          <cell r="E474">
            <v>-1824351.38</v>
          </cell>
        </row>
        <row r="475">
          <cell r="E475">
            <v>-1824351.38</v>
          </cell>
        </row>
        <row r="477">
          <cell r="A477" t="str">
            <v>Unrestricted Fund Balance</v>
          </cell>
          <cell r="E477">
            <v>-48148898.090000004</v>
          </cell>
        </row>
        <row r="478">
          <cell r="A478" t="str">
            <v>Unrestricted Fund Balance</v>
          </cell>
          <cell r="E478">
            <v>14073800.279999999</v>
          </cell>
        </row>
        <row r="479">
          <cell r="A479" t="str">
            <v>Unrestricted Fund Balance</v>
          </cell>
          <cell r="E479">
            <v>-53254039.659999996</v>
          </cell>
        </row>
        <row r="480">
          <cell r="A480" t="str">
            <v>Unrestricted Fund Balance</v>
          </cell>
          <cell r="E480">
            <v>-31287321.710000001</v>
          </cell>
        </row>
        <row r="481">
          <cell r="E481">
            <v>-118616459.18000001</v>
          </cell>
        </row>
        <row r="483">
          <cell r="A483" t="str">
            <v>Unrestricted Fund Balance</v>
          </cell>
          <cell r="E483">
            <v>-31484552.219999999</v>
          </cell>
        </row>
        <row r="484">
          <cell r="A484" t="str">
            <v>Unrestricted Fund Balance</v>
          </cell>
          <cell r="E484">
            <v>8645253.3100000005</v>
          </cell>
        </row>
        <row r="485">
          <cell r="A485" t="str">
            <v>Unrestricted Fund Balance</v>
          </cell>
          <cell r="E485">
            <v>-76643842.780000001</v>
          </cell>
        </row>
        <row r="486">
          <cell r="E486">
            <v>-99483141.689999998</v>
          </cell>
        </row>
        <row r="488">
          <cell r="A488" t="str">
            <v>Unrestricted Fund Balance</v>
          </cell>
          <cell r="E488">
            <v>-1205899.31</v>
          </cell>
        </row>
        <row r="489">
          <cell r="E489">
            <v>-1205899.31</v>
          </cell>
        </row>
        <row r="491">
          <cell r="A491" t="str">
            <v>Unrestricted Fund Balance</v>
          </cell>
          <cell r="E491">
            <v>-55013.84</v>
          </cell>
        </row>
        <row r="492">
          <cell r="A492" t="str">
            <v>Unrestricted Fund Balance</v>
          </cell>
          <cell r="E492">
            <v>3276409.72</v>
          </cell>
        </row>
        <row r="493">
          <cell r="A493" t="str">
            <v>Unrestricted Fund Balance</v>
          </cell>
          <cell r="E493">
            <v>-43504258.899999999</v>
          </cell>
        </row>
        <row r="494">
          <cell r="A494" t="str">
            <v>Unrestricted Fund Balance</v>
          </cell>
          <cell r="E494">
            <v>-10291374.49</v>
          </cell>
        </row>
        <row r="495">
          <cell r="A495" t="str">
            <v>Unrestricted Fund Balance</v>
          </cell>
          <cell r="E495">
            <v>-15082934.15</v>
          </cell>
        </row>
        <row r="496">
          <cell r="A496" t="str">
            <v>Unrestricted Fund Balance</v>
          </cell>
          <cell r="E496">
            <v>0</v>
          </cell>
        </row>
        <row r="497">
          <cell r="E497">
            <v>-65657171.659999996</v>
          </cell>
        </row>
        <row r="498">
          <cell r="E498">
            <v>-286787023.22000003</v>
          </cell>
        </row>
        <row r="500">
          <cell r="A500" t="str">
            <v>Unrestricted Fund Balance</v>
          </cell>
          <cell r="E500">
            <v>-756217.57</v>
          </cell>
        </row>
        <row r="501">
          <cell r="A501" t="str">
            <v>Unrestricted Fund Balance</v>
          </cell>
          <cell r="E501">
            <v>-10026360.029999999</v>
          </cell>
        </row>
        <row r="502">
          <cell r="A502" t="str">
            <v>Unrestricted Fund Balance</v>
          </cell>
          <cell r="E502">
            <v>-134045317.42</v>
          </cell>
        </row>
        <row r="503">
          <cell r="A503" t="str">
            <v>Unrestricted Fund Balance</v>
          </cell>
          <cell r="E503">
            <v>-3688627.79</v>
          </cell>
        </row>
        <row r="504">
          <cell r="A504" t="str">
            <v>Unrestricted Fund Balance</v>
          </cell>
          <cell r="E504">
            <v>-13024727.52</v>
          </cell>
        </row>
        <row r="505">
          <cell r="A505" t="str">
            <v>Unrestricted Fund Balance</v>
          </cell>
          <cell r="E505">
            <v>-35760615.770000003</v>
          </cell>
        </row>
        <row r="506">
          <cell r="E506">
            <v>-197301866.09999999</v>
          </cell>
        </row>
        <row r="508">
          <cell r="A508" t="str">
            <v>Unrestricted Fund Balance</v>
          </cell>
          <cell r="E508">
            <v>-103188744.7</v>
          </cell>
        </row>
        <row r="509">
          <cell r="E509">
            <v>-103188744.7</v>
          </cell>
        </row>
        <row r="510">
          <cell r="E510">
            <v>-300490610.80000001</v>
          </cell>
        </row>
        <row r="511">
          <cell r="E511">
            <v>-3803089556.4699998</v>
          </cell>
        </row>
        <row r="513">
          <cell r="A513" t="str">
            <v>Marketable Securities</v>
          </cell>
          <cell r="E513">
            <v>98984647.769999996</v>
          </cell>
        </row>
        <row r="514">
          <cell r="A514" t="str">
            <v>Marketable Securities</v>
          </cell>
          <cell r="E514">
            <v>8640213.75</v>
          </cell>
        </row>
        <row r="515">
          <cell r="E515">
            <v>107624861.52</v>
          </cell>
        </row>
        <row r="517">
          <cell r="A517" t="str">
            <v>Marketable Securities</v>
          </cell>
          <cell r="E517">
            <v>170302360.87</v>
          </cell>
        </row>
        <row r="518">
          <cell r="A518" t="str">
            <v>Marketable Securities</v>
          </cell>
          <cell r="E518">
            <v>64315508.25</v>
          </cell>
        </row>
        <row r="519">
          <cell r="E519">
            <v>234617869.12</v>
          </cell>
        </row>
        <row r="521">
          <cell r="A521" t="str">
            <v>Marketable Securities</v>
          </cell>
          <cell r="E521">
            <v>214209204.25</v>
          </cell>
        </row>
        <row r="522">
          <cell r="E522">
            <v>214209204.25</v>
          </cell>
        </row>
        <row r="524">
          <cell r="A524" t="str">
            <v>Pledges &amp; Other Receivables</v>
          </cell>
          <cell r="E524">
            <v>49776202.670000002</v>
          </cell>
        </row>
        <row r="525">
          <cell r="E525">
            <v>49776202.670000002</v>
          </cell>
        </row>
        <row r="526">
          <cell r="A526" t="str">
            <v>Other Assets</v>
          </cell>
          <cell r="E526">
            <v>566696.81000000006</v>
          </cell>
        </row>
        <row r="527">
          <cell r="A527" t="str">
            <v>Other Assets</v>
          </cell>
          <cell r="E527">
            <v>-23459.54</v>
          </cell>
        </row>
        <row r="529">
          <cell r="A529" t="str">
            <v>Other Current Liabilities</v>
          </cell>
          <cell r="E529">
            <v>-75266109.340000004</v>
          </cell>
        </row>
        <row r="530">
          <cell r="E530">
            <v>-75266109.340000004</v>
          </cell>
        </row>
      </sheetData>
      <sheetData sheetId="13"/>
      <sheetData sheetId="14"/>
      <sheetData sheetId="15">
        <row r="105">
          <cell r="F105">
            <v>1711000</v>
          </cell>
          <cell r="G105">
            <v>0</v>
          </cell>
        </row>
        <row r="106">
          <cell r="F106">
            <v>32724.030000001192</v>
          </cell>
          <cell r="G106">
            <v>0</v>
          </cell>
        </row>
        <row r="107">
          <cell r="F107">
            <v>301503133.79000008</v>
          </cell>
          <cell r="G107">
            <v>-149282.17000000001</v>
          </cell>
        </row>
        <row r="108">
          <cell r="F108">
            <v>0</v>
          </cell>
          <cell r="G108">
            <v>0</v>
          </cell>
        </row>
        <row r="109">
          <cell r="F109">
            <v>19265417.780000001</v>
          </cell>
          <cell r="G109">
            <v>0</v>
          </cell>
        </row>
        <row r="110">
          <cell r="F110">
            <v>62321942.550000191</v>
          </cell>
          <cell r="G110">
            <v>-7102746.6299999952</v>
          </cell>
        </row>
        <row r="111">
          <cell r="F111">
            <v>0</v>
          </cell>
          <cell r="G111">
            <v>0</v>
          </cell>
        </row>
        <row r="112">
          <cell r="F112">
            <v>14146290.870000005</v>
          </cell>
          <cell r="G112">
            <v>-405387.55</v>
          </cell>
        </row>
        <row r="113">
          <cell r="F113">
            <v>348063188.68001431</v>
          </cell>
          <cell r="G113">
            <v>-398063356.53000093</v>
          </cell>
        </row>
        <row r="119">
          <cell r="F119">
            <v>-793219.71999999974</v>
          </cell>
          <cell r="G119">
            <v>0</v>
          </cell>
        </row>
        <row r="120">
          <cell r="F120">
            <v>-37928225.899999917</v>
          </cell>
          <cell r="G120">
            <v>142377.01</v>
          </cell>
        </row>
        <row r="121">
          <cell r="F121">
            <v>0</v>
          </cell>
          <cell r="G121">
            <v>0</v>
          </cell>
        </row>
        <row r="122">
          <cell r="F122">
            <v>-2616125.6599999964</v>
          </cell>
          <cell r="G122">
            <v>0</v>
          </cell>
        </row>
        <row r="123">
          <cell r="F123">
            <v>-52692738.709999979</v>
          </cell>
          <cell r="G123">
            <v>6873288.609999992</v>
          </cell>
        </row>
        <row r="124">
          <cell r="F124">
            <v>0</v>
          </cell>
          <cell r="G124">
            <v>0</v>
          </cell>
        </row>
        <row r="125">
          <cell r="F125">
            <v>-5007113.2300000004</v>
          </cell>
          <cell r="G125">
            <v>405387.55</v>
          </cell>
        </row>
        <row r="126">
          <cell r="F126">
            <v>0</v>
          </cell>
        </row>
      </sheetData>
      <sheetData sheetId="16"/>
      <sheetData sheetId="17">
        <row r="27">
          <cell r="G27">
            <v>2321839.5699999961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.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19" transitionEvaluation="1" transitionEntry="1" codeName="Sheet1">
    <pageSetUpPr autoPageBreaks="0" fitToPage="1"/>
  </sheetPr>
  <dimension ref="A1:CH817"/>
  <sheetViews>
    <sheetView showGridLines="0" tabSelected="1" topLeftCell="A719" zoomScale="75" zoomScaleNormal="75" workbookViewId="0">
      <selection activeCell="D497" sqref="D497"/>
    </sheetView>
  </sheetViews>
  <sheetFormatPr defaultColWidth="11.75" defaultRowHeight="12.65" customHeight="1" x14ac:dyDescent="0.35"/>
  <cols>
    <col min="1" max="1" width="29.5625" style="177" customWidth="1"/>
    <col min="2" max="2" width="15.5625" style="177" customWidth="1"/>
    <col min="3" max="3" width="14.75" style="177" customWidth="1"/>
    <col min="4" max="4" width="13.25" style="177" customWidth="1"/>
    <col min="5" max="5" width="11.75" style="177"/>
    <col min="6" max="6" width="11.75" style="177" customWidth="1"/>
    <col min="7" max="16384" width="11.75" style="177"/>
  </cols>
  <sheetData>
    <row r="1" spans="1:6" ht="12.75" customHeight="1" x14ac:dyDescent="0.35">
      <c r="A1" s="208" t="s">
        <v>1232</v>
      </c>
      <c r="B1" s="209"/>
      <c r="C1" s="209"/>
      <c r="D1" s="209"/>
      <c r="E1" s="209"/>
      <c r="F1" s="209"/>
    </row>
    <row r="2" spans="1:6" ht="12.75" customHeight="1" x14ac:dyDescent="0.35">
      <c r="A2" s="209" t="s">
        <v>1233</v>
      </c>
      <c r="B2" s="209"/>
      <c r="C2" s="210"/>
      <c r="D2" s="209"/>
      <c r="E2" s="209"/>
      <c r="F2" s="209"/>
    </row>
    <row r="3" spans="1:6" ht="12.75" customHeight="1" x14ac:dyDescent="0.35">
      <c r="A3" s="187"/>
      <c r="C3" s="211"/>
    </row>
    <row r="4" spans="1:6" ht="12.75" customHeight="1" x14ac:dyDescent="0.35">
      <c r="C4" s="211"/>
    </row>
    <row r="5" spans="1:6" ht="12.75" customHeight="1" x14ac:dyDescent="0.35">
      <c r="A5" s="187" t="s">
        <v>1258</v>
      </c>
      <c r="C5" s="211"/>
    </row>
    <row r="6" spans="1:6" ht="12.75" customHeight="1" x14ac:dyDescent="0.35">
      <c r="A6" s="187" t="s">
        <v>0</v>
      </c>
      <c r="C6" s="211"/>
    </row>
    <row r="7" spans="1:6" ht="12.75" customHeight="1" x14ac:dyDescent="0.35">
      <c r="A7" s="187" t="s">
        <v>1</v>
      </c>
      <c r="C7" s="211"/>
    </row>
    <row r="8" spans="1:6" ht="12.75" customHeight="1" x14ac:dyDescent="0.35">
      <c r="C8" s="211"/>
    </row>
    <row r="9" spans="1:6" ht="12.75" customHeight="1" x14ac:dyDescent="0.35">
      <c r="C9" s="211"/>
    </row>
    <row r="10" spans="1:6" ht="12.75" customHeight="1" x14ac:dyDescent="0.35">
      <c r="A10" s="186" t="s">
        <v>1228</v>
      </c>
      <c r="C10" s="211"/>
    </row>
    <row r="11" spans="1:6" ht="12.75" customHeight="1" x14ac:dyDescent="0.35">
      <c r="A11" s="186" t="s">
        <v>1231</v>
      </c>
      <c r="C11" s="211"/>
    </row>
    <row r="12" spans="1:6" ht="12.75" customHeight="1" x14ac:dyDescent="0.35">
      <c r="C12" s="211"/>
    </row>
    <row r="13" spans="1:6" ht="12.75" customHeight="1" x14ac:dyDescent="0.35">
      <c r="C13" s="211"/>
    </row>
    <row r="14" spans="1:6" ht="12.75" customHeight="1" x14ac:dyDescent="0.35">
      <c r="A14" s="187" t="s">
        <v>2</v>
      </c>
      <c r="C14" s="211"/>
    </row>
    <row r="15" spans="1:6" ht="12.75" customHeight="1" x14ac:dyDescent="0.35">
      <c r="A15" s="187"/>
      <c r="C15" s="211"/>
    </row>
    <row r="16" spans="1:6" ht="12.75" customHeight="1" x14ac:dyDescent="0.35">
      <c r="A16" s="177" t="s">
        <v>1260</v>
      </c>
      <c r="C16" s="211"/>
      <c r="F16" s="261" t="s">
        <v>1259</v>
      </c>
    </row>
    <row r="17" spans="1:6" ht="12.75" customHeight="1" x14ac:dyDescent="0.35">
      <c r="A17" s="177" t="s">
        <v>1230</v>
      </c>
      <c r="C17" s="261" t="s">
        <v>1259</v>
      </c>
    </row>
    <row r="18" spans="1:6" ht="12.75" customHeight="1" x14ac:dyDescent="0.35">
      <c r="A18" s="262"/>
      <c r="C18" s="211"/>
    </row>
    <row r="19" spans="1:6" ht="12.75" customHeight="1" x14ac:dyDescent="0.35">
      <c r="C19" s="211"/>
    </row>
    <row r="20" spans="1:6" ht="12.75" customHeight="1" x14ac:dyDescent="0.35">
      <c r="A20" s="242" t="s">
        <v>1234</v>
      </c>
      <c r="B20" s="242"/>
      <c r="C20" s="251"/>
      <c r="D20" s="242"/>
      <c r="E20" s="242"/>
      <c r="F20" s="242"/>
    </row>
    <row r="21" spans="1:6" ht="22.5" customHeight="1" x14ac:dyDescent="0.35">
      <c r="A21" s="187"/>
      <c r="C21" s="211"/>
    </row>
    <row r="22" spans="1:6" ht="12.65" customHeight="1" x14ac:dyDescent="0.35">
      <c r="A22" s="212" t="s">
        <v>1254</v>
      </c>
      <c r="B22" s="213"/>
      <c r="C22" s="214"/>
      <c r="D22" s="212"/>
      <c r="E22" s="212"/>
    </row>
    <row r="23" spans="1:6" ht="12.65" customHeight="1" x14ac:dyDescent="0.35">
      <c r="B23" s="187"/>
      <c r="C23" s="211"/>
    </row>
    <row r="24" spans="1:6" ht="12.65" customHeight="1" x14ac:dyDescent="0.35">
      <c r="A24" s="215" t="s">
        <v>3</v>
      </c>
      <c r="C24" s="211"/>
    </row>
    <row r="25" spans="1:6" ht="12.65" customHeight="1" x14ac:dyDescent="0.35">
      <c r="A25" s="186" t="s">
        <v>1235</v>
      </c>
      <c r="C25" s="211"/>
    </row>
    <row r="26" spans="1:6" ht="12.65" customHeight="1" x14ac:dyDescent="0.35">
      <c r="A26" s="187" t="s">
        <v>4</v>
      </c>
      <c r="C26" s="211"/>
    </row>
    <row r="27" spans="1:6" ht="12.65" customHeight="1" x14ac:dyDescent="0.35">
      <c r="A27" s="186" t="s">
        <v>1236</v>
      </c>
      <c r="C27" s="211"/>
    </row>
    <row r="28" spans="1:6" ht="12.65" customHeight="1" x14ac:dyDescent="0.35">
      <c r="A28" s="187" t="s">
        <v>5</v>
      </c>
      <c r="C28" s="211"/>
    </row>
    <row r="29" spans="1:6" ht="12.65" customHeight="1" x14ac:dyDescent="0.35">
      <c r="A29" s="186"/>
      <c r="C29" s="211"/>
    </row>
    <row r="30" spans="1:6" ht="12.65" customHeight="1" x14ac:dyDescent="0.35">
      <c r="A30" s="177" t="s">
        <v>6</v>
      </c>
      <c r="C30" s="211"/>
    </row>
    <row r="31" spans="1:6" ht="12.65" customHeight="1" x14ac:dyDescent="0.35">
      <c r="A31" s="187" t="s">
        <v>7</v>
      </c>
      <c r="C31" s="211"/>
    </row>
    <row r="32" spans="1:6" ht="12.65" customHeight="1" x14ac:dyDescent="0.35">
      <c r="A32" s="187" t="s">
        <v>8</v>
      </c>
      <c r="C32" s="211"/>
    </row>
    <row r="33" spans="1:83" ht="12.65" customHeight="1" x14ac:dyDescent="0.35">
      <c r="A33" s="186" t="s">
        <v>1237</v>
      </c>
      <c r="C33" s="211"/>
    </row>
    <row r="34" spans="1:83" ht="12.65" customHeight="1" x14ac:dyDescent="0.35">
      <c r="A34" s="187" t="s">
        <v>9</v>
      </c>
      <c r="C34" s="211"/>
    </row>
    <row r="35" spans="1:83" ht="12.65" customHeight="1" x14ac:dyDescent="0.35">
      <c r="A35" s="187"/>
      <c r="C35" s="211"/>
    </row>
    <row r="36" spans="1:83" ht="12.65" customHeight="1" x14ac:dyDescent="0.35">
      <c r="A36" s="186" t="s">
        <v>1238</v>
      </c>
      <c r="C36" s="211"/>
    </row>
    <row r="37" spans="1:83" ht="12.65" customHeight="1" x14ac:dyDescent="0.35">
      <c r="A37" s="187" t="s">
        <v>1229</v>
      </c>
      <c r="C37" s="211"/>
    </row>
    <row r="38" spans="1:83" ht="12" customHeight="1" x14ac:dyDescent="0.35">
      <c r="A38" s="186"/>
      <c r="C38" s="211"/>
    </row>
    <row r="39" spans="1:83" ht="12.65" customHeight="1" x14ac:dyDescent="0.35">
      <c r="A39" s="187"/>
      <c r="C39" s="211"/>
    </row>
    <row r="40" spans="1:83" ht="12" customHeight="1" x14ac:dyDescent="0.35">
      <c r="A40" s="187"/>
      <c r="C40" s="211"/>
    </row>
    <row r="41" spans="1:83" ht="12" customHeight="1" x14ac:dyDescent="0.35">
      <c r="A41" s="187"/>
      <c r="C41" s="216"/>
      <c r="D41" s="217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</row>
    <row r="42" spans="1:83" ht="12" customHeight="1" x14ac:dyDescent="0.35">
      <c r="A42" s="187"/>
      <c r="C42" s="216"/>
      <c r="D42" s="217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8"/>
    </row>
    <row r="43" spans="1:83" ht="12" customHeight="1" x14ac:dyDescent="0.35">
      <c r="A43" s="187"/>
      <c r="C43" s="211"/>
      <c r="F43" s="178"/>
    </row>
    <row r="44" spans="1:83" ht="12" customHeight="1" x14ac:dyDescent="0.35">
      <c r="A44" s="174"/>
      <c r="B44" s="174"/>
      <c r="C44" s="179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4"/>
      <c r="B45" s="219" t="s">
        <v>91</v>
      </c>
      <c r="C45" s="179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4" t="s">
        <v>3</v>
      </c>
      <c r="B46" s="170" t="s">
        <v>162</v>
      </c>
      <c r="C46" s="179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4" t="s">
        <v>204</v>
      </c>
      <c r="B47" s="263">
        <v>176647009.19000003</v>
      </c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4"/>
      <c r="BT47" s="264"/>
      <c r="BU47" s="264"/>
      <c r="BV47" s="264"/>
      <c r="BW47" s="264"/>
      <c r="BX47" s="264"/>
      <c r="BY47" s="264"/>
      <c r="BZ47" s="264"/>
      <c r="CA47" s="264"/>
      <c r="CB47" s="264"/>
      <c r="CC47" s="264"/>
      <c r="CD47" s="183"/>
      <c r="CE47" s="183">
        <v>0</v>
      </c>
    </row>
    <row r="48" spans="1:83" ht="12.65" customHeight="1" x14ac:dyDescent="0.35">
      <c r="A48" s="174" t="s">
        <v>205</v>
      </c>
      <c r="B48" s="265"/>
      <c r="C48" s="220">
        <v>0</v>
      </c>
      <c r="D48" s="220">
        <v>0</v>
      </c>
      <c r="E48" s="183">
        <v>0</v>
      </c>
      <c r="F48" s="183">
        <v>0</v>
      </c>
      <c r="G48" s="183">
        <v>0</v>
      </c>
      <c r="H48" s="183">
        <v>0</v>
      </c>
      <c r="I48" s="183">
        <v>0</v>
      </c>
      <c r="J48" s="183">
        <v>0</v>
      </c>
      <c r="K48" s="183">
        <v>0</v>
      </c>
      <c r="L48" s="183">
        <v>0</v>
      </c>
      <c r="M48" s="183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  <c r="Z48" s="183">
        <v>0</v>
      </c>
      <c r="AA48" s="183">
        <v>0</v>
      </c>
      <c r="AB48" s="183">
        <v>0</v>
      </c>
      <c r="AC48" s="183">
        <v>0</v>
      </c>
      <c r="AD48" s="183">
        <v>0</v>
      </c>
      <c r="AE48" s="183">
        <v>0</v>
      </c>
      <c r="AF48" s="183">
        <v>0</v>
      </c>
      <c r="AG48" s="183">
        <v>0</v>
      </c>
      <c r="AH48" s="183">
        <v>0</v>
      </c>
      <c r="AI48" s="183">
        <v>0</v>
      </c>
      <c r="AJ48" s="183">
        <v>0</v>
      </c>
      <c r="AK48" s="183">
        <v>0</v>
      </c>
      <c r="AL48" s="183">
        <v>0</v>
      </c>
      <c r="AM48" s="183">
        <v>0</v>
      </c>
      <c r="AN48" s="183">
        <v>0</v>
      </c>
      <c r="AO48" s="183">
        <v>0</v>
      </c>
      <c r="AP48" s="183">
        <v>0</v>
      </c>
      <c r="AQ48" s="183">
        <v>0</v>
      </c>
      <c r="AR48" s="183">
        <v>0</v>
      </c>
      <c r="AS48" s="183">
        <v>0</v>
      </c>
      <c r="AT48" s="183">
        <v>0</v>
      </c>
      <c r="AU48" s="183">
        <v>0</v>
      </c>
      <c r="AV48" s="183">
        <v>0</v>
      </c>
      <c r="AW48" s="183">
        <v>0</v>
      </c>
      <c r="AX48" s="183">
        <v>0</v>
      </c>
      <c r="AY48" s="183">
        <v>0</v>
      </c>
      <c r="AZ48" s="183">
        <v>0</v>
      </c>
      <c r="BA48" s="183">
        <v>0</v>
      </c>
      <c r="BB48" s="183">
        <v>0</v>
      </c>
      <c r="BC48" s="183">
        <v>0</v>
      </c>
      <c r="BD48" s="183">
        <v>0</v>
      </c>
      <c r="BE48" s="183">
        <v>0</v>
      </c>
      <c r="BF48" s="183">
        <v>0</v>
      </c>
      <c r="BG48" s="183">
        <v>0</v>
      </c>
      <c r="BH48" s="183">
        <v>0</v>
      </c>
      <c r="BI48" s="183">
        <v>0</v>
      </c>
      <c r="BJ48" s="183">
        <v>0</v>
      </c>
      <c r="BK48" s="183">
        <v>0</v>
      </c>
      <c r="BL48" s="183">
        <v>0</v>
      </c>
      <c r="BM48" s="183">
        <v>0</v>
      </c>
      <c r="BN48" s="183">
        <v>0</v>
      </c>
      <c r="BO48" s="183">
        <v>0</v>
      </c>
      <c r="BP48" s="183">
        <v>0</v>
      </c>
      <c r="BQ48" s="183">
        <v>0</v>
      </c>
      <c r="BR48" s="183">
        <v>0</v>
      </c>
      <c r="BS48" s="183">
        <v>0</v>
      </c>
      <c r="BT48" s="183">
        <v>0</v>
      </c>
      <c r="BU48" s="183">
        <v>0</v>
      </c>
      <c r="BV48" s="183">
        <v>0</v>
      </c>
      <c r="BW48" s="183">
        <v>0</v>
      </c>
      <c r="BX48" s="183">
        <v>0</v>
      </c>
      <c r="BY48" s="183">
        <v>0</v>
      </c>
      <c r="BZ48" s="183">
        <v>0</v>
      </c>
      <c r="CA48" s="183">
        <v>0</v>
      </c>
      <c r="CB48" s="183">
        <v>0</v>
      </c>
      <c r="CC48" s="183">
        <v>0</v>
      </c>
      <c r="CD48" s="183"/>
      <c r="CE48" s="183">
        <v>0</v>
      </c>
    </row>
    <row r="49" spans="1:86" ht="12.65" customHeight="1" x14ac:dyDescent="0.35">
      <c r="A49" s="174" t="s">
        <v>206</v>
      </c>
      <c r="B49" s="183">
        <v>176647009.19000003</v>
      </c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</row>
    <row r="50" spans="1:86" ht="12.65" customHeight="1" x14ac:dyDescent="0.35">
      <c r="A50" s="174" t="s">
        <v>6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</row>
    <row r="51" spans="1:86" ht="12.65" customHeight="1" x14ac:dyDescent="0.35">
      <c r="A51" s="171" t="s">
        <v>207</v>
      </c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  <c r="BS51" s="264"/>
      <c r="BT51" s="264"/>
      <c r="BU51" s="264"/>
      <c r="BV51" s="264"/>
      <c r="BW51" s="264"/>
      <c r="BX51" s="264"/>
      <c r="BY51" s="264"/>
      <c r="BZ51" s="264"/>
      <c r="CA51" s="264"/>
      <c r="CB51" s="264"/>
      <c r="CC51" s="264"/>
      <c r="CD51" s="183"/>
      <c r="CE51" s="183">
        <v>0</v>
      </c>
    </row>
    <row r="52" spans="1:86" ht="12.65" customHeight="1" x14ac:dyDescent="0.35">
      <c r="A52" s="171" t="s">
        <v>208</v>
      </c>
      <c r="B52" s="264">
        <v>110414616.41</v>
      </c>
      <c r="C52" s="183">
        <v>6028555</v>
      </c>
      <c r="D52" s="183">
        <v>0</v>
      </c>
      <c r="E52" s="183">
        <v>17963893</v>
      </c>
      <c r="F52" s="183">
        <v>0</v>
      </c>
      <c r="G52" s="183">
        <v>970767</v>
      </c>
      <c r="H52" s="183">
        <v>4995407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8092621</v>
      </c>
      <c r="Q52" s="183">
        <v>795593</v>
      </c>
      <c r="R52" s="183">
        <v>616685</v>
      </c>
      <c r="S52" s="183">
        <v>2732691</v>
      </c>
      <c r="T52" s="183">
        <v>38764</v>
      </c>
      <c r="U52" s="183">
        <v>3587175</v>
      </c>
      <c r="V52" s="183">
        <v>444119</v>
      </c>
      <c r="W52" s="183">
        <v>0</v>
      </c>
      <c r="X52" s="183">
        <v>337751</v>
      </c>
      <c r="Y52" s="183">
        <v>4235592</v>
      </c>
      <c r="Z52" s="183">
        <v>31527</v>
      </c>
      <c r="AA52" s="183">
        <v>180161</v>
      </c>
      <c r="AB52" s="183">
        <v>1358153</v>
      </c>
      <c r="AC52" s="183">
        <v>412346</v>
      </c>
      <c r="AD52" s="183">
        <v>392522</v>
      </c>
      <c r="AE52" s="183">
        <v>916764</v>
      </c>
      <c r="AF52" s="183">
        <v>873548</v>
      </c>
      <c r="AG52" s="183">
        <v>2702586</v>
      </c>
      <c r="AH52" s="183">
        <v>17256</v>
      </c>
      <c r="AI52" s="183">
        <v>0</v>
      </c>
      <c r="AJ52" s="183">
        <v>15379812</v>
      </c>
      <c r="AK52" s="183">
        <v>303929</v>
      </c>
      <c r="AL52" s="183">
        <v>227353</v>
      </c>
      <c r="AM52" s="183">
        <v>543559</v>
      </c>
      <c r="AN52" s="183">
        <v>0</v>
      </c>
      <c r="AO52" s="183">
        <v>0</v>
      </c>
      <c r="AP52" s="183">
        <v>0</v>
      </c>
      <c r="AQ52" s="183">
        <v>0</v>
      </c>
      <c r="AR52" s="183">
        <v>0</v>
      </c>
      <c r="AS52" s="183">
        <v>0</v>
      </c>
      <c r="AT52" s="183">
        <v>8038</v>
      </c>
      <c r="AU52" s="183">
        <v>0</v>
      </c>
      <c r="AV52" s="183">
        <v>54488</v>
      </c>
      <c r="AW52" s="183">
        <v>448734</v>
      </c>
      <c r="AX52" s="183">
        <v>0</v>
      </c>
      <c r="AY52" s="183">
        <v>2826429</v>
      </c>
      <c r="AZ52" s="183">
        <v>647103</v>
      </c>
      <c r="BA52" s="183">
        <v>0</v>
      </c>
      <c r="BB52" s="183">
        <v>1069744</v>
      </c>
      <c r="BC52" s="183">
        <v>0</v>
      </c>
      <c r="BD52" s="183">
        <v>489786</v>
      </c>
      <c r="BE52" s="183">
        <v>10149588</v>
      </c>
      <c r="BF52" s="183">
        <v>516816</v>
      </c>
      <c r="BG52" s="183">
        <v>111121</v>
      </c>
      <c r="BH52" s="183">
        <v>3995638</v>
      </c>
      <c r="BI52" s="183">
        <v>93910</v>
      </c>
      <c r="BJ52" s="183">
        <v>17962</v>
      </c>
      <c r="BK52" s="183">
        <v>31221</v>
      </c>
      <c r="BL52" s="183">
        <v>91953</v>
      </c>
      <c r="BM52" s="183">
        <v>0</v>
      </c>
      <c r="BN52" s="183">
        <v>4459253</v>
      </c>
      <c r="BO52" s="183">
        <v>0</v>
      </c>
      <c r="BP52" s="183">
        <v>648251</v>
      </c>
      <c r="BQ52" s="183">
        <v>278137</v>
      </c>
      <c r="BR52" s="183">
        <v>1055709</v>
      </c>
      <c r="BS52" s="183">
        <v>231537</v>
      </c>
      <c r="BT52" s="183">
        <v>132752</v>
      </c>
      <c r="BU52" s="183">
        <v>333426</v>
      </c>
      <c r="BV52" s="183">
        <v>1154704</v>
      </c>
      <c r="BW52" s="183">
        <v>3531487</v>
      </c>
      <c r="BX52" s="183">
        <v>299535</v>
      </c>
      <c r="BY52" s="183">
        <v>403896</v>
      </c>
      <c r="BZ52" s="183">
        <v>194192</v>
      </c>
      <c r="CA52" s="183">
        <v>0</v>
      </c>
      <c r="CB52" s="183">
        <v>0</v>
      </c>
      <c r="CC52" s="183">
        <v>2960046</v>
      </c>
      <c r="CD52" s="183"/>
      <c r="CE52" s="183">
        <v>110414585</v>
      </c>
    </row>
    <row r="53" spans="1:86" ht="12.65" customHeight="1" x14ac:dyDescent="0.35">
      <c r="A53" s="174" t="s">
        <v>206</v>
      </c>
      <c r="B53" s="183">
        <v>110414616.41</v>
      </c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</row>
    <row r="54" spans="1:86" ht="15.75" customHeight="1" x14ac:dyDescent="0.35">
      <c r="A54" s="174"/>
      <c r="B54" s="174"/>
      <c r="C54" s="181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</row>
    <row r="55" spans="1:86" ht="12.65" customHeight="1" x14ac:dyDescent="0.35">
      <c r="A55" s="171" t="s">
        <v>209</v>
      </c>
      <c r="B55" s="174"/>
      <c r="C55" s="179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21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6" ht="12.65" customHeight="1" x14ac:dyDescent="0.35">
      <c r="A56" s="171" t="s">
        <v>210</v>
      </c>
      <c r="B56" s="174"/>
      <c r="C56" s="179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6" ht="12.65" customHeight="1" x14ac:dyDescent="0.35">
      <c r="A57" s="171" t="s">
        <v>212</v>
      </c>
      <c r="B57" s="174"/>
      <c r="C57" s="179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6" ht="12.65" customHeight="1" x14ac:dyDescent="0.35">
      <c r="A58" s="171" t="s">
        <v>214</v>
      </c>
      <c r="B58" s="174"/>
      <c r="C58" s="179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19" t="s">
        <v>220</v>
      </c>
      <c r="S58" s="222" t="s">
        <v>221</v>
      </c>
      <c r="T58" s="222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22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22" t="s">
        <v>221</v>
      </c>
      <c r="AW58" s="222" t="s">
        <v>221</v>
      </c>
      <c r="AX58" s="222" t="s">
        <v>221</v>
      </c>
      <c r="AY58" s="170" t="s">
        <v>231</v>
      </c>
      <c r="AZ58" s="170" t="s">
        <v>231</v>
      </c>
      <c r="BA58" s="222" t="s">
        <v>221</v>
      </c>
      <c r="BB58" s="222" t="s">
        <v>221</v>
      </c>
      <c r="BC58" s="222" t="s">
        <v>221</v>
      </c>
      <c r="BD58" s="222" t="s">
        <v>221</v>
      </c>
      <c r="BE58" s="170" t="s">
        <v>232</v>
      </c>
      <c r="BF58" s="222" t="s">
        <v>221</v>
      </c>
      <c r="BG58" s="222" t="s">
        <v>221</v>
      </c>
      <c r="BH58" s="222" t="s">
        <v>221</v>
      </c>
      <c r="BI58" s="222" t="s">
        <v>221</v>
      </c>
      <c r="BJ58" s="222" t="s">
        <v>221</v>
      </c>
      <c r="BK58" s="222" t="s">
        <v>221</v>
      </c>
      <c r="BL58" s="222" t="s">
        <v>221</v>
      </c>
      <c r="BM58" s="222" t="s">
        <v>221</v>
      </c>
      <c r="BN58" s="222" t="s">
        <v>221</v>
      </c>
      <c r="BO58" s="222" t="s">
        <v>221</v>
      </c>
      <c r="BP58" s="222" t="s">
        <v>221</v>
      </c>
      <c r="BQ58" s="222" t="s">
        <v>221</v>
      </c>
      <c r="BR58" s="222" t="s">
        <v>221</v>
      </c>
      <c r="BS58" s="222" t="s">
        <v>221</v>
      </c>
      <c r="BT58" s="222" t="s">
        <v>221</v>
      </c>
      <c r="BU58" s="222" t="s">
        <v>221</v>
      </c>
      <c r="BV58" s="222" t="s">
        <v>221</v>
      </c>
      <c r="BW58" s="222" t="s">
        <v>221</v>
      </c>
      <c r="BX58" s="222" t="s">
        <v>221</v>
      </c>
      <c r="BY58" s="222" t="s">
        <v>221</v>
      </c>
      <c r="BZ58" s="222" t="s">
        <v>221</v>
      </c>
      <c r="CA58" s="222" t="s">
        <v>221</v>
      </c>
      <c r="CB58" s="222" t="s">
        <v>221</v>
      </c>
      <c r="CC58" s="222" t="s">
        <v>221</v>
      </c>
      <c r="CD58" s="222" t="s">
        <v>221</v>
      </c>
      <c r="CE58" s="222" t="s">
        <v>221</v>
      </c>
    </row>
    <row r="59" spans="1:86" s="257" customFormat="1" ht="12.65" customHeight="1" x14ac:dyDescent="0.35">
      <c r="A59" s="174" t="s">
        <v>233</v>
      </c>
      <c r="C59" s="266">
        <v>26304</v>
      </c>
      <c r="D59" s="266"/>
      <c r="E59" s="266">
        <v>54678</v>
      </c>
      <c r="F59" s="266"/>
      <c r="G59" s="266">
        <v>3287</v>
      </c>
      <c r="H59" s="266">
        <v>11376</v>
      </c>
      <c r="I59" s="266"/>
      <c r="J59" s="266"/>
      <c r="K59" s="266"/>
      <c r="L59" s="266"/>
      <c r="M59" s="266"/>
      <c r="N59" s="266"/>
      <c r="O59" s="266">
        <v>0</v>
      </c>
      <c r="P59" s="266">
        <v>0</v>
      </c>
      <c r="Q59" s="266">
        <v>11042</v>
      </c>
      <c r="R59" s="266">
        <v>144445</v>
      </c>
      <c r="S59" s="267"/>
      <c r="T59" s="267"/>
      <c r="U59" s="266">
        <v>0</v>
      </c>
      <c r="V59" s="266">
        <v>0</v>
      </c>
      <c r="W59" s="266">
        <v>0</v>
      </c>
      <c r="X59" s="266">
        <v>59705</v>
      </c>
      <c r="Y59" s="266">
        <v>44567</v>
      </c>
      <c r="Z59" s="266">
        <v>0</v>
      </c>
      <c r="AA59" s="266">
        <v>0</v>
      </c>
      <c r="AB59" s="267"/>
      <c r="AC59" s="266">
        <v>0</v>
      </c>
      <c r="AD59" s="266">
        <v>0</v>
      </c>
      <c r="AE59" s="266">
        <v>0</v>
      </c>
      <c r="AF59" s="266">
        <v>0</v>
      </c>
      <c r="AG59" s="266">
        <v>40562</v>
      </c>
      <c r="AH59" s="266">
        <v>0</v>
      </c>
      <c r="AI59" s="266">
        <v>215</v>
      </c>
      <c r="AJ59" s="266">
        <v>0</v>
      </c>
      <c r="AK59" s="266">
        <v>0</v>
      </c>
      <c r="AL59" s="266">
        <v>237964</v>
      </c>
      <c r="AM59" s="266">
        <v>0</v>
      </c>
      <c r="AN59" s="266">
        <v>0</v>
      </c>
      <c r="AO59" s="266">
        <v>0</v>
      </c>
      <c r="AP59" s="266">
        <v>0</v>
      </c>
      <c r="AQ59" s="266">
        <v>0</v>
      </c>
      <c r="AR59" s="266">
        <v>0</v>
      </c>
      <c r="AS59" s="266">
        <v>0</v>
      </c>
      <c r="AT59" s="266">
        <v>0</v>
      </c>
      <c r="AU59" s="266">
        <v>0</v>
      </c>
      <c r="AV59" s="267"/>
      <c r="AW59" s="267"/>
      <c r="AX59" s="267"/>
      <c r="AY59" s="183">
        <v>1092264</v>
      </c>
      <c r="AZ59" s="266">
        <v>0</v>
      </c>
      <c r="BA59" s="267"/>
      <c r="BB59" s="267"/>
      <c r="BC59" s="267"/>
      <c r="BD59" s="267"/>
      <c r="BE59" s="260">
        <v>1360597</v>
      </c>
      <c r="BF59" s="267"/>
      <c r="BG59" s="267"/>
      <c r="BH59" s="267"/>
      <c r="BI59" s="267"/>
      <c r="BJ59" s="267"/>
      <c r="BK59" s="267"/>
      <c r="BL59" s="267"/>
      <c r="BM59" s="267"/>
      <c r="BN59" s="267"/>
      <c r="BO59" s="267"/>
      <c r="BP59" s="267"/>
      <c r="BQ59" s="267"/>
      <c r="BR59" s="267"/>
      <c r="BS59" s="267"/>
      <c r="BT59" s="267"/>
      <c r="BU59" s="267"/>
      <c r="BV59" s="267"/>
      <c r="BW59" s="267"/>
      <c r="BX59" s="267"/>
      <c r="BY59" s="267"/>
      <c r="BZ59" s="267"/>
      <c r="CA59" s="267"/>
      <c r="CB59" s="267"/>
      <c r="CC59" s="267"/>
      <c r="CD59" s="258"/>
      <c r="CE59" s="259"/>
    </row>
    <row r="60" spans="1:86" ht="12.65" customHeight="1" x14ac:dyDescent="0.35">
      <c r="A60" s="224" t="s">
        <v>234</v>
      </c>
      <c r="B60" s="174"/>
      <c r="C60" s="268">
        <v>416.37697613807694</v>
      </c>
      <c r="D60" s="268">
        <v>0</v>
      </c>
      <c r="E60" s="268">
        <v>512.28290263335168</v>
      </c>
      <c r="F60" s="268">
        <v>0</v>
      </c>
      <c r="G60" s="268">
        <v>34.51911198758242</v>
      </c>
      <c r="H60" s="268">
        <v>153.96076615587913</v>
      </c>
      <c r="I60" s="268">
        <v>0</v>
      </c>
      <c r="J60" s="268">
        <v>0</v>
      </c>
      <c r="K60" s="268">
        <v>0</v>
      </c>
      <c r="L60" s="268">
        <v>0</v>
      </c>
      <c r="M60" s="268">
        <v>0</v>
      </c>
      <c r="N60" s="268">
        <v>0</v>
      </c>
      <c r="O60" s="268">
        <v>0</v>
      </c>
      <c r="P60" s="268">
        <v>205.70539251450549</v>
      </c>
      <c r="Q60" s="268">
        <v>74.407150374175828</v>
      </c>
      <c r="R60" s="268">
        <v>27.569785982912084</v>
      </c>
      <c r="S60" s="268">
        <v>94.187728970109902</v>
      </c>
      <c r="T60" s="268">
        <v>13.116148321593407</v>
      </c>
      <c r="U60" s="268">
        <v>211.19407186895603</v>
      </c>
      <c r="V60" s="268">
        <v>55.586372023186804</v>
      </c>
      <c r="W60" s="268">
        <v>9.7900505486263754</v>
      </c>
      <c r="X60" s="268">
        <v>10.168898023021976</v>
      </c>
      <c r="Y60" s="268">
        <v>107.03348215697802</v>
      </c>
      <c r="Z60" s="268">
        <v>5.9374127006593405</v>
      </c>
      <c r="AA60" s="268">
        <v>3.9350294278571423</v>
      </c>
      <c r="AB60" s="268">
        <v>185.43536836449451</v>
      </c>
      <c r="AC60" s="268">
        <v>128.47959276208795</v>
      </c>
      <c r="AD60" s="268">
        <v>31.101240037417583</v>
      </c>
      <c r="AE60" s="268">
        <v>78.241088436593415</v>
      </c>
      <c r="AF60" s="268">
        <v>113.46072298456045</v>
      </c>
      <c r="AG60" s="268">
        <v>117.49824820725274</v>
      </c>
      <c r="AH60" s="268">
        <v>28.961500848516486</v>
      </c>
      <c r="AI60" s="268">
        <v>0</v>
      </c>
      <c r="AJ60" s="268">
        <v>914.16745936835162</v>
      </c>
      <c r="AK60" s="268">
        <v>22.724478316373624</v>
      </c>
      <c r="AL60" s="268">
        <v>18.332850487032967</v>
      </c>
      <c r="AM60" s="268">
        <v>28.794052437307691</v>
      </c>
      <c r="AN60" s="268">
        <v>0</v>
      </c>
      <c r="AO60" s="268">
        <v>0</v>
      </c>
      <c r="AP60" s="268">
        <v>0</v>
      </c>
      <c r="AQ60" s="268">
        <v>0.13400412087912078</v>
      </c>
      <c r="AR60" s="268">
        <v>63.487160116235771</v>
      </c>
      <c r="AS60" s="268">
        <v>0</v>
      </c>
      <c r="AT60" s="268">
        <v>3.9555358495054946</v>
      </c>
      <c r="AU60" s="268">
        <v>0</v>
      </c>
      <c r="AV60" s="268">
        <v>37.043102543186812</v>
      </c>
      <c r="AW60" s="268">
        <v>1183.8412838418571</v>
      </c>
      <c r="AX60" s="268">
        <v>0</v>
      </c>
      <c r="AY60" s="268">
        <v>183.71351346142856</v>
      </c>
      <c r="AZ60" s="268">
        <v>1.8780937616483517</v>
      </c>
      <c r="BA60" s="268">
        <v>3.6232704257142858</v>
      </c>
      <c r="BB60" s="268">
        <v>113.239166070989</v>
      </c>
      <c r="BC60" s="268">
        <v>6.1158232122527467</v>
      </c>
      <c r="BD60" s="268">
        <v>28.404741936923077</v>
      </c>
      <c r="BE60" s="268">
        <v>198.28163084431867</v>
      </c>
      <c r="BF60" s="268">
        <v>157.15488932956043</v>
      </c>
      <c r="BG60" s="268">
        <v>22.385240580494507</v>
      </c>
      <c r="BH60" s="268">
        <v>232.5873640294341</v>
      </c>
      <c r="BI60" s="268">
        <v>40.198584091868128</v>
      </c>
      <c r="BJ60" s="268">
        <v>47.59038659659339</v>
      </c>
      <c r="BK60" s="268">
        <v>189.58389552510616</v>
      </c>
      <c r="BL60" s="268">
        <v>102.8463375282967</v>
      </c>
      <c r="BM60" s="268">
        <v>0</v>
      </c>
      <c r="BN60" s="268">
        <v>91.378919604505469</v>
      </c>
      <c r="BO60" s="268">
        <v>11.677863703131866</v>
      </c>
      <c r="BP60" s="268">
        <v>43.353638828351649</v>
      </c>
      <c r="BQ60" s="268">
        <v>53.934238437857132</v>
      </c>
      <c r="BR60" s="268">
        <v>81.126646084395588</v>
      </c>
      <c r="BS60" s="268">
        <v>5.3999876199450547</v>
      </c>
      <c r="BT60" s="268">
        <v>5.9828013037362622</v>
      </c>
      <c r="BU60" s="268">
        <v>2.4412633049450547</v>
      </c>
      <c r="BV60" s="268">
        <v>47.615576316263734</v>
      </c>
      <c r="BW60" s="268">
        <v>26.972554718901094</v>
      </c>
      <c r="BX60" s="268">
        <v>93.146219837307711</v>
      </c>
      <c r="BY60" s="268">
        <v>57.780137966483508</v>
      </c>
      <c r="BZ60" s="268">
        <v>74.354631092582409</v>
      </c>
      <c r="CA60" s="268">
        <v>0</v>
      </c>
      <c r="CB60" s="268">
        <v>0</v>
      </c>
      <c r="CC60" s="268">
        <v>323.77482176770883</v>
      </c>
      <c r="CD60" s="223" t="s">
        <v>221</v>
      </c>
      <c r="CE60" s="225">
        <v>7137.9712065298681</v>
      </c>
    </row>
    <row r="61" spans="1:86" s="257" customFormat="1" ht="12.65" customHeight="1" x14ac:dyDescent="0.35">
      <c r="A61" s="257" t="s">
        <v>235</v>
      </c>
      <c r="C61" s="266">
        <v>41510260.140000001</v>
      </c>
      <c r="D61" s="266">
        <v>0</v>
      </c>
      <c r="E61" s="266">
        <v>46474433.93</v>
      </c>
      <c r="F61" s="266">
        <v>0</v>
      </c>
      <c r="G61" s="266">
        <v>3265395.51</v>
      </c>
      <c r="H61" s="266">
        <v>10956218.119999997</v>
      </c>
      <c r="I61" s="266">
        <v>0</v>
      </c>
      <c r="J61" s="266">
        <v>0</v>
      </c>
      <c r="K61" s="266">
        <v>0</v>
      </c>
      <c r="L61" s="266">
        <v>0</v>
      </c>
      <c r="M61" s="266">
        <v>0</v>
      </c>
      <c r="N61" s="266">
        <v>0</v>
      </c>
      <c r="O61" s="266">
        <v>0</v>
      </c>
      <c r="P61" s="266">
        <v>19797332.899999999</v>
      </c>
      <c r="Q61" s="266">
        <v>7925355.4200000018</v>
      </c>
      <c r="R61" s="266">
        <v>2009707.81</v>
      </c>
      <c r="S61" s="266">
        <v>5990376.3600000003</v>
      </c>
      <c r="T61" s="266">
        <v>1539557.9</v>
      </c>
      <c r="U61" s="266">
        <v>20137742.330000002</v>
      </c>
      <c r="V61" s="266">
        <v>5187447.3099999996</v>
      </c>
      <c r="W61" s="266">
        <v>1101745.56</v>
      </c>
      <c r="X61" s="266">
        <v>1057416.17</v>
      </c>
      <c r="Y61" s="266">
        <v>10587378.969999999</v>
      </c>
      <c r="Z61" s="266">
        <v>495694.29000000004</v>
      </c>
      <c r="AA61" s="266">
        <v>466039.72</v>
      </c>
      <c r="AB61" s="266">
        <v>19703258.130000003</v>
      </c>
      <c r="AC61" s="266">
        <v>11271017.880000001</v>
      </c>
      <c r="AD61" s="266">
        <v>3369907.6599999997</v>
      </c>
      <c r="AE61" s="266">
        <v>7470503.3200000012</v>
      </c>
      <c r="AF61" s="266">
        <v>10327299.840000004</v>
      </c>
      <c r="AG61" s="266">
        <v>11499998.970000001</v>
      </c>
      <c r="AH61" s="266">
        <v>3640348.8499999992</v>
      </c>
      <c r="AI61" s="266">
        <v>0</v>
      </c>
      <c r="AJ61" s="266">
        <v>90769081.859999985</v>
      </c>
      <c r="AK61" s="266">
        <v>2152443.2899999996</v>
      </c>
      <c r="AL61" s="266">
        <v>1810973.89</v>
      </c>
      <c r="AM61" s="266">
        <v>2050869.2000000004</v>
      </c>
      <c r="AN61" s="266">
        <v>0</v>
      </c>
      <c r="AO61" s="266">
        <v>0</v>
      </c>
      <c r="AP61" s="266">
        <v>0</v>
      </c>
      <c r="AQ61" s="266">
        <v>20171.690000000002</v>
      </c>
      <c r="AR61" s="266">
        <v>5569367.0500000007</v>
      </c>
      <c r="AS61" s="266">
        <v>0</v>
      </c>
      <c r="AT61" s="266">
        <v>480557.71</v>
      </c>
      <c r="AU61" s="266">
        <v>0</v>
      </c>
      <c r="AV61" s="266">
        <v>2914186.5399999996</v>
      </c>
      <c r="AW61" s="266">
        <v>84088020.939999983</v>
      </c>
      <c r="AX61" s="266">
        <v>0</v>
      </c>
      <c r="AY61" s="266">
        <v>11269786.969999999</v>
      </c>
      <c r="AZ61" s="266">
        <v>89667.1</v>
      </c>
      <c r="BA61" s="266">
        <v>179752.24</v>
      </c>
      <c r="BB61" s="266">
        <v>9067686.5999999996</v>
      </c>
      <c r="BC61" s="266">
        <v>276545.09000000003</v>
      </c>
      <c r="BD61" s="266">
        <v>2258530.7300000004</v>
      </c>
      <c r="BE61" s="266">
        <v>15760765.25</v>
      </c>
      <c r="BF61" s="266">
        <v>7750146.8199999994</v>
      </c>
      <c r="BG61" s="266">
        <v>1642293.9400000002</v>
      </c>
      <c r="BH61" s="266">
        <v>28514726.419999998</v>
      </c>
      <c r="BI61" s="266">
        <v>4664554.37</v>
      </c>
      <c r="BJ61" s="266">
        <v>4807339.41</v>
      </c>
      <c r="BK61" s="266">
        <v>13875590.219999999</v>
      </c>
      <c r="BL61" s="266">
        <v>5893881.2300000004</v>
      </c>
      <c r="BM61" s="266">
        <v>0</v>
      </c>
      <c r="BN61" s="266">
        <v>18063610.330000002</v>
      </c>
      <c r="BO61" s="266">
        <v>1110489.26</v>
      </c>
      <c r="BP61" s="266">
        <v>3892969.4400000004</v>
      </c>
      <c r="BQ61" s="266">
        <v>6330916.379999999</v>
      </c>
      <c r="BR61" s="266">
        <v>9421220.540000001</v>
      </c>
      <c r="BS61" s="266">
        <v>392735.58</v>
      </c>
      <c r="BT61" s="266">
        <v>587541.5</v>
      </c>
      <c r="BU61" s="266">
        <v>211061.07</v>
      </c>
      <c r="BV61" s="266">
        <v>3183200.9</v>
      </c>
      <c r="BW61" s="266">
        <v>2131888.85</v>
      </c>
      <c r="BX61" s="266">
        <v>10105779.100000001</v>
      </c>
      <c r="BY61" s="266">
        <v>6066660.709999999</v>
      </c>
      <c r="BZ61" s="266">
        <v>5511557.9800000004</v>
      </c>
      <c r="CA61" s="266">
        <v>0</v>
      </c>
      <c r="CB61" s="266">
        <v>0</v>
      </c>
      <c r="CC61" s="266">
        <v>53861282.809999995</v>
      </c>
      <c r="CD61" s="258" t="s">
        <v>221</v>
      </c>
      <c r="CE61" s="259">
        <v>662562290.10000014</v>
      </c>
      <c r="CF61" s="259"/>
    </row>
    <row r="62" spans="1:86" ht="12.65" customHeight="1" x14ac:dyDescent="0.35">
      <c r="A62" s="171" t="s">
        <v>3</v>
      </c>
      <c r="B62" s="174"/>
      <c r="C62" s="183">
        <v>0</v>
      </c>
      <c r="D62" s="183">
        <v>0</v>
      </c>
      <c r="E62" s="183">
        <v>0</v>
      </c>
      <c r="F62" s="183">
        <v>0</v>
      </c>
      <c r="G62" s="183">
        <v>0</v>
      </c>
      <c r="H62" s="183">
        <v>0</v>
      </c>
      <c r="I62" s="183">
        <v>0</v>
      </c>
      <c r="J62" s="183">
        <v>0</v>
      </c>
      <c r="K62" s="183">
        <v>0</v>
      </c>
      <c r="L62" s="183">
        <v>0</v>
      </c>
      <c r="M62" s="183">
        <v>0</v>
      </c>
      <c r="N62" s="183">
        <v>0</v>
      </c>
      <c r="O62" s="183">
        <v>0</v>
      </c>
      <c r="P62" s="183">
        <v>0</v>
      </c>
      <c r="Q62" s="183">
        <v>0</v>
      </c>
      <c r="R62" s="183">
        <v>0</v>
      </c>
      <c r="S62" s="183">
        <v>0</v>
      </c>
      <c r="T62" s="183">
        <v>0</v>
      </c>
      <c r="U62" s="183">
        <v>0</v>
      </c>
      <c r="V62" s="183">
        <v>0</v>
      </c>
      <c r="W62" s="183">
        <v>0</v>
      </c>
      <c r="X62" s="183">
        <v>0</v>
      </c>
      <c r="Y62" s="183">
        <v>0</v>
      </c>
      <c r="Z62" s="183">
        <v>0</v>
      </c>
      <c r="AA62" s="183">
        <v>0</v>
      </c>
      <c r="AB62" s="183">
        <v>0</v>
      </c>
      <c r="AC62" s="183">
        <v>0</v>
      </c>
      <c r="AD62" s="183">
        <v>0</v>
      </c>
      <c r="AE62" s="183">
        <v>0</v>
      </c>
      <c r="AF62" s="183">
        <v>0</v>
      </c>
      <c r="AG62" s="183">
        <v>0</v>
      </c>
      <c r="AH62" s="183">
        <v>0</v>
      </c>
      <c r="AI62" s="183">
        <v>0</v>
      </c>
      <c r="AJ62" s="183">
        <v>0</v>
      </c>
      <c r="AK62" s="183">
        <v>0</v>
      </c>
      <c r="AL62" s="183">
        <v>0</v>
      </c>
      <c r="AM62" s="183">
        <v>0</v>
      </c>
      <c r="AN62" s="183">
        <v>0</v>
      </c>
      <c r="AO62" s="183">
        <v>0</v>
      </c>
      <c r="AP62" s="183">
        <v>0</v>
      </c>
      <c r="AQ62" s="183">
        <v>0</v>
      </c>
      <c r="AR62" s="183">
        <v>0</v>
      </c>
      <c r="AS62" s="183">
        <v>0</v>
      </c>
      <c r="AT62" s="183">
        <v>0</v>
      </c>
      <c r="AU62" s="183">
        <v>0</v>
      </c>
      <c r="AV62" s="183">
        <v>0</v>
      </c>
      <c r="AW62" s="183">
        <v>0</v>
      </c>
      <c r="AX62" s="183">
        <v>0</v>
      </c>
      <c r="AY62" s="183">
        <v>0</v>
      </c>
      <c r="AZ62" s="183">
        <v>0</v>
      </c>
      <c r="BA62" s="183">
        <v>0</v>
      </c>
      <c r="BB62" s="183">
        <v>0</v>
      </c>
      <c r="BC62" s="183">
        <v>0</v>
      </c>
      <c r="BD62" s="183">
        <v>0</v>
      </c>
      <c r="BE62" s="183">
        <v>0</v>
      </c>
      <c r="BF62" s="183">
        <v>0</v>
      </c>
      <c r="BG62" s="183">
        <v>0</v>
      </c>
      <c r="BH62" s="183">
        <v>0</v>
      </c>
      <c r="BI62" s="183">
        <v>0</v>
      </c>
      <c r="BJ62" s="183">
        <v>0</v>
      </c>
      <c r="BK62" s="183">
        <v>0</v>
      </c>
      <c r="BL62" s="183">
        <v>0</v>
      </c>
      <c r="BM62" s="183">
        <v>0</v>
      </c>
      <c r="BN62" s="183">
        <v>0</v>
      </c>
      <c r="BO62" s="183">
        <v>0</v>
      </c>
      <c r="BP62" s="183">
        <v>0</v>
      </c>
      <c r="BQ62" s="183">
        <v>0</v>
      </c>
      <c r="BR62" s="183">
        <v>0</v>
      </c>
      <c r="BS62" s="183">
        <v>0</v>
      </c>
      <c r="BT62" s="183">
        <v>0</v>
      </c>
      <c r="BU62" s="183">
        <v>0</v>
      </c>
      <c r="BV62" s="183">
        <v>0</v>
      </c>
      <c r="BW62" s="183">
        <v>0</v>
      </c>
      <c r="BX62" s="183">
        <v>0</v>
      </c>
      <c r="BY62" s="183">
        <v>0</v>
      </c>
      <c r="BZ62" s="183">
        <v>0</v>
      </c>
      <c r="CA62" s="183">
        <v>0</v>
      </c>
      <c r="CB62" s="183">
        <v>0</v>
      </c>
      <c r="CC62" s="183">
        <v>0</v>
      </c>
      <c r="CD62" s="223" t="s">
        <v>221</v>
      </c>
      <c r="CE62" s="183">
        <v>0</v>
      </c>
      <c r="CF62" s="226"/>
      <c r="CH62" s="255"/>
    </row>
    <row r="63" spans="1:86" ht="12.65" customHeight="1" x14ac:dyDescent="0.35">
      <c r="A63" s="171" t="s">
        <v>236</v>
      </c>
      <c r="B63" s="171"/>
      <c r="C63" s="264"/>
      <c r="D63" s="264"/>
      <c r="E63" s="264"/>
      <c r="F63" s="269"/>
      <c r="G63" s="264"/>
      <c r="H63" s="264"/>
      <c r="I63" s="269"/>
      <c r="J63" s="269"/>
      <c r="K63" s="269"/>
      <c r="L63" s="269"/>
      <c r="M63" s="264"/>
      <c r="N63" s="264"/>
      <c r="O63" s="264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  <c r="AK63" s="269"/>
      <c r="AL63" s="269"/>
      <c r="AM63" s="269"/>
      <c r="AN63" s="269"/>
      <c r="AO63" s="269"/>
      <c r="AP63" s="269"/>
      <c r="AQ63" s="269"/>
      <c r="AR63" s="269"/>
      <c r="AS63" s="269"/>
      <c r="AT63" s="269"/>
      <c r="AU63" s="269"/>
      <c r="AV63" s="269"/>
      <c r="AW63" s="269"/>
      <c r="AX63" s="269"/>
      <c r="AY63" s="269"/>
      <c r="AZ63" s="269"/>
      <c r="BA63" s="269"/>
      <c r="BB63" s="269"/>
      <c r="BC63" s="269"/>
      <c r="BD63" s="269"/>
      <c r="BE63" s="269"/>
      <c r="BF63" s="269"/>
      <c r="BG63" s="269"/>
      <c r="BH63" s="269"/>
      <c r="BI63" s="269"/>
      <c r="BJ63" s="269"/>
      <c r="BK63" s="269"/>
      <c r="BL63" s="269"/>
      <c r="BM63" s="269"/>
      <c r="BN63" s="269"/>
      <c r="BO63" s="269"/>
      <c r="BP63" s="269"/>
      <c r="BQ63" s="269"/>
      <c r="BR63" s="269"/>
      <c r="BS63" s="269"/>
      <c r="BT63" s="269"/>
      <c r="BU63" s="269"/>
      <c r="BV63" s="269"/>
      <c r="BW63" s="269"/>
      <c r="BX63" s="269"/>
      <c r="BY63" s="269"/>
      <c r="BZ63" s="269"/>
      <c r="CA63" s="269"/>
      <c r="CB63" s="269"/>
      <c r="CC63" s="269"/>
      <c r="CD63" s="223" t="s">
        <v>221</v>
      </c>
      <c r="CE63" s="183">
        <v>0</v>
      </c>
      <c r="CF63" s="226"/>
      <c r="CH63" s="255"/>
    </row>
    <row r="64" spans="1:86" ht="12.65" customHeight="1" x14ac:dyDescent="0.35">
      <c r="A64" s="171" t="s">
        <v>237</v>
      </c>
      <c r="B64" s="174"/>
      <c r="C64" s="264">
        <v>3816886.96</v>
      </c>
      <c r="D64" s="264">
        <v>0</v>
      </c>
      <c r="E64" s="264">
        <v>3459022.7799999993</v>
      </c>
      <c r="F64" s="264">
        <v>0</v>
      </c>
      <c r="G64" s="264">
        <v>156581.78</v>
      </c>
      <c r="H64" s="264">
        <v>202430.99</v>
      </c>
      <c r="I64" s="264">
        <v>0</v>
      </c>
      <c r="J64" s="264">
        <v>0</v>
      </c>
      <c r="K64" s="264">
        <v>0</v>
      </c>
      <c r="L64" s="264">
        <v>0</v>
      </c>
      <c r="M64" s="264">
        <v>0</v>
      </c>
      <c r="N64" s="264">
        <v>0</v>
      </c>
      <c r="O64" s="264">
        <v>0</v>
      </c>
      <c r="P64" s="264">
        <v>19433572.980000004</v>
      </c>
      <c r="Q64" s="264">
        <v>307322.06999999995</v>
      </c>
      <c r="R64" s="264">
        <v>1511718.1099999999</v>
      </c>
      <c r="S64" s="264">
        <v>-954733.63000000024</v>
      </c>
      <c r="T64" s="264">
        <v>130344.79</v>
      </c>
      <c r="U64" s="264">
        <v>9148710.5199999996</v>
      </c>
      <c r="V64" s="264">
        <v>290579.88000000006</v>
      </c>
      <c r="W64" s="264">
        <v>62823.720000000016</v>
      </c>
      <c r="X64" s="264">
        <v>62135.05</v>
      </c>
      <c r="Y64" s="264">
        <v>4649080.2299999995</v>
      </c>
      <c r="Z64" s="264">
        <v>19684.990000000002</v>
      </c>
      <c r="AA64" s="264">
        <v>719539.73</v>
      </c>
      <c r="AB64" s="264">
        <v>79199413.990000039</v>
      </c>
      <c r="AC64" s="264">
        <v>3514673.9799999995</v>
      </c>
      <c r="AD64" s="264">
        <v>1151299.56</v>
      </c>
      <c r="AE64" s="264">
        <v>130300.51</v>
      </c>
      <c r="AF64" s="264">
        <v>199920.56</v>
      </c>
      <c r="AG64" s="264">
        <v>1336604.3099999996</v>
      </c>
      <c r="AH64" s="264">
        <v>119770.73999999999</v>
      </c>
      <c r="AI64" s="264">
        <v>0</v>
      </c>
      <c r="AJ64" s="264">
        <v>3194450.2799999993</v>
      </c>
      <c r="AK64" s="264">
        <v>112570.41999999998</v>
      </c>
      <c r="AL64" s="264">
        <v>25273.370000000003</v>
      </c>
      <c r="AM64" s="264">
        <v>12855.58</v>
      </c>
      <c r="AN64" s="264">
        <v>0</v>
      </c>
      <c r="AO64" s="264">
        <v>0</v>
      </c>
      <c r="AP64" s="264">
        <v>0</v>
      </c>
      <c r="AQ64" s="264">
        <v>771.54999999999984</v>
      </c>
      <c r="AR64" s="264">
        <v>8400740.0000000019</v>
      </c>
      <c r="AS64" s="264">
        <v>0</v>
      </c>
      <c r="AT64" s="264">
        <v>6537.46</v>
      </c>
      <c r="AU64" s="264">
        <v>0</v>
      </c>
      <c r="AV64" s="264">
        <v>642125.68000000017</v>
      </c>
      <c r="AW64" s="264">
        <v>19012633.409999996</v>
      </c>
      <c r="AX64" s="264">
        <v>811690.44000000006</v>
      </c>
      <c r="AY64" s="264">
        <v>3153528.0900000003</v>
      </c>
      <c r="AZ64" s="264">
        <v>48007.55</v>
      </c>
      <c r="BA64" s="264">
        <v>50065.21</v>
      </c>
      <c r="BB64" s="264">
        <v>130545.33</v>
      </c>
      <c r="BC64" s="264">
        <v>0</v>
      </c>
      <c r="BD64" s="264">
        <v>279146.17</v>
      </c>
      <c r="BE64" s="264">
        <v>944793.55999999982</v>
      </c>
      <c r="BF64" s="264">
        <v>1066151.95</v>
      </c>
      <c r="BG64" s="264">
        <v>61459.209999999992</v>
      </c>
      <c r="BH64" s="264">
        <v>704198.77</v>
      </c>
      <c r="BI64" s="264">
        <v>64861.790000000008</v>
      </c>
      <c r="BJ64" s="264">
        <v>40804.469999999994</v>
      </c>
      <c r="BK64" s="264">
        <v>213922.01999999996</v>
      </c>
      <c r="BL64" s="264">
        <v>67920.36</v>
      </c>
      <c r="BM64" s="264">
        <v>0</v>
      </c>
      <c r="BN64" s="264">
        <v>268494.62000000005</v>
      </c>
      <c r="BO64" s="264">
        <v>310903.65999999997</v>
      </c>
      <c r="BP64" s="264">
        <v>87881.53</v>
      </c>
      <c r="BQ64" s="264">
        <v>115866.05999999998</v>
      </c>
      <c r="BR64" s="264">
        <v>68318.05</v>
      </c>
      <c r="BS64" s="264">
        <v>1530.2500000000002</v>
      </c>
      <c r="BT64" s="264">
        <v>9188.86</v>
      </c>
      <c r="BU64" s="264">
        <v>7509.75</v>
      </c>
      <c r="BV64" s="264">
        <v>21272.080000000002</v>
      </c>
      <c r="BW64" s="264">
        <v>628010</v>
      </c>
      <c r="BX64" s="264">
        <v>303709.55</v>
      </c>
      <c r="BY64" s="264">
        <v>16125.92</v>
      </c>
      <c r="BZ64" s="264">
        <v>1538.77</v>
      </c>
      <c r="CA64" s="264">
        <v>0</v>
      </c>
      <c r="CB64" s="264">
        <v>0</v>
      </c>
      <c r="CC64" s="264">
        <v>715792.20000000019</v>
      </c>
      <c r="CD64" s="223" t="s">
        <v>221</v>
      </c>
      <c r="CE64" s="183">
        <v>170268878.57000014</v>
      </c>
      <c r="CF64" s="226"/>
      <c r="CH64" s="255"/>
    </row>
    <row r="65" spans="1:86" s="257" customFormat="1" ht="12.65" customHeight="1" x14ac:dyDescent="0.35">
      <c r="A65" s="256" t="s">
        <v>238</v>
      </c>
      <c r="C65" s="266">
        <v>1726.65</v>
      </c>
      <c r="D65" s="266">
        <v>0</v>
      </c>
      <c r="E65" s="266">
        <v>0</v>
      </c>
      <c r="F65" s="266">
        <v>0</v>
      </c>
      <c r="G65" s="266">
        <v>878.82</v>
      </c>
      <c r="H65" s="266">
        <v>0</v>
      </c>
      <c r="I65" s="266">
        <v>0</v>
      </c>
      <c r="J65" s="266">
        <v>0</v>
      </c>
      <c r="K65" s="266">
        <v>0</v>
      </c>
      <c r="L65" s="266">
        <v>0</v>
      </c>
      <c r="M65" s="266">
        <v>0</v>
      </c>
      <c r="N65" s="266">
        <v>0</v>
      </c>
      <c r="O65" s="266">
        <v>0</v>
      </c>
      <c r="P65" s="266">
        <v>625.54</v>
      </c>
      <c r="Q65" s="266">
        <v>1856.3400000000001</v>
      </c>
      <c r="R65" s="266">
        <v>59.98</v>
      </c>
      <c r="S65" s="266">
        <v>0</v>
      </c>
      <c r="T65" s="266">
        <v>0</v>
      </c>
      <c r="U65" s="266">
        <v>0</v>
      </c>
      <c r="V65" s="266">
        <v>140.71</v>
      </c>
      <c r="W65" s="266">
        <v>0</v>
      </c>
      <c r="X65" s="266">
        <v>0</v>
      </c>
      <c r="Y65" s="266">
        <v>521.49</v>
      </c>
      <c r="Z65" s="266">
        <v>0</v>
      </c>
      <c r="AA65" s="266">
        <v>0</v>
      </c>
      <c r="AB65" s="266">
        <v>368.31</v>
      </c>
      <c r="AC65" s="266">
        <v>266.22999999999996</v>
      </c>
      <c r="AD65" s="266">
        <v>0</v>
      </c>
      <c r="AE65" s="266">
        <v>0</v>
      </c>
      <c r="AF65" s="266">
        <v>14959.77</v>
      </c>
      <c r="AG65" s="266">
        <v>538.67999999999995</v>
      </c>
      <c r="AH65" s="266">
        <v>2677.3500000000004</v>
      </c>
      <c r="AI65" s="266">
        <v>0</v>
      </c>
      <c r="AJ65" s="266">
        <v>102341.6</v>
      </c>
      <c r="AK65" s="266">
        <v>0</v>
      </c>
      <c r="AL65" s="266">
        <v>0</v>
      </c>
      <c r="AM65" s="266">
        <v>0</v>
      </c>
      <c r="AN65" s="266">
        <v>0</v>
      </c>
      <c r="AO65" s="266">
        <v>0</v>
      </c>
      <c r="AP65" s="266">
        <v>0</v>
      </c>
      <c r="AQ65" s="266">
        <v>0</v>
      </c>
      <c r="AR65" s="266">
        <v>51999.569999999992</v>
      </c>
      <c r="AS65" s="266">
        <v>0</v>
      </c>
      <c r="AT65" s="266">
        <v>420.45</v>
      </c>
      <c r="AU65" s="266">
        <v>0</v>
      </c>
      <c r="AV65" s="266">
        <v>3083.26</v>
      </c>
      <c r="AW65" s="266">
        <v>2684888.45</v>
      </c>
      <c r="AX65" s="266">
        <v>0</v>
      </c>
      <c r="AY65" s="266">
        <v>162.18</v>
      </c>
      <c r="AZ65" s="266">
        <v>0</v>
      </c>
      <c r="BA65" s="266">
        <v>0</v>
      </c>
      <c r="BB65" s="266">
        <v>6144.14</v>
      </c>
      <c r="BC65" s="266">
        <v>0</v>
      </c>
      <c r="BD65" s="266">
        <v>162.18</v>
      </c>
      <c r="BE65" s="266">
        <v>6582437.8099999987</v>
      </c>
      <c r="BF65" s="266">
        <v>1300864.7000000002</v>
      </c>
      <c r="BG65" s="266">
        <v>1345642.28</v>
      </c>
      <c r="BH65" s="266">
        <v>2822305.7399999993</v>
      </c>
      <c r="BI65" s="266">
        <v>131417.34999999998</v>
      </c>
      <c r="BJ65" s="266">
        <v>1606.47</v>
      </c>
      <c r="BK65" s="266">
        <v>0</v>
      </c>
      <c r="BL65" s="266">
        <v>266.22999999999996</v>
      </c>
      <c r="BM65" s="266">
        <v>0</v>
      </c>
      <c r="BN65" s="266">
        <v>12374.08</v>
      </c>
      <c r="BO65" s="266">
        <v>0</v>
      </c>
      <c r="BP65" s="266">
        <v>488.16</v>
      </c>
      <c r="BQ65" s="266">
        <v>761.24</v>
      </c>
      <c r="BR65" s="266">
        <v>2880.68</v>
      </c>
      <c r="BS65" s="266">
        <v>0</v>
      </c>
      <c r="BT65" s="266">
        <v>0</v>
      </c>
      <c r="BU65" s="266">
        <v>0</v>
      </c>
      <c r="BV65" s="266">
        <v>986.7399999999999</v>
      </c>
      <c r="BW65" s="266">
        <v>884.58</v>
      </c>
      <c r="BX65" s="266">
        <v>976.85000000000014</v>
      </c>
      <c r="BY65" s="266">
        <v>719.12000000000012</v>
      </c>
      <c r="BZ65" s="266">
        <v>0</v>
      </c>
      <c r="CA65" s="266">
        <v>0</v>
      </c>
      <c r="CB65" s="266">
        <v>0</v>
      </c>
      <c r="CC65" s="266">
        <v>158655.97</v>
      </c>
      <c r="CD65" s="258" t="s">
        <v>221</v>
      </c>
      <c r="CE65" s="259">
        <v>15237089.700000001</v>
      </c>
      <c r="CF65" s="259"/>
    </row>
    <row r="66" spans="1:86" ht="12.65" customHeight="1" x14ac:dyDescent="0.35">
      <c r="A66" s="171" t="s">
        <v>239</v>
      </c>
      <c r="B66" s="174"/>
      <c r="C66" s="264">
        <v>7872536.29</v>
      </c>
      <c r="D66" s="264">
        <v>0</v>
      </c>
      <c r="E66" s="264">
        <v>1049258.2</v>
      </c>
      <c r="F66" s="264">
        <v>0</v>
      </c>
      <c r="G66" s="264">
        <v>28757.380000000005</v>
      </c>
      <c r="H66" s="264">
        <v>545418.07000000007</v>
      </c>
      <c r="I66" s="264">
        <v>0</v>
      </c>
      <c r="J66" s="264">
        <v>0</v>
      </c>
      <c r="K66" s="264">
        <v>0</v>
      </c>
      <c r="L66" s="264">
        <v>0</v>
      </c>
      <c r="M66" s="264">
        <v>0</v>
      </c>
      <c r="N66" s="264">
        <v>0</v>
      </c>
      <c r="O66" s="264">
        <v>0</v>
      </c>
      <c r="P66" s="264">
        <v>4142154.1700000004</v>
      </c>
      <c r="Q66" s="264">
        <v>949521.7799999998</v>
      </c>
      <c r="R66" s="264">
        <v>1695798.3699999999</v>
      </c>
      <c r="S66" s="264">
        <v>3160273.9600000009</v>
      </c>
      <c r="T66" s="264">
        <v>0</v>
      </c>
      <c r="U66" s="264">
        <v>8573703.2799999993</v>
      </c>
      <c r="V66" s="264">
        <v>255769.59000000003</v>
      </c>
      <c r="W66" s="264">
        <v>291.76</v>
      </c>
      <c r="X66" s="264">
        <v>975.34</v>
      </c>
      <c r="Y66" s="264">
        <v>1375673.2499999998</v>
      </c>
      <c r="Z66" s="264">
        <v>1489399.83</v>
      </c>
      <c r="AA66" s="264">
        <v>72010.099999999991</v>
      </c>
      <c r="AB66" s="264">
        <v>341842.48</v>
      </c>
      <c r="AC66" s="264">
        <v>1072872.46</v>
      </c>
      <c r="AD66" s="264">
        <v>155398.80000000002</v>
      </c>
      <c r="AE66" s="264">
        <v>60841.639999999992</v>
      </c>
      <c r="AF66" s="264">
        <v>2579186.4300000002</v>
      </c>
      <c r="AG66" s="264">
        <v>1182869.58</v>
      </c>
      <c r="AH66" s="264">
        <v>534581.42999999993</v>
      </c>
      <c r="AI66" s="264">
        <v>0</v>
      </c>
      <c r="AJ66" s="264">
        <v>4310819.16</v>
      </c>
      <c r="AK66" s="264">
        <v>1540.62</v>
      </c>
      <c r="AL66" s="264">
        <v>291.20000000000005</v>
      </c>
      <c r="AM66" s="264">
        <v>210</v>
      </c>
      <c r="AN66" s="264">
        <v>0</v>
      </c>
      <c r="AO66" s="264">
        <v>0</v>
      </c>
      <c r="AP66" s="264">
        <v>0</v>
      </c>
      <c r="AQ66" s="264">
        <v>0</v>
      </c>
      <c r="AR66" s="264">
        <v>396441.52</v>
      </c>
      <c r="AS66" s="264">
        <v>0</v>
      </c>
      <c r="AT66" s="264">
        <v>3221352.9</v>
      </c>
      <c r="AU66" s="264">
        <v>0</v>
      </c>
      <c r="AV66" s="264">
        <v>611649.27</v>
      </c>
      <c r="AW66" s="264">
        <v>175567943.55000001</v>
      </c>
      <c r="AX66" s="264">
        <v>393634.91</v>
      </c>
      <c r="AY66" s="264">
        <v>175749.37</v>
      </c>
      <c r="AZ66" s="264">
        <v>2236.5</v>
      </c>
      <c r="BA66" s="264">
        <v>2879684.2699999996</v>
      </c>
      <c r="BB66" s="264">
        <v>3800725.7199999997</v>
      </c>
      <c r="BC66" s="264">
        <v>0</v>
      </c>
      <c r="BD66" s="264">
        <v>417064.05</v>
      </c>
      <c r="BE66" s="264">
        <v>7537058.1399999997</v>
      </c>
      <c r="BF66" s="264">
        <v>627992.29</v>
      </c>
      <c r="BG66" s="264">
        <v>1434989.0799999998</v>
      </c>
      <c r="BH66" s="264">
        <v>44025950.279999994</v>
      </c>
      <c r="BI66" s="264">
        <v>3390549.05</v>
      </c>
      <c r="BJ66" s="264">
        <v>3510512.8699999996</v>
      </c>
      <c r="BK66" s="264">
        <v>2942532.9</v>
      </c>
      <c r="BL66" s="264">
        <v>51751.63</v>
      </c>
      <c r="BM66" s="264">
        <v>0</v>
      </c>
      <c r="BN66" s="264">
        <v>10082603.24</v>
      </c>
      <c r="BO66" s="264">
        <v>18847.61</v>
      </c>
      <c r="BP66" s="264">
        <v>4887223.26</v>
      </c>
      <c r="BQ66" s="264">
        <v>1602888.1099999999</v>
      </c>
      <c r="BR66" s="264">
        <v>4710828.3600000003</v>
      </c>
      <c r="BS66" s="264">
        <v>2365</v>
      </c>
      <c r="BT66" s="264">
        <v>11530.5</v>
      </c>
      <c r="BU66" s="264">
        <v>6975.0500000000011</v>
      </c>
      <c r="BV66" s="264">
        <v>1191049.8799999999</v>
      </c>
      <c r="BW66" s="264">
        <v>28793661.780000001</v>
      </c>
      <c r="BX66" s="264">
        <v>1679363.79</v>
      </c>
      <c r="BY66" s="264">
        <v>162227.94</v>
      </c>
      <c r="BZ66" s="264">
        <v>150545.28</v>
      </c>
      <c r="CA66" s="264">
        <v>0</v>
      </c>
      <c r="CB66" s="264">
        <v>0</v>
      </c>
      <c r="CC66" s="264">
        <v>25796049.57</v>
      </c>
      <c r="CD66" s="223" t="s">
        <v>221</v>
      </c>
      <c r="CE66" s="183">
        <v>371535972.84000009</v>
      </c>
      <c r="CF66" s="226"/>
      <c r="CH66" s="255"/>
    </row>
    <row r="67" spans="1:86" ht="12.65" customHeight="1" x14ac:dyDescent="0.35">
      <c r="A67" s="171" t="s">
        <v>6</v>
      </c>
      <c r="B67" s="174"/>
      <c r="C67" s="183">
        <v>6028555</v>
      </c>
      <c r="D67" s="183">
        <v>0</v>
      </c>
      <c r="E67" s="183">
        <v>17963893</v>
      </c>
      <c r="F67" s="183">
        <v>0</v>
      </c>
      <c r="G67" s="183">
        <v>970767</v>
      </c>
      <c r="H67" s="183">
        <v>4995407</v>
      </c>
      <c r="I67" s="183">
        <v>0</v>
      </c>
      <c r="J67" s="183">
        <v>0</v>
      </c>
      <c r="K67" s="183">
        <v>0</v>
      </c>
      <c r="L67" s="183">
        <v>0</v>
      </c>
      <c r="M67" s="183">
        <v>0</v>
      </c>
      <c r="N67" s="183">
        <v>0</v>
      </c>
      <c r="O67" s="183">
        <v>0</v>
      </c>
      <c r="P67" s="183">
        <v>8092621</v>
      </c>
      <c r="Q67" s="183">
        <v>795593</v>
      </c>
      <c r="R67" s="183">
        <v>616685</v>
      </c>
      <c r="S67" s="183">
        <v>2732691</v>
      </c>
      <c r="T67" s="183">
        <v>38764</v>
      </c>
      <c r="U67" s="183">
        <v>3587175</v>
      </c>
      <c r="V67" s="183">
        <v>444119</v>
      </c>
      <c r="W67" s="183">
        <v>0</v>
      </c>
      <c r="X67" s="183">
        <v>337751</v>
      </c>
      <c r="Y67" s="183">
        <v>4235592</v>
      </c>
      <c r="Z67" s="183">
        <v>31527</v>
      </c>
      <c r="AA67" s="183">
        <v>180161</v>
      </c>
      <c r="AB67" s="183">
        <v>1358153</v>
      </c>
      <c r="AC67" s="183">
        <v>412346</v>
      </c>
      <c r="AD67" s="183">
        <v>392522</v>
      </c>
      <c r="AE67" s="183">
        <v>916764</v>
      </c>
      <c r="AF67" s="183">
        <v>873548</v>
      </c>
      <c r="AG67" s="183">
        <v>2702586</v>
      </c>
      <c r="AH67" s="183">
        <v>17256</v>
      </c>
      <c r="AI67" s="183">
        <v>0</v>
      </c>
      <c r="AJ67" s="183">
        <v>15379812</v>
      </c>
      <c r="AK67" s="183">
        <v>303929</v>
      </c>
      <c r="AL67" s="183">
        <v>227353</v>
      </c>
      <c r="AM67" s="183">
        <v>543559</v>
      </c>
      <c r="AN67" s="183">
        <v>0</v>
      </c>
      <c r="AO67" s="183">
        <v>0</v>
      </c>
      <c r="AP67" s="183">
        <v>0</v>
      </c>
      <c r="AQ67" s="183">
        <v>0</v>
      </c>
      <c r="AR67" s="183">
        <v>0</v>
      </c>
      <c r="AS67" s="183">
        <v>0</v>
      </c>
      <c r="AT67" s="183">
        <v>8038</v>
      </c>
      <c r="AU67" s="183">
        <v>0</v>
      </c>
      <c r="AV67" s="183">
        <v>54488</v>
      </c>
      <c r="AW67" s="183">
        <v>448734</v>
      </c>
      <c r="AX67" s="183">
        <v>0</v>
      </c>
      <c r="AY67" s="183">
        <v>2826429</v>
      </c>
      <c r="AZ67" s="183">
        <v>647103</v>
      </c>
      <c r="BA67" s="183">
        <v>0</v>
      </c>
      <c r="BB67" s="183">
        <v>1069744</v>
      </c>
      <c r="BC67" s="183">
        <v>0</v>
      </c>
      <c r="BD67" s="183">
        <v>489786</v>
      </c>
      <c r="BE67" s="183">
        <v>10149588</v>
      </c>
      <c r="BF67" s="183">
        <v>516816</v>
      </c>
      <c r="BG67" s="183">
        <v>111121</v>
      </c>
      <c r="BH67" s="183">
        <v>3995638</v>
      </c>
      <c r="BI67" s="183">
        <v>93910</v>
      </c>
      <c r="BJ67" s="183">
        <v>17962</v>
      </c>
      <c r="BK67" s="183">
        <v>31221</v>
      </c>
      <c r="BL67" s="183">
        <v>91953</v>
      </c>
      <c r="BM67" s="183">
        <v>0</v>
      </c>
      <c r="BN67" s="183">
        <v>4459253</v>
      </c>
      <c r="BO67" s="183">
        <v>0</v>
      </c>
      <c r="BP67" s="183">
        <v>648251</v>
      </c>
      <c r="BQ67" s="183">
        <v>278137</v>
      </c>
      <c r="BR67" s="183">
        <v>1055709</v>
      </c>
      <c r="BS67" s="183">
        <v>231537</v>
      </c>
      <c r="BT67" s="183">
        <v>132752</v>
      </c>
      <c r="BU67" s="183">
        <v>333426</v>
      </c>
      <c r="BV67" s="183">
        <v>1154704</v>
      </c>
      <c r="BW67" s="183">
        <v>3531487</v>
      </c>
      <c r="BX67" s="183">
        <v>299535</v>
      </c>
      <c r="BY67" s="183">
        <v>403896</v>
      </c>
      <c r="BZ67" s="183">
        <v>194192</v>
      </c>
      <c r="CA67" s="183">
        <v>0</v>
      </c>
      <c r="CB67" s="183">
        <v>0</v>
      </c>
      <c r="CC67" s="183">
        <v>2960046</v>
      </c>
      <c r="CD67" s="223" t="s">
        <v>221</v>
      </c>
      <c r="CE67" s="183">
        <v>110414585</v>
      </c>
      <c r="CF67" s="226"/>
      <c r="CH67" s="255"/>
    </row>
    <row r="68" spans="1:86" ht="12.65" customHeight="1" x14ac:dyDescent="0.35">
      <c r="A68" s="171" t="s">
        <v>240</v>
      </c>
      <c r="B68" s="174"/>
      <c r="C68" s="264">
        <v>101555.04000000002</v>
      </c>
      <c r="D68" s="264">
        <v>0</v>
      </c>
      <c r="E68" s="264">
        <v>426217.35</v>
      </c>
      <c r="F68" s="264">
        <v>0</v>
      </c>
      <c r="G68" s="264">
        <v>29417.399999999991</v>
      </c>
      <c r="H68" s="264">
        <v>0</v>
      </c>
      <c r="I68" s="264">
        <v>0</v>
      </c>
      <c r="J68" s="264">
        <v>0</v>
      </c>
      <c r="K68" s="264">
        <v>0</v>
      </c>
      <c r="L68" s="264">
        <v>0</v>
      </c>
      <c r="M68" s="264">
        <v>0</v>
      </c>
      <c r="N68" s="264">
        <v>0</v>
      </c>
      <c r="O68" s="264">
        <v>0</v>
      </c>
      <c r="P68" s="264">
        <v>72309.89</v>
      </c>
      <c r="Q68" s="264">
        <v>0</v>
      </c>
      <c r="R68" s="264">
        <v>0</v>
      </c>
      <c r="S68" s="264">
        <v>118912.12000000002</v>
      </c>
      <c r="T68" s="264">
        <v>0</v>
      </c>
      <c r="U68" s="264">
        <v>0</v>
      </c>
      <c r="V68" s="264">
        <v>302299.7</v>
      </c>
      <c r="W68" s="264">
        <v>0</v>
      </c>
      <c r="X68" s="264">
        <v>0</v>
      </c>
      <c r="Y68" s="264">
        <v>0</v>
      </c>
      <c r="Z68" s="264">
        <v>0</v>
      </c>
      <c r="AA68" s="264">
        <v>0</v>
      </c>
      <c r="AB68" s="264">
        <v>0</v>
      </c>
      <c r="AC68" s="264">
        <v>126198.70999999999</v>
      </c>
      <c r="AD68" s="264">
        <v>0</v>
      </c>
      <c r="AE68" s="264">
        <v>0</v>
      </c>
      <c r="AF68" s="264">
        <v>1100541.5000000002</v>
      </c>
      <c r="AG68" s="264">
        <v>0</v>
      </c>
      <c r="AH68" s="264">
        <v>0</v>
      </c>
      <c r="AI68" s="264">
        <v>0</v>
      </c>
      <c r="AJ68" s="264">
        <v>993854.74000000011</v>
      </c>
      <c r="AK68" s="264">
        <v>0</v>
      </c>
      <c r="AL68" s="264">
        <v>0</v>
      </c>
      <c r="AM68" s="264">
        <v>0</v>
      </c>
      <c r="AN68" s="264">
        <v>0</v>
      </c>
      <c r="AO68" s="264">
        <v>0</v>
      </c>
      <c r="AP68" s="264">
        <v>0</v>
      </c>
      <c r="AQ68" s="264">
        <v>0</v>
      </c>
      <c r="AR68" s="264">
        <v>1161418.0499999998</v>
      </c>
      <c r="AS68" s="264">
        <v>0</v>
      </c>
      <c r="AT68" s="264">
        <v>0</v>
      </c>
      <c r="AU68" s="264">
        <v>0</v>
      </c>
      <c r="AV68" s="264">
        <v>0</v>
      </c>
      <c r="AW68" s="264">
        <v>9682959.290000001</v>
      </c>
      <c r="AX68" s="264">
        <v>796058.23</v>
      </c>
      <c r="AY68" s="264">
        <v>0</v>
      </c>
      <c r="AZ68" s="264">
        <v>0</v>
      </c>
      <c r="BA68" s="264">
        <v>0</v>
      </c>
      <c r="BB68" s="264">
        <v>0</v>
      </c>
      <c r="BC68" s="264">
        <v>0</v>
      </c>
      <c r="BD68" s="264">
        <v>0</v>
      </c>
      <c r="BE68" s="264">
        <v>260913.64999999994</v>
      </c>
      <c r="BF68" s="264">
        <v>4332.1099999999997</v>
      </c>
      <c r="BG68" s="264">
        <v>0</v>
      </c>
      <c r="BH68" s="264">
        <v>1191570.28</v>
      </c>
      <c r="BI68" s="264">
        <v>713250.05999999994</v>
      </c>
      <c r="BJ68" s="264">
        <v>0</v>
      </c>
      <c r="BK68" s="264">
        <v>0</v>
      </c>
      <c r="BL68" s="264">
        <v>0</v>
      </c>
      <c r="BM68" s="264">
        <v>0</v>
      </c>
      <c r="BN68" s="264">
        <v>0</v>
      </c>
      <c r="BO68" s="264">
        <v>0</v>
      </c>
      <c r="BP68" s="264">
        <v>0</v>
      </c>
      <c r="BQ68" s="264">
        <v>0</v>
      </c>
      <c r="BR68" s="264">
        <v>-1484.5</v>
      </c>
      <c r="BS68" s="264">
        <v>0</v>
      </c>
      <c r="BT68" s="264">
        <v>0</v>
      </c>
      <c r="BU68" s="264">
        <v>0</v>
      </c>
      <c r="BV68" s="264">
        <v>0</v>
      </c>
      <c r="BW68" s="264">
        <v>0</v>
      </c>
      <c r="BX68" s="264">
        <v>0</v>
      </c>
      <c r="BY68" s="264">
        <v>0</v>
      </c>
      <c r="BZ68" s="264">
        <v>0</v>
      </c>
      <c r="CA68" s="264">
        <v>0</v>
      </c>
      <c r="CB68" s="264">
        <v>0</v>
      </c>
      <c r="CC68" s="264">
        <v>14574938.85</v>
      </c>
      <c r="CD68" s="223" t="s">
        <v>221</v>
      </c>
      <c r="CE68" s="183">
        <v>31655262.469999999</v>
      </c>
      <c r="CF68" s="226"/>
      <c r="CH68" s="255"/>
    </row>
    <row r="69" spans="1:86" ht="12.65" customHeight="1" x14ac:dyDescent="0.35">
      <c r="A69" s="171" t="s">
        <v>241</v>
      </c>
      <c r="B69" s="174"/>
      <c r="C69" s="264">
        <v>221410.28</v>
      </c>
      <c r="D69" s="264">
        <v>0</v>
      </c>
      <c r="E69" s="264">
        <v>40338.86</v>
      </c>
      <c r="F69" s="264">
        <v>0</v>
      </c>
      <c r="G69" s="264">
        <v>976.37</v>
      </c>
      <c r="H69" s="264">
        <v>5362.130000000001</v>
      </c>
      <c r="I69" s="264">
        <v>0</v>
      </c>
      <c r="J69" s="264">
        <v>0</v>
      </c>
      <c r="K69" s="264">
        <v>0</v>
      </c>
      <c r="L69" s="264">
        <v>0</v>
      </c>
      <c r="M69" s="264">
        <v>0</v>
      </c>
      <c r="N69" s="264">
        <v>0</v>
      </c>
      <c r="O69" s="264">
        <v>0</v>
      </c>
      <c r="P69" s="264">
        <v>1248819.4399999997</v>
      </c>
      <c r="Q69" s="264">
        <v>6849.99</v>
      </c>
      <c r="R69" s="264">
        <v>78065.540000000008</v>
      </c>
      <c r="S69" s="264">
        <v>85825.24</v>
      </c>
      <c r="T69" s="264">
        <v>3945.9900000000002</v>
      </c>
      <c r="U69" s="264">
        <v>1457746.25</v>
      </c>
      <c r="V69" s="264">
        <v>438365.66000000009</v>
      </c>
      <c r="W69" s="264">
        <v>504168.2</v>
      </c>
      <c r="X69" s="264">
        <v>655289.70000000007</v>
      </c>
      <c r="Y69" s="264">
        <v>1324548.4100000001</v>
      </c>
      <c r="Z69" s="264">
        <v>51167.77</v>
      </c>
      <c r="AA69" s="264">
        <v>234353.5</v>
      </c>
      <c r="AB69" s="264">
        <v>310145.40999999997</v>
      </c>
      <c r="AC69" s="264">
        <v>178272.19</v>
      </c>
      <c r="AD69" s="264">
        <v>41238.21</v>
      </c>
      <c r="AE69" s="264">
        <v>34140.92</v>
      </c>
      <c r="AF69" s="264">
        <v>477088.98000000004</v>
      </c>
      <c r="AG69" s="264">
        <v>25388.18</v>
      </c>
      <c r="AH69" s="264">
        <v>33432.32</v>
      </c>
      <c r="AI69" s="264">
        <v>0</v>
      </c>
      <c r="AJ69" s="264">
        <v>1879691.3699999999</v>
      </c>
      <c r="AK69" s="264">
        <v>5804.99</v>
      </c>
      <c r="AL69" s="264">
        <v>12707.08</v>
      </c>
      <c r="AM69" s="264">
        <v>2608.0699999999997</v>
      </c>
      <c r="AN69" s="264">
        <v>0</v>
      </c>
      <c r="AO69" s="264">
        <v>0</v>
      </c>
      <c r="AP69" s="264">
        <v>0</v>
      </c>
      <c r="AQ69" s="264">
        <v>0</v>
      </c>
      <c r="AR69" s="264">
        <v>368809.71</v>
      </c>
      <c r="AS69" s="264">
        <v>0</v>
      </c>
      <c r="AT69" s="264">
        <v>26499.989999999998</v>
      </c>
      <c r="AU69" s="264">
        <v>0</v>
      </c>
      <c r="AV69" s="264">
        <v>127487.13</v>
      </c>
      <c r="AW69" s="264">
        <v>24764424.449999996</v>
      </c>
      <c r="AX69" s="264">
        <v>-659430.00000000012</v>
      </c>
      <c r="AY69" s="264">
        <v>165878.06</v>
      </c>
      <c r="AZ69" s="264">
        <v>3328.97</v>
      </c>
      <c r="BA69" s="264">
        <v>0</v>
      </c>
      <c r="BB69" s="264">
        <v>181669.70999999996</v>
      </c>
      <c r="BC69" s="264">
        <v>0</v>
      </c>
      <c r="BD69" s="264">
        <v>4210.5400000000009</v>
      </c>
      <c r="BE69" s="264">
        <v>8988613.2600000016</v>
      </c>
      <c r="BF69" s="264">
        <v>106430.63999999998</v>
      </c>
      <c r="BG69" s="264">
        <v>291813.37000000005</v>
      </c>
      <c r="BH69" s="264">
        <v>3583261.129999999</v>
      </c>
      <c r="BI69" s="264">
        <v>148103.10999999999</v>
      </c>
      <c r="BJ69" s="264">
        <v>-650408.77000000014</v>
      </c>
      <c r="BK69" s="264">
        <v>681253.11</v>
      </c>
      <c r="BL69" s="264">
        <v>496.13</v>
      </c>
      <c r="BM69" s="264">
        <v>0</v>
      </c>
      <c r="BN69" s="264">
        <v>1564046.5599999998</v>
      </c>
      <c r="BO69" s="264">
        <v>-674.77999999999975</v>
      </c>
      <c r="BP69" s="264">
        <v>95498.679999999877</v>
      </c>
      <c r="BQ69" s="264">
        <v>113899.79999999999</v>
      </c>
      <c r="BR69" s="264">
        <v>640289.84</v>
      </c>
      <c r="BS69" s="264">
        <v>2334.25</v>
      </c>
      <c r="BT69" s="264">
        <v>4263.49</v>
      </c>
      <c r="BU69" s="264">
        <v>960323.37000000023</v>
      </c>
      <c r="BV69" s="264">
        <v>16299.04</v>
      </c>
      <c r="BW69" s="264">
        <v>441845.61</v>
      </c>
      <c r="BX69" s="264">
        <v>144402.91999999998</v>
      </c>
      <c r="BY69" s="264">
        <v>127891.15</v>
      </c>
      <c r="BZ69" s="264">
        <v>3128.46</v>
      </c>
      <c r="CA69" s="264">
        <v>0</v>
      </c>
      <c r="CB69" s="264">
        <v>0</v>
      </c>
      <c r="CC69" s="270">
        <v>92563172.350000024</v>
      </c>
      <c r="CD69" s="271">
        <v>9863039</v>
      </c>
      <c r="CE69" s="183">
        <v>154029951.33000004</v>
      </c>
      <c r="CF69" s="226"/>
      <c r="CH69" s="255"/>
    </row>
    <row r="70" spans="1:86" ht="12.65" customHeight="1" x14ac:dyDescent="0.35">
      <c r="A70" s="171" t="s">
        <v>242</v>
      </c>
      <c r="B70" s="174"/>
      <c r="C70" s="264">
        <v>0</v>
      </c>
      <c r="D70" s="264">
        <v>0</v>
      </c>
      <c r="E70" s="264">
        <v>250</v>
      </c>
      <c r="F70" s="264">
        <v>0</v>
      </c>
      <c r="G70" s="264">
        <v>7631.06</v>
      </c>
      <c r="H70" s="264">
        <v>0</v>
      </c>
      <c r="I70" s="264">
        <v>0</v>
      </c>
      <c r="J70" s="264">
        <v>0</v>
      </c>
      <c r="K70" s="264">
        <v>0</v>
      </c>
      <c r="L70" s="264">
        <v>0</v>
      </c>
      <c r="M70" s="264">
        <v>0</v>
      </c>
      <c r="N70" s="264">
        <v>0</v>
      </c>
      <c r="O70" s="264">
        <v>0</v>
      </c>
      <c r="P70" s="264">
        <v>250</v>
      </c>
      <c r="Q70" s="264">
        <v>0</v>
      </c>
      <c r="R70" s="264">
        <v>0</v>
      </c>
      <c r="S70" s="264">
        <v>0</v>
      </c>
      <c r="T70" s="264">
        <v>0</v>
      </c>
      <c r="U70" s="264">
        <v>2754173.87</v>
      </c>
      <c r="V70" s="264">
        <v>0</v>
      </c>
      <c r="W70" s="264">
        <v>0</v>
      </c>
      <c r="X70" s="264">
        <v>0</v>
      </c>
      <c r="Y70" s="264">
        <v>14643.289999999999</v>
      </c>
      <c r="Z70" s="264">
        <v>18487.919999999998</v>
      </c>
      <c r="AA70" s="264">
        <v>0</v>
      </c>
      <c r="AB70" s="264">
        <v>1821.36</v>
      </c>
      <c r="AC70" s="264">
        <v>50</v>
      </c>
      <c r="AD70" s="264">
        <v>0</v>
      </c>
      <c r="AE70" s="264">
        <v>38645.46</v>
      </c>
      <c r="AF70" s="264">
        <v>1297636.2500000002</v>
      </c>
      <c r="AG70" s="264">
        <v>318972.5</v>
      </c>
      <c r="AH70" s="264">
        <v>635155.07000000007</v>
      </c>
      <c r="AI70" s="264">
        <v>0</v>
      </c>
      <c r="AJ70" s="264">
        <v>2747140.33</v>
      </c>
      <c r="AK70" s="264">
        <v>0</v>
      </c>
      <c r="AL70" s="264">
        <v>-325</v>
      </c>
      <c r="AM70" s="264">
        <v>2385</v>
      </c>
      <c r="AN70" s="264">
        <v>0</v>
      </c>
      <c r="AO70" s="264">
        <v>0</v>
      </c>
      <c r="AP70" s="264">
        <v>0</v>
      </c>
      <c r="AQ70" s="264">
        <v>0</v>
      </c>
      <c r="AR70" s="264">
        <v>0</v>
      </c>
      <c r="AS70" s="264">
        <v>0</v>
      </c>
      <c r="AT70" s="264">
        <v>15</v>
      </c>
      <c r="AU70" s="264">
        <v>0</v>
      </c>
      <c r="AV70" s="264">
        <v>967018.33000000007</v>
      </c>
      <c r="AW70" s="264">
        <v>218355757.39999998</v>
      </c>
      <c r="AX70" s="264">
        <v>0</v>
      </c>
      <c r="AY70" s="264">
        <v>3702987.149999999</v>
      </c>
      <c r="AZ70" s="264">
        <v>90758.55</v>
      </c>
      <c r="BA70" s="264">
        <v>0</v>
      </c>
      <c r="BB70" s="264">
        <v>-23095.589999999997</v>
      </c>
      <c r="BC70" s="264">
        <v>0</v>
      </c>
      <c r="BD70" s="264">
        <v>0</v>
      </c>
      <c r="BE70" s="264">
        <v>0</v>
      </c>
      <c r="BF70" s="264">
        <v>0</v>
      </c>
      <c r="BG70" s="264">
        <v>0</v>
      </c>
      <c r="BH70" s="264">
        <v>479481.84000000008</v>
      </c>
      <c r="BI70" s="264">
        <v>2846309.85</v>
      </c>
      <c r="BJ70" s="264">
        <v>0</v>
      </c>
      <c r="BK70" s="264">
        <v>6858169.4500000002</v>
      </c>
      <c r="BL70" s="264">
        <v>0</v>
      </c>
      <c r="BM70" s="264">
        <v>0</v>
      </c>
      <c r="BN70" s="264">
        <v>888491.62</v>
      </c>
      <c r="BO70" s="264">
        <v>0</v>
      </c>
      <c r="BP70" s="264">
        <v>27346.65</v>
      </c>
      <c r="BQ70" s="264">
        <v>31929.74</v>
      </c>
      <c r="BR70" s="264">
        <v>10000</v>
      </c>
      <c r="BS70" s="264">
        <v>0</v>
      </c>
      <c r="BT70" s="264">
        <v>5000</v>
      </c>
      <c r="BU70" s="264">
        <v>0</v>
      </c>
      <c r="BV70" s="264">
        <v>1903.96</v>
      </c>
      <c r="BW70" s="264">
        <v>255897.69000000003</v>
      </c>
      <c r="BX70" s="264">
        <v>0</v>
      </c>
      <c r="BY70" s="264">
        <v>17628.18</v>
      </c>
      <c r="BZ70" s="264">
        <v>0</v>
      </c>
      <c r="CA70" s="264">
        <v>0</v>
      </c>
      <c r="CB70" s="264">
        <v>0</v>
      </c>
      <c r="CC70" s="264">
        <v>100876318.64</v>
      </c>
      <c r="CD70" s="271"/>
      <c r="CE70" s="183">
        <v>343228835.56999999</v>
      </c>
      <c r="CF70" s="226"/>
    </row>
    <row r="71" spans="1:86" ht="12.65" customHeight="1" x14ac:dyDescent="0.35">
      <c r="A71" s="171" t="s">
        <v>243</v>
      </c>
      <c r="B71" s="174"/>
      <c r="C71" s="183">
        <v>59552930.359999999</v>
      </c>
      <c r="D71" s="183">
        <v>0</v>
      </c>
      <c r="E71" s="183">
        <v>69412914.11999999</v>
      </c>
      <c r="F71" s="183">
        <v>0</v>
      </c>
      <c r="G71" s="183">
        <v>4445143.2</v>
      </c>
      <c r="H71" s="183">
        <v>16704836.309999999</v>
      </c>
      <c r="I71" s="183">
        <v>0</v>
      </c>
      <c r="J71" s="183">
        <v>0</v>
      </c>
      <c r="K71" s="183">
        <v>0</v>
      </c>
      <c r="L71" s="183">
        <v>0</v>
      </c>
      <c r="M71" s="183">
        <v>0</v>
      </c>
      <c r="N71" s="183">
        <v>0</v>
      </c>
      <c r="O71" s="183">
        <v>0</v>
      </c>
      <c r="P71" s="183">
        <v>52787185.920000002</v>
      </c>
      <c r="Q71" s="183">
        <v>9986498.6000000015</v>
      </c>
      <c r="R71" s="183">
        <v>5912034.8099999996</v>
      </c>
      <c r="S71" s="183">
        <v>11133345.050000001</v>
      </c>
      <c r="T71" s="183">
        <v>1712612.68</v>
      </c>
      <c r="U71" s="183">
        <v>40150903.510000005</v>
      </c>
      <c r="V71" s="183">
        <v>6918721.8499999996</v>
      </c>
      <c r="W71" s="183">
        <v>1669029.24</v>
      </c>
      <c r="X71" s="183">
        <v>2113567.2600000002</v>
      </c>
      <c r="Y71" s="183">
        <v>22158151.059999999</v>
      </c>
      <c r="Z71" s="183">
        <v>2068985.9600000002</v>
      </c>
      <c r="AA71" s="183">
        <v>1672104.05</v>
      </c>
      <c r="AB71" s="183">
        <v>100911359.96000004</v>
      </c>
      <c r="AC71" s="183">
        <v>16575597.450000001</v>
      </c>
      <c r="AD71" s="183">
        <v>5110366.2299999995</v>
      </c>
      <c r="AE71" s="183">
        <v>8573904.9299999997</v>
      </c>
      <c r="AF71" s="183">
        <v>14274908.830000004</v>
      </c>
      <c r="AG71" s="183">
        <v>16429013.220000001</v>
      </c>
      <c r="AH71" s="183">
        <v>3712911.6199999992</v>
      </c>
      <c r="AI71" s="183">
        <v>0</v>
      </c>
      <c r="AJ71" s="183">
        <v>113882910.67999998</v>
      </c>
      <c r="AK71" s="183">
        <v>2576288.3199999998</v>
      </c>
      <c r="AL71" s="183">
        <v>2076923.54</v>
      </c>
      <c r="AM71" s="183">
        <v>2607716.85</v>
      </c>
      <c r="AN71" s="183">
        <v>0</v>
      </c>
      <c r="AO71" s="183">
        <v>0</v>
      </c>
      <c r="AP71" s="183">
        <v>0</v>
      </c>
      <c r="AQ71" s="183">
        <v>20943.240000000002</v>
      </c>
      <c r="AR71" s="183">
        <v>15948775.900000002</v>
      </c>
      <c r="AS71" s="183">
        <v>0</v>
      </c>
      <c r="AT71" s="183">
        <v>3743391.5100000002</v>
      </c>
      <c r="AU71" s="183">
        <v>0</v>
      </c>
      <c r="AV71" s="183">
        <v>3386001.55</v>
      </c>
      <c r="AW71" s="183">
        <v>97893846.690000057</v>
      </c>
      <c r="AX71" s="183">
        <v>1341953.58</v>
      </c>
      <c r="AY71" s="183">
        <v>13888546.52</v>
      </c>
      <c r="AZ71" s="183">
        <v>699584.57</v>
      </c>
      <c r="BA71" s="183">
        <v>3109501.7199999997</v>
      </c>
      <c r="BB71" s="183">
        <v>14279611.09</v>
      </c>
      <c r="BC71" s="183">
        <v>276545.09000000003</v>
      </c>
      <c r="BD71" s="183">
        <v>3448899.6700000004</v>
      </c>
      <c r="BE71" s="183">
        <v>50224169.670000002</v>
      </c>
      <c r="BF71" s="183">
        <v>11372734.509999998</v>
      </c>
      <c r="BG71" s="183">
        <v>4887318.88</v>
      </c>
      <c r="BH71" s="183">
        <v>84358168.779999986</v>
      </c>
      <c r="BI71" s="183">
        <v>6360335.879999999</v>
      </c>
      <c r="BJ71" s="183">
        <v>7727816.4499999983</v>
      </c>
      <c r="BK71" s="183">
        <v>10886349.799999997</v>
      </c>
      <c r="BL71" s="183">
        <v>6106268.580000001</v>
      </c>
      <c r="BM71" s="183">
        <v>0</v>
      </c>
      <c r="BN71" s="183">
        <v>33561890.210000008</v>
      </c>
      <c r="BO71" s="183">
        <v>1439565.75</v>
      </c>
      <c r="BP71" s="183">
        <v>9584965.4199999999</v>
      </c>
      <c r="BQ71" s="183">
        <v>8410538.8499999996</v>
      </c>
      <c r="BR71" s="183">
        <v>15887761.970000003</v>
      </c>
      <c r="BS71" s="183">
        <v>630502.08000000007</v>
      </c>
      <c r="BT71" s="183">
        <v>740276.35</v>
      </c>
      <c r="BU71" s="183">
        <v>1519295.2400000002</v>
      </c>
      <c r="BV71" s="183">
        <v>5565608.6799999997</v>
      </c>
      <c r="BW71" s="183">
        <v>35271880.130000003</v>
      </c>
      <c r="BX71" s="183">
        <v>12533767.210000003</v>
      </c>
      <c r="BY71" s="183">
        <v>6759892.6600000001</v>
      </c>
      <c r="BZ71" s="183">
        <v>5860962.4900000002</v>
      </c>
      <c r="CA71" s="183">
        <v>0</v>
      </c>
      <c r="CB71" s="183">
        <v>0</v>
      </c>
      <c r="CC71" s="183">
        <v>89753619.109999999</v>
      </c>
      <c r="CD71" s="220">
        <v>9863039</v>
      </c>
      <c r="CE71" s="183">
        <v>1172475194.4400008</v>
      </c>
      <c r="CF71" s="226"/>
    </row>
    <row r="72" spans="1:86" ht="12.65" customHeight="1" x14ac:dyDescent="0.35">
      <c r="A72" s="171" t="s">
        <v>244</v>
      </c>
      <c r="B72" s="174"/>
      <c r="C72" s="223" t="s">
        <v>221</v>
      </c>
      <c r="D72" s="223" t="s">
        <v>221</v>
      </c>
      <c r="E72" s="223" t="s">
        <v>221</v>
      </c>
      <c r="F72" s="223" t="s">
        <v>221</v>
      </c>
      <c r="G72" s="223" t="s">
        <v>221</v>
      </c>
      <c r="H72" s="223" t="s">
        <v>221</v>
      </c>
      <c r="I72" s="223" t="s">
        <v>221</v>
      </c>
      <c r="J72" s="223" t="s">
        <v>221</v>
      </c>
      <c r="K72" s="227" t="s">
        <v>221</v>
      </c>
      <c r="L72" s="223" t="s">
        <v>221</v>
      </c>
      <c r="M72" s="223" t="s">
        <v>221</v>
      </c>
      <c r="N72" s="223" t="s">
        <v>221</v>
      </c>
      <c r="O72" s="223" t="s">
        <v>221</v>
      </c>
      <c r="P72" s="223" t="s">
        <v>221</v>
      </c>
      <c r="Q72" s="223" t="s">
        <v>221</v>
      </c>
      <c r="R72" s="223" t="s">
        <v>221</v>
      </c>
      <c r="S72" s="223" t="s">
        <v>221</v>
      </c>
      <c r="T72" s="223" t="s">
        <v>221</v>
      </c>
      <c r="U72" s="223" t="s">
        <v>221</v>
      </c>
      <c r="V72" s="223" t="s">
        <v>221</v>
      </c>
      <c r="W72" s="223" t="s">
        <v>221</v>
      </c>
      <c r="X72" s="223" t="s">
        <v>221</v>
      </c>
      <c r="Y72" s="223" t="s">
        <v>221</v>
      </c>
      <c r="Z72" s="223" t="s">
        <v>221</v>
      </c>
      <c r="AA72" s="223" t="s">
        <v>221</v>
      </c>
      <c r="AB72" s="223" t="s">
        <v>221</v>
      </c>
      <c r="AC72" s="223" t="s">
        <v>221</v>
      </c>
      <c r="AD72" s="223" t="s">
        <v>221</v>
      </c>
      <c r="AE72" s="223" t="s">
        <v>221</v>
      </c>
      <c r="AF72" s="223" t="s">
        <v>221</v>
      </c>
      <c r="AG72" s="223" t="s">
        <v>221</v>
      </c>
      <c r="AH72" s="223" t="s">
        <v>221</v>
      </c>
      <c r="AI72" s="223" t="s">
        <v>221</v>
      </c>
      <c r="AJ72" s="223" t="s">
        <v>221</v>
      </c>
      <c r="AK72" s="223" t="s">
        <v>221</v>
      </c>
      <c r="AL72" s="223" t="s">
        <v>221</v>
      </c>
      <c r="AM72" s="223" t="s">
        <v>221</v>
      </c>
      <c r="AN72" s="223" t="s">
        <v>221</v>
      </c>
      <c r="AO72" s="223" t="s">
        <v>221</v>
      </c>
      <c r="AP72" s="223" t="s">
        <v>221</v>
      </c>
      <c r="AQ72" s="223" t="s">
        <v>221</v>
      </c>
      <c r="AR72" s="223" t="s">
        <v>221</v>
      </c>
      <c r="AS72" s="223" t="s">
        <v>221</v>
      </c>
      <c r="AT72" s="223" t="s">
        <v>221</v>
      </c>
      <c r="AU72" s="223" t="s">
        <v>221</v>
      </c>
      <c r="AV72" s="223" t="s">
        <v>221</v>
      </c>
      <c r="AW72" s="223" t="s">
        <v>221</v>
      </c>
      <c r="AX72" s="223" t="s">
        <v>221</v>
      </c>
      <c r="AY72" s="223" t="s">
        <v>221</v>
      </c>
      <c r="AZ72" s="223" t="s">
        <v>221</v>
      </c>
      <c r="BA72" s="223" t="s">
        <v>221</v>
      </c>
      <c r="BB72" s="223" t="s">
        <v>221</v>
      </c>
      <c r="BC72" s="223" t="s">
        <v>221</v>
      </c>
      <c r="BD72" s="223" t="s">
        <v>221</v>
      </c>
      <c r="BE72" s="223" t="s">
        <v>221</v>
      </c>
      <c r="BF72" s="223" t="s">
        <v>221</v>
      </c>
      <c r="BG72" s="223" t="s">
        <v>221</v>
      </c>
      <c r="BH72" s="223" t="s">
        <v>221</v>
      </c>
      <c r="BI72" s="223" t="s">
        <v>221</v>
      </c>
      <c r="BJ72" s="223" t="s">
        <v>221</v>
      </c>
      <c r="BK72" s="223" t="s">
        <v>221</v>
      </c>
      <c r="BL72" s="223" t="s">
        <v>221</v>
      </c>
      <c r="BM72" s="223" t="s">
        <v>221</v>
      </c>
      <c r="BN72" s="223" t="s">
        <v>221</v>
      </c>
      <c r="BO72" s="223" t="s">
        <v>221</v>
      </c>
      <c r="BP72" s="223" t="s">
        <v>221</v>
      </c>
      <c r="BQ72" s="223" t="s">
        <v>221</v>
      </c>
      <c r="BR72" s="223" t="s">
        <v>221</v>
      </c>
      <c r="BS72" s="223" t="s">
        <v>221</v>
      </c>
      <c r="BT72" s="223" t="s">
        <v>221</v>
      </c>
      <c r="BU72" s="223" t="s">
        <v>221</v>
      </c>
      <c r="BV72" s="223" t="s">
        <v>221</v>
      </c>
      <c r="BW72" s="223" t="s">
        <v>221</v>
      </c>
      <c r="BX72" s="223" t="s">
        <v>221</v>
      </c>
      <c r="BY72" s="223" t="s">
        <v>221</v>
      </c>
      <c r="BZ72" s="223" t="s">
        <v>221</v>
      </c>
      <c r="CA72" s="223" t="s">
        <v>221</v>
      </c>
      <c r="CB72" s="223" t="s">
        <v>221</v>
      </c>
      <c r="CC72" s="223" t="s">
        <v>221</v>
      </c>
      <c r="CD72" s="223" t="s">
        <v>221</v>
      </c>
      <c r="CE72" s="271"/>
      <c r="CF72" s="226"/>
    </row>
    <row r="73" spans="1:86" ht="12.65" customHeight="1" x14ac:dyDescent="0.35">
      <c r="A73" s="171" t="s">
        <v>245</v>
      </c>
      <c r="B73" s="174"/>
      <c r="C73" s="264">
        <v>491168020.19999999</v>
      </c>
      <c r="D73" s="264">
        <v>0</v>
      </c>
      <c r="E73" s="264">
        <v>358905084.20000005</v>
      </c>
      <c r="F73" s="264">
        <v>0</v>
      </c>
      <c r="G73" s="264">
        <v>22998747.199999999</v>
      </c>
      <c r="H73" s="264">
        <v>81712234.5</v>
      </c>
      <c r="I73" s="264">
        <v>0</v>
      </c>
      <c r="J73" s="264">
        <v>0</v>
      </c>
      <c r="K73" s="264">
        <v>0</v>
      </c>
      <c r="L73" s="264">
        <v>0</v>
      </c>
      <c r="M73" s="264">
        <v>0</v>
      </c>
      <c r="N73" s="264">
        <v>0</v>
      </c>
      <c r="O73" s="264">
        <v>0</v>
      </c>
      <c r="P73" s="264">
        <v>150666324.03</v>
      </c>
      <c r="Q73" s="264">
        <v>7930902.7000000002</v>
      </c>
      <c r="R73" s="264">
        <v>39090199.900000006</v>
      </c>
      <c r="S73" s="264">
        <v>8305465.2400000012</v>
      </c>
      <c r="T73" s="264">
        <v>0</v>
      </c>
      <c r="U73" s="264">
        <v>93993784.700000003</v>
      </c>
      <c r="V73" s="264">
        <v>24816197.499999996</v>
      </c>
      <c r="W73" s="264">
        <v>9676209.9199999981</v>
      </c>
      <c r="X73" s="264">
        <v>9463728.5500000026</v>
      </c>
      <c r="Y73" s="264">
        <v>41828899.860000007</v>
      </c>
      <c r="Z73" s="264">
        <v>4318347.5</v>
      </c>
      <c r="AA73" s="264">
        <v>1124324.7</v>
      </c>
      <c r="AB73" s="264">
        <v>191791679.91</v>
      </c>
      <c r="AC73" s="264">
        <v>30250286.100000001</v>
      </c>
      <c r="AD73" s="264">
        <v>9250306.8000000007</v>
      </c>
      <c r="AE73" s="264">
        <v>5489073.8399999989</v>
      </c>
      <c r="AF73" s="264">
        <v>1740824.95</v>
      </c>
      <c r="AG73" s="264">
        <v>24722018.900000002</v>
      </c>
      <c r="AH73" s="264">
        <v>1226762.5</v>
      </c>
      <c r="AI73" s="264">
        <v>0</v>
      </c>
      <c r="AJ73" s="264">
        <v>3117532.32</v>
      </c>
      <c r="AK73" s="264">
        <v>4907105.97</v>
      </c>
      <c r="AL73" s="264">
        <v>2398174.0999999996</v>
      </c>
      <c r="AM73" s="264">
        <v>0</v>
      </c>
      <c r="AN73" s="264">
        <v>0</v>
      </c>
      <c r="AO73" s="264">
        <v>0</v>
      </c>
      <c r="AP73" s="264">
        <v>0</v>
      </c>
      <c r="AQ73" s="264">
        <v>0</v>
      </c>
      <c r="AR73" s="264">
        <v>0</v>
      </c>
      <c r="AS73" s="264">
        <v>0</v>
      </c>
      <c r="AT73" s="264">
        <v>6000625</v>
      </c>
      <c r="AU73" s="264">
        <v>0</v>
      </c>
      <c r="AV73" s="264">
        <v>5778821.0000000009</v>
      </c>
      <c r="AW73" s="223" t="s">
        <v>221</v>
      </c>
      <c r="AX73" s="223" t="s">
        <v>221</v>
      </c>
      <c r="AY73" s="223" t="s">
        <v>221</v>
      </c>
      <c r="AZ73" s="223" t="s">
        <v>221</v>
      </c>
      <c r="BA73" s="223" t="s">
        <v>221</v>
      </c>
      <c r="BB73" s="223" t="s">
        <v>221</v>
      </c>
      <c r="BC73" s="223" t="s">
        <v>221</v>
      </c>
      <c r="BD73" s="223" t="s">
        <v>221</v>
      </c>
      <c r="BE73" s="223" t="s">
        <v>221</v>
      </c>
      <c r="BF73" s="223" t="s">
        <v>221</v>
      </c>
      <c r="BG73" s="223" t="s">
        <v>221</v>
      </c>
      <c r="BH73" s="223" t="s">
        <v>221</v>
      </c>
      <c r="BI73" s="223" t="s">
        <v>221</v>
      </c>
      <c r="BJ73" s="223" t="s">
        <v>221</v>
      </c>
      <c r="BK73" s="223" t="s">
        <v>221</v>
      </c>
      <c r="BL73" s="223" t="s">
        <v>221</v>
      </c>
      <c r="BM73" s="223" t="s">
        <v>221</v>
      </c>
      <c r="BN73" s="223" t="s">
        <v>221</v>
      </c>
      <c r="BO73" s="223" t="s">
        <v>221</v>
      </c>
      <c r="BP73" s="223" t="s">
        <v>221</v>
      </c>
      <c r="BQ73" s="223" t="s">
        <v>221</v>
      </c>
      <c r="BR73" s="223" t="s">
        <v>221</v>
      </c>
      <c r="BS73" s="223" t="s">
        <v>221</v>
      </c>
      <c r="BT73" s="223" t="s">
        <v>221</v>
      </c>
      <c r="BU73" s="223" t="s">
        <v>221</v>
      </c>
      <c r="BV73" s="223" t="s">
        <v>221</v>
      </c>
      <c r="BW73" s="223" t="s">
        <v>221</v>
      </c>
      <c r="BX73" s="223" t="s">
        <v>221</v>
      </c>
      <c r="BY73" s="223" t="s">
        <v>221</v>
      </c>
      <c r="BZ73" s="223" t="s">
        <v>221</v>
      </c>
      <c r="CA73" s="223" t="s">
        <v>221</v>
      </c>
      <c r="CB73" s="223" t="s">
        <v>221</v>
      </c>
      <c r="CC73" s="223" t="s">
        <v>221</v>
      </c>
      <c r="CD73" s="223" t="s">
        <v>221</v>
      </c>
      <c r="CE73" s="183">
        <v>1632671682.0900002</v>
      </c>
      <c r="CF73" s="226"/>
    </row>
    <row r="74" spans="1:86" ht="12.65" customHeight="1" x14ac:dyDescent="0.35">
      <c r="A74" s="171" t="s">
        <v>246</v>
      </c>
      <c r="B74" s="174"/>
      <c r="C74" s="264">
        <v>595217.30000000005</v>
      </c>
      <c r="D74" s="264">
        <v>0</v>
      </c>
      <c r="E74" s="264">
        <v>28173552.379999999</v>
      </c>
      <c r="F74" s="264">
        <v>0</v>
      </c>
      <c r="G74" s="264">
        <v>1230247.6000000001</v>
      </c>
      <c r="H74" s="264">
        <v>23744</v>
      </c>
      <c r="I74" s="264">
        <v>0</v>
      </c>
      <c r="J74" s="264">
        <v>0</v>
      </c>
      <c r="K74" s="264">
        <v>0</v>
      </c>
      <c r="L74" s="264">
        <v>0</v>
      </c>
      <c r="M74" s="264">
        <v>0</v>
      </c>
      <c r="N74" s="264">
        <v>0</v>
      </c>
      <c r="O74" s="264">
        <v>0</v>
      </c>
      <c r="P74" s="264">
        <v>121327545.00999999</v>
      </c>
      <c r="Q74" s="264">
        <v>16946495.939999998</v>
      </c>
      <c r="R74" s="264">
        <v>35023482.20000001</v>
      </c>
      <c r="S74" s="264">
        <v>8728712.8299999982</v>
      </c>
      <c r="T74" s="264">
        <v>0</v>
      </c>
      <c r="U74" s="264">
        <v>76519559.400000006</v>
      </c>
      <c r="V74" s="264">
        <v>38095662.769999996</v>
      </c>
      <c r="W74" s="264">
        <v>27895179.240000002</v>
      </c>
      <c r="X74" s="264">
        <v>13365926.599999998</v>
      </c>
      <c r="Y74" s="264">
        <v>72077889</v>
      </c>
      <c r="Z74" s="264">
        <v>35677.9</v>
      </c>
      <c r="AA74" s="264">
        <v>3513095.9000000004</v>
      </c>
      <c r="AB74" s="264">
        <v>181335440.50999999</v>
      </c>
      <c r="AC74" s="264">
        <v>1522018.2999999998</v>
      </c>
      <c r="AD74" s="264">
        <v>23600150.5</v>
      </c>
      <c r="AE74" s="264">
        <v>12096583.959999999</v>
      </c>
      <c r="AF74" s="264">
        <v>8984979.1000000015</v>
      </c>
      <c r="AG74" s="264">
        <v>65827863.379999995</v>
      </c>
      <c r="AH74" s="264">
        <v>162596.20000000001</v>
      </c>
      <c r="AI74" s="264">
        <v>0</v>
      </c>
      <c r="AJ74" s="264">
        <v>104170138.50999999</v>
      </c>
      <c r="AK74" s="264">
        <v>2644031.0099999998</v>
      </c>
      <c r="AL74" s="264">
        <v>4196583.0000000009</v>
      </c>
      <c r="AM74" s="264">
        <v>0</v>
      </c>
      <c r="AN74" s="264">
        <v>0</v>
      </c>
      <c r="AO74" s="264">
        <v>0</v>
      </c>
      <c r="AP74" s="264">
        <v>0</v>
      </c>
      <c r="AQ74" s="264">
        <v>0</v>
      </c>
      <c r="AR74" s="264">
        <v>76852287.679999992</v>
      </c>
      <c r="AS74" s="264">
        <v>0</v>
      </c>
      <c r="AT74" s="264">
        <v>44775</v>
      </c>
      <c r="AU74" s="264">
        <v>0</v>
      </c>
      <c r="AV74" s="264">
        <v>126848.5</v>
      </c>
      <c r="AW74" s="223" t="s">
        <v>221</v>
      </c>
      <c r="AX74" s="223" t="s">
        <v>221</v>
      </c>
      <c r="AY74" s="223" t="s">
        <v>221</v>
      </c>
      <c r="AZ74" s="223" t="s">
        <v>221</v>
      </c>
      <c r="BA74" s="223" t="s">
        <v>221</v>
      </c>
      <c r="BB74" s="223" t="s">
        <v>221</v>
      </c>
      <c r="BC74" s="223" t="s">
        <v>221</v>
      </c>
      <c r="BD74" s="223" t="s">
        <v>221</v>
      </c>
      <c r="BE74" s="223" t="s">
        <v>221</v>
      </c>
      <c r="BF74" s="223" t="s">
        <v>221</v>
      </c>
      <c r="BG74" s="223" t="s">
        <v>221</v>
      </c>
      <c r="BH74" s="223" t="s">
        <v>221</v>
      </c>
      <c r="BI74" s="223" t="s">
        <v>221</v>
      </c>
      <c r="BJ74" s="223" t="s">
        <v>221</v>
      </c>
      <c r="BK74" s="223" t="s">
        <v>221</v>
      </c>
      <c r="BL74" s="223" t="s">
        <v>221</v>
      </c>
      <c r="BM74" s="223" t="s">
        <v>221</v>
      </c>
      <c r="BN74" s="223" t="s">
        <v>221</v>
      </c>
      <c r="BO74" s="223" t="s">
        <v>221</v>
      </c>
      <c r="BP74" s="223" t="s">
        <v>221</v>
      </c>
      <c r="BQ74" s="223" t="s">
        <v>221</v>
      </c>
      <c r="BR74" s="223" t="s">
        <v>221</v>
      </c>
      <c r="BS74" s="223" t="s">
        <v>221</v>
      </c>
      <c r="BT74" s="223" t="s">
        <v>221</v>
      </c>
      <c r="BU74" s="223" t="s">
        <v>221</v>
      </c>
      <c r="BV74" s="223" t="s">
        <v>221</v>
      </c>
      <c r="BW74" s="223" t="s">
        <v>221</v>
      </c>
      <c r="BX74" s="223" t="s">
        <v>221</v>
      </c>
      <c r="BY74" s="223" t="s">
        <v>221</v>
      </c>
      <c r="BZ74" s="223" t="s">
        <v>221</v>
      </c>
      <c r="CA74" s="223" t="s">
        <v>221</v>
      </c>
      <c r="CB74" s="223" t="s">
        <v>221</v>
      </c>
      <c r="CC74" s="223" t="s">
        <v>221</v>
      </c>
      <c r="CD74" s="223" t="s">
        <v>221</v>
      </c>
      <c r="CE74" s="183">
        <v>925116283.71999991</v>
      </c>
      <c r="CF74" s="226"/>
    </row>
    <row r="75" spans="1:86" ht="12.65" customHeight="1" x14ac:dyDescent="0.35">
      <c r="A75" s="171" t="s">
        <v>247</v>
      </c>
      <c r="B75" s="174"/>
      <c r="C75" s="183">
        <v>491763237.5</v>
      </c>
      <c r="D75" s="183">
        <v>0</v>
      </c>
      <c r="E75" s="183">
        <v>387078636.58000004</v>
      </c>
      <c r="F75" s="183">
        <v>0</v>
      </c>
      <c r="G75" s="183">
        <v>24228994.800000001</v>
      </c>
      <c r="H75" s="183">
        <v>81735978.5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271993869.03999996</v>
      </c>
      <c r="Q75" s="183">
        <v>24877398.639999997</v>
      </c>
      <c r="R75" s="183">
        <v>74113682.100000024</v>
      </c>
      <c r="S75" s="183">
        <v>17034178.07</v>
      </c>
      <c r="T75" s="183">
        <v>0</v>
      </c>
      <c r="U75" s="183">
        <v>170513344.10000002</v>
      </c>
      <c r="V75" s="183">
        <v>62911860.269999996</v>
      </c>
      <c r="W75" s="183">
        <v>37571389.159999996</v>
      </c>
      <c r="X75" s="183">
        <v>22829655.149999999</v>
      </c>
      <c r="Y75" s="183">
        <v>113906788.86000001</v>
      </c>
      <c r="Z75" s="183">
        <v>4354025.4000000004</v>
      </c>
      <c r="AA75" s="183">
        <v>4637420.6000000006</v>
      </c>
      <c r="AB75" s="183">
        <v>373127120.41999996</v>
      </c>
      <c r="AC75" s="183">
        <v>31772304.400000002</v>
      </c>
      <c r="AD75" s="183">
        <v>32850457.300000001</v>
      </c>
      <c r="AE75" s="183">
        <v>17585657.799999997</v>
      </c>
      <c r="AF75" s="183">
        <v>10725804.050000001</v>
      </c>
      <c r="AG75" s="183">
        <v>90549882.280000001</v>
      </c>
      <c r="AH75" s="183">
        <v>1389358.7</v>
      </c>
      <c r="AI75" s="183">
        <v>0</v>
      </c>
      <c r="AJ75" s="183">
        <v>107287670.82999998</v>
      </c>
      <c r="AK75" s="183">
        <v>7551136.9799999995</v>
      </c>
      <c r="AL75" s="183">
        <v>6594757.1000000006</v>
      </c>
      <c r="AM75" s="183">
        <v>0</v>
      </c>
      <c r="AN75" s="183">
        <v>0</v>
      </c>
      <c r="AO75" s="183">
        <v>0</v>
      </c>
      <c r="AP75" s="183">
        <v>0</v>
      </c>
      <c r="AQ75" s="183">
        <v>0</v>
      </c>
      <c r="AR75" s="183">
        <v>76852287.679999992</v>
      </c>
      <c r="AS75" s="183">
        <v>0</v>
      </c>
      <c r="AT75" s="183">
        <v>6045400</v>
      </c>
      <c r="AU75" s="183">
        <v>0</v>
      </c>
      <c r="AV75" s="183">
        <v>5905669.5000000009</v>
      </c>
      <c r="AW75" s="223" t="s">
        <v>221</v>
      </c>
      <c r="AX75" s="223" t="s">
        <v>221</v>
      </c>
      <c r="AY75" s="223" t="s">
        <v>221</v>
      </c>
      <c r="AZ75" s="223" t="s">
        <v>221</v>
      </c>
      <c r="BA75" s="223" t="s">
        <v>221</v>
      </c>
      <c r="BB75" s="223" t="s">
        <v>221</v>
      </c>
      <c r="BC75" s="223" t="s">
        <v>221</v>
      </c>
      <c r="BD75" s="223" t="s">
        <v>221</v>
      </c>
      <c r="BE75" s="223" t="s">
        <v>221</v>
      </c>
      <c r="BF75" s="223" t="s">
        <v>221</v>
      </c>
      <c r="BG75" s="223" t="s">
        <v>221</v>
      </c>
      <c r="BH75" s="223" t="s">
        <v>221</v>
      </c>
      <c r="BI75" s="223" t="s">
        <v>221</v>
      </c>
      <c r="BJ75" s="223" t="s">
        <v>221</v>
      </c>
      <c r="BK75" s="223" t="s">
        <v>221</v>
      </c>
      <c r="BL75" s="223" t="s">
        <v>221</v>
      </c>
      <c r="BM75" s="223" t="s">
        <v>221</v>
      </c>
      <c r="BN75" s="223" t="s">
        <v>221</v>
      </c>
      <c r="BO75" s="223" t="s">
        <v>221</v>
      </c>
      <c r="BP75" s="223" t="s">
        <v>221</v>
      </c>
      <c r="BQ75" s="223" t="s">
        <v>221</v>
      </c>
      <c r="BR75" s="223" t="s">
        <v>221</v>
      </c>
      <c r="BS75" s="223" t="s">
        <v>221</v>
      </c>
      <c r="BT75" s="223" t="s">
        <v>221</v>
      </c>
      <c r="BU75" s="223" t="s">
        <v>221</v>
      </c>
      <c r="BV75" s="223" t="s">
        <v>221</v>
      </c>
      <c r="BW75" s="223" t="s">
        <v>221</v>
      </c>
      <c r="BX75" s="223" t="s">
        <v>221</v>
      </c>
      <c r="BY75" s="223" t="s">
        <v>221</v>
      </c>
      <c r="BZ75" s="223" t="s">
        <v>221</v>
      </c>
      <c r="CA75" s="223" t="s">
        <v>221</v>
      </c>
      <c r="CB75" s="223" t="s">
        <v>221</v>
      </c>
      <c r="CC75" s="223" t="s">
        <v>221</v>
      </c>
      <c r="CD75" s="223" t="s">
        <v>221</v>
      </c>
      <c r="CE75" s="183">
        <v>2557787965.8100009</v>
      </c>
      <c r="CF75" s="226"/>
    </row>
    <row r="76" spans="1:86" ht="12.65" customHeight="1" x14ac:dyDescent="0.35">
      <c r="A76" s="171" t="s">
        <v>248</v>
      </c>
      <c r="B76" s="174"/>
      <c r="C76" s="264">
        <v>74287.567999999999</v>
      </c>
      <c r="D76" s="264">
        <v>0</v>
      </c>
      <c r="E76" s="264">
        <v>221362.16399999999</v>
      </c>
      <c r="F76" s="264">
        <v>0</v>
      </c>
      <c r="G76" s="264">
        <v>11962.39</v>
      </c>
      <c r="H76" s="264">
        <v>61556.491999999998</v>
      </c>
      <c r="I76" s="264">
        <v>0</v>
      </c>
      <c r="J76" s="264">
        <v>0</v>
      </c>
      <c r="K76" s="264">
        <v>0</v>
      </c>
      <c r="L76" s="264">
        <v>0</v>
      </c>
      <c r="M76" s="264">
        <v>0</v>
      </c>
      <c r="N76" s="264">
        <v>0</v>
      </c>
      <c r="O76" s="264">
        <v>0</v>
      </c>
      <c r="P76" s="264">
        <v>99722.272694497195</v>
      </c>
      <c r="Q76" s="264">
        <v>9803.7900000000009</v>
      </c>
      <c r="R76" s="264">
        <v>7599.174</v>
      </c>
      <c r="S76" s="264">
        <v>33673.906923076924</v>
      </c>
      <c r="T76" s="264">
        <v>477.67</v>
      </c>
      <c r="U76" s="264">
        <v>44203.38</v>
      </c>
      <c r="V76" s="264">
        <v>5472.7139999999999</v>
      </c>
      <c r="W76" s="264">
        <v>0</v>
      </c>
      <c r="X76" s="264">
        <v>4161.9791323313448</v>
      </c>
      <c r="Y76" s="264">
        <v>52193.572901298903</v>
      </c>
      <c r="Z76" s="264">
        <v>388.48906929758834</v>
      </c>
      <c r="AA76" s="264">
        <v>2220.0539544764915</v>
      </c>
      <c r="AB76" s="264">
        <v>16736</v>
      </c>
      <c r="AC76" s="264">
        <v>5081.18</v>
      </c>
      <c r="AD76" s="264">
        <v>4836.8999999999996</v>
      </c>
      <c r="AE76" s="264">
        <v>11296.93</v>
      </c>
      <c r="AF76" s="264">
        <v>10764.396000000001</v>
      </c>
      <c r="AG76" s="264">
        <v>33302.934000000001</v>
      </c>
      <c r="AH76" s="264">
        <v>212.64</v>
      </c>
      <c r="AI76" s="264">
        <v>0</v>
      </c>
      <c r="AJ76" s="264">
        <v>189519.525005109</v>
      </c>
      <c r="AK76" s="264">
        <v>3745.2</v>
      </c>
      <c r="AL76" s="264">
        <v>2801.58</v>
      </c>
      <c r="AM76" s="264">
        <v>6698.07</v>
      </c>
      <c r="AN76" s="264">
        <v>0</v>
      </c>
      <c r="AO76" s="264">
        <v>0</v>
      </c>
      <c r="AP76" s="264">
        <v>0</v>
      </c>
      <c r="AQ76" s="264">
        <v>0</v>
      </c>
      <c r="AR76" s="264">
        <v>0</v>
      </c>
      <c r="AS76" s="264">
        <v>0</v>
      </c>
      <c r="AT76" s="264">
        <v>99.05</v>
      </c>
      <c r="AU76" s="264">
        <v>0</v>
      </c>
      <c r="AV76" s="264">
        <v>671.43</v>
      </c>
      <c r="AW76" s="264">
        <v>5529.58</v>
      </c>
      <c r="AX76" s="264">
        <v>0</v>
      </c>
      <c r="AY76" s="264">
        <v>34829</v>
      </c>
      <c r="AZ76" s="264">
        <v>7974</v>
      </c>
      <c r="BA76" s="264">
        <v>0</v>
      </c>
      <c r="BB76" s="264">
        <v>13182.046</v>
      </c>
      <c r="BC76" s="264">
        <v>0</v>
      </c>
      <c r="BD76" s="264">
        <v>6035.4440000000004</v>
      </c>
      <c r="BE76" s="264">
        <v>125069.48699999999</v>
      </c>
      <c r="BF76" s="264">
        <v>6368.5300000000007</v>
      </c>
      <c r="BG76" s="264">
        <v>1369.3</v>
      </c>
      <c r="BH76" s="264">
        <v>49236.720000000008</v>
      </c>
      <c r="BI76" s="264">
        <v>1157.22</v>
      </c>
      <c r="BJ76" s="264">
        <v>221.34</v>
      </c>
      <c r="BK76" s="264">
        <v>384.73</v>
      </c>
      <c r="BL76" s="264">
        <v>1133.1000000000001</v>
      </c>
      <c r="BM76" s="264">
        <v>0</v>
      </c>
      <c r="BN76" s="264">
        <v>54949.67</v>
      </c>
      <c r="BO76" s="264">
        <v>0</v>
      </c>
      <c r="BP76" s="264">
        <v>7988.15</v>
      </c>
      <c r="BQ76" s="264">
        <v>3427.38</v>
      </c>
      <c r="BR76" s="264">
        <v>13009.1</v>
      </c>
      <c r="BS76" s="264">
        <v>2853.14</v>
      </c>
      <c r="BT76" s="264">
        <v>1635.85</v>
      </c>
      <c r="BU76" s="264">
        <v>4108.68</v>
      </c>
      <c r="BV76" s="264">
        <v>14228.98</v>
      </c>
      <c r="BW76" s="264">
        <v>43517.156000000003</v>
      </c>
      <c r="BX76" s="264">
        <v>3691.0499999999997</v>
      </c>
      <c r="BY76" s="264">
        <v>4977.0499999999993</v>
      </c>
      <c r="BZ76" s="264">
        <v>2392.9499999999998</v>
      </c>
      <c r="CA76" s="264">
        <v>0</v>
      </c>
      <c r="CB76" s="264">
        <v>0</v>
      </c>
      <c r="CC76" s="264">
        <v>36475.51</v>
      </c>
      <c r="CD76" s="223" t="s">
        <v>221</v>
      </c>
      <c r="CE76" s="183">
        <v>1360596.6146800872</v>
      </c>
      <c r="CF76" s="183">
        <v>0.3853199128061533</v>
      </c>
    </row>
    <row r="77" spans="1:86" ht="12.65" customHeight="1" x14ac:dyDescent="0.35">
      <c r="A77" s="171" t="s">
        <v>249</v>
      </c>
      <c r="B77" s="174"/>
      <c r="C77" s="264">
        <v>0</v>
      </c>
      <c r="D77" s="264">
        <v>0</v>
      </c>
      <c r="E77" s="264">
        <v>0</v>
      </c>
      <c r="F77" s="264">
        <v>0</v>
      </c>
      <c r="G77" s="264">
        <v>0</v>
      </c>
      <c r="H77" s="264">
        <v>0</v>
      </c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23" t="s">
        <v>221</v>
      </c>
      <c r="AY77" s="223" t="s">
        <v>221</v>
      </c>
      <c r="AZ77" s="264">
        <v>1092264</v>
      </c>
      <c r="BA77" s="264">
        <v>0</v>
      </c>
      <c r="BB77" s="264">
        <v>0</v>
      </c>
      <c r="BC77" s="264">
        <v>0</v>
      </c>
      <c r="BD77" s="223" t="s">
        <v>221</v>
      </c>
      <c r="BE77" s="223" t="s">
        <v>221</v>
      </c>
      <c r="BF77" s="264"/>
      <c r="BG77" s="223" t="s">
        <v>221</v>
      </c>
      <c r="BH77" s="264"/>
      <c r="BI77" s="264"/>
      <c r="BJ77" s="223" t="s">
        <v>221</v>
      </c>
      <c r="BK77" s="264"/>
      <c r="BL77" s="264"/>
      <c r="BM77" s="264"/>
      <c r="BN77" s="223" t="s">
        <v>221</v>
      </c>
      <c r="BO77" s="223" t="s">
        <v>221</v>
      </c>
      <c r="BP77" s="223" t="s">
        <v>221</v>
      </c>
      <c r="BQ77" s="223" t="s">
        <v>221</v>
      </c>
      <c r="BR77" s="264"/>
      <c r="BS77" s="264">
        <v>0</v>
      </c>
      <c r="BT77" s="264">
        <v>0</v>
      </c>
      <c r="BU77" s="264">
        <v>0</v>
      </c>
      <c r="BV77" s="264">
        <v>0</v>
      </c>
      <c r="BW77" s="264">
        <v>0</v>
      </c>
      <c r="BX77" s="264">
        <v>0</v>
      </c>
      <c r="BY77" s="264">
        <v>0</v>
      </c>
      <c r="BZ77" s="264">
        <v>0</v>
      </c>
      <c r="CA77" s="264">
        <v>0</v>
      </c>
      <c r="CB77" s="264">
        <v>0</v>
      </c>
      <c r="CC77" s="223" t="s">
        <v>221</v>
      </c>
      <c r="CD77" s="223" t="s">
        <v>221</v>
      </c>
      <c r="CE77" s="183">
        <v>1092264</v>
      </c>
      <c r="CF77" s="183">
        <v>0</v>
      </c>
    </row>
    <row r="78" spans="1:86" ht="12.65" customHeight="1" x14ac:dyDescent="0.35">
      <c r="A78" s="171" t="s">
        <v>250</v>
      </c>
      <c r="B78" s="174"/>
      <c r="C78" s="264">
        <v>227</v>
      </c>
      <c r="D78" s="264"/>
      <c r="E78" s="264">
        <v>22318</v>
      </c>
      <c r="F78" s="264"/>
      <c r="G78" s="264">
        <v>209</v>
      </c>
      <c r="H78" s="264">
        <v>2168</v>
      </c>
      <c r="I78" s="264"/>
      <c r="J78" s="264"/>
      <c r="K78" s="264"/>
      <c r="L78" s="264"/>
      <c r="M78" s="264"/>
      <c r="N78" s="264"/>
      <c r="O78" s="264"/>
      <c r="P78" s="264">
        <v>4930</v>
      </c>
      <c r="Q78" s="264">
        <v>1154</v>
      </c>
      <c r="R78" s="264">
        <v>9325</v>
      </c>
      <c r="S78" s="264">
        <v>4355</v>
      </c>
      <c r="T78" s="264">
        <v>91</v>
      </c>
      <c r="U78" s="264">
        <v>120565</v>
      </c>
      <c r="V78" s="264">
        <v>7567</v>
      </c>
      <c r="W78" s="264"/>
      <c r="X78" s="264">
        <v>0</v>
      </c>
      <c r="Y78" s="264">
        <v>4131</v>
      </c>
      <c r="Z78" s="264">
        <v>208</v>
      </c>
      <c r="AA78" s="264">
        <v>6719</v>
      </c>
      <c r="AB78" s="264">
        <v>7321</v>
      </c>
      <c r="AC78" s="264">
        <v>34</v>
      </c>
      <c r="AD78" s="264">
        <v>573</v>
      </c>
      <c r="AE78" s="264">
        <v>2246</v>
      </c>
      <c r="AF78" s="264"/>
      <c r="AG78" s="264"/>
      <c r="AH78" s="264"/>
      <c r="AI78" s="264"/>
      <c r="AJ78" s="264">
        <v>12436</v>
      </c>
      <c r="AK78" s="264"/>
      <c r="AL78" s="264"/>
      <c r="AM78" s="264"/>
      <c r="AN78" s="264"/>
      <c r="AO78" s="264"/>
      <c r="AP78" s="264"/>
      <c r="AQ78" s="264"/>
      <c r="AR78" s="264"/>
      <c r="AS78" s="264"/>
      <c r="AT78" s="264">
        <v>987</v>
      </c>
      <c r="AU78" s="264"/>
      <c r="AV78" s="264"/>
      <c r="AW78" s="264"/>
      <c r="AX78" s="223" t="s">
        <v>221</v>
      </c>
      <c r="AY78" s="223" t="s">
        <v>221</v>
      </c>
      <c r="AZ78" s="223" t="s">
        <v>221</v>
      </c>
      <c r="BA78" s="264"/>
      <c r="BB78" s="264"/>
      <c r="BC78" s="264"/>
      <c r="BD78" s="223" t="s">
        <v>221</v>
      </c>
      <c r="BE78" s="223" t="s">
        <v>221</v>
      </c>
      <c r="BF78" s="223" t="s">
        <v>221</v>
      </c>
      <c r="BG78" s="223" t="s">
        <v>221</v>
      </c>
      <c r="BH78" s="264"/>
      <c r="BI78" s="264"/>
      <c r="BJ78" s="223" t="s">
        <v>221</v>
      </c>
      <c r="BK78" s="264"/>
      <c r="BL78" s="264"/>
      <c r="BM78" s="264"/>
      <c r="BN78" s="223" t="s">
        <v>221</v>
      </c>
      <c r="BO78" s="223" t="s">
        <v>221</v>
      </c>
      <c r="BP78" s="223" t="s">
        <v>221</v>
      </c>
      <c r="BQ78" s="223" t="s">
        <v>221</v>
      </c>
      <c r="BR78" s="223" t="s">
        <v>221</v>
      </c>
      <c r="BS78" s="264"/>
      <c r="BT78" s="264"/>
      <c r="BU78" s="264"/>
      <c r="BV78" s="264"/>
      <c r="BW78" s="264"/>
      <c r="BX78" s="264"/>
      <c r="BY78" s="264"/>
      <c r="BZ78" s="264"/>
      <c r="CA78" s="264"/>
      <c r="CB78" s="264"/>
      <c r="CC78" s="223" t="s">
        <v>221</v>
      </c>
      <c r="CD78" s="223" t="s">
        <v>221</v>
      </c>
      <c r="CE78" s="183">
        <v>207564</v>
      </c>
      <c r="CF78" s="183"/>
    </row>
    <row r="79" spans="1:86" ht="12.65" customHeight="1" x14ac:dyDescent="0.35">
      <c r="A79" s="171" t="s">
        <v>251</v>
      </c>
      <c r="B79" s="174"/>
      <c r="C79" s="272">
        <v>1089336</v>
      </c>
      <c r="D79" s="272"/>
      <c r="E79" s="264">
        <v>1589861</v>
      </c>
      <c r="F79" s="264"/>
      <c r="G79" s="264">
        <v>38072</v>
      </c>
      <c r="H79" s="264">
        <v>230750</v>
      </c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>
        <v>29114</v>
      </c>
      <c r="T79" s="264"/>
      <c r="U79" s="264"/>
      <c r="V79" s="264">
        <v>49457</v>
      </c>
      <c r="W79" s="264"/>
      <c r="X79" s="264"/>
      <c r="Y79" s="264">
        <v>278191</v>
      </c>
      <c r="Z79" s="264"/>
      <c r="AA79" s="264"/>
      <c r="AB79" s="264">
        <v>14237</v>
      </c>
      <c r="AC79" s="264"/>
      <c r="AD79" s="264"/>
      <c r="AE79" s="264"/>
      <c r="AF79" s="264"/>
      <c r="AG79" s="264">
        <v>85116</v>
      </c>
      <c r="AH79" s="264"/>
      <c r="AI79" s="264"/>
      <c r="AJ79" s="264">
        <v>102208</v>
      </c>
      <c r="AK79" s="264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23" t="s">
        <v>221</v>
      </c>
      <c r="AY79" s="223" t="s">
        <v>221</v>
      </c>
      <c r="AZ79" s="223" t="s">
        <v>221</v>
      </c>
      <c r="BA79" s="223" t="s">
        <v>221</v>
      </c>
      <c r="BB79" s="264"/>
      <c r="BC79" s="264"/>
      <c r="BD79" s="223" t="s">
        <v>221</v>
      </c>
      <c r="BE79" s="223" t="s">
        <v>221</v>
      </c>
      <c r="BF79" s="223" t="s">
        <v>221</v>
      </c>
      <c r="BG79" s="223" t="s">
        <v>221</v>
      </c>
      <c r="BH79" s="264"/>
      <c r="BI79" s="270">
        <v>8415</v>
      </c>
      <c r="BJ79" s="223" t="s">
        <v>221</v>
      </c>
      <c r="BK79" s="264"/>
      <c r="BL79" s="264"/>
      <c r="BM79" s="264"/>
      <c r="BN79" s="223" t="s">
        <v>221</v>
      </c>
      <c r="BO79" s="223" t="s">
        <v>221</v>
      </c>
      <c r="BP79" s="223" t="s">
        <v>221</v>
      </c>
      <c r="BQ79" s="223" t="s">
        <v>221</v>
      </c>
      <c r="BR79" s="223" t="s">
        <v>221</v>
      </c>
      <c r="BS79" s="264"/>
      <c r="BT79" s="264"/>
      <c r="BU79" s="264"/>
      <c r="BV79" s="264"/>
      <c r="BW79" s="264">
        <v>22139</v>
      </c>
      <c r="BX79" s="264"/>
      <c r="BY79" s="264"/>
      <c r="BZ79" s="264"/>
      <c r="CA79" s="264"/>
      <c r="CB79" s="264"/>
      <c r="CC79" s="223" t="s">
        <v>221</v>
      </c>
      <c r="CD79" s="223" t="s">
        <v>221</v>
      </c>
      <c r="CE79" s="183">
        <v>3536896</v>
      </c>
      <c r="CF79" s="183">
        <v>0</v>
      </c>
    </row>
    <row r="80" spans="1:86" ht="21" customHeight="1" x14ac:dyDescent="0.35">
      <c r="A80" s="171" t="s">
        <v>252</v>
      </c>
      <c r="B80" s="174"/>
      <c r="C80" s="273">
        <v>335.67926314384619</v>
      </c>
      <c r="D80" s="273">
        <v>0</v>
      </c>
      <c r="E80" s="273">
        <v>388.59834570917582</v>
      </c>
      <c r="F80" s="273">
        <v>0</v>
      </c>
      <c r="G80" s="273">
        <v>23.579929720164834</v>
      </c>
      <c r="H80" s="273">
        <v>41.89913017351649</v>
      </c>
      <c r="I80" s="273">
        <v>0</v>
      </c>
      <c r="J80" s="273">
        <v>0</v>
      </c>
      <c r="K80" s="273">
        <v>0</v>
      </c>
      <c r="L80" s="273">
        <v>0</v>
      </c>
      <c r="M80" s="273">
        <v>0</v>
      </c>
      <c r="N80" s="273">
        <v>0</v>
      </c>
      <c r="O80" s="273">
        <v>0</v>
      </c>
      <c r="P80" s="273">
        <v>74.826502572527474</v>
      </c>
      <c r="Q80" s="273">
        <v>54.703446473241762</v>
      </c>
      <c r="R80" s="273">
        <v>2.7604336909890113</v>
      </c>
      <c r="S80" s="273">
        <v>0</v>
      </c>
      <c r="T80" s="273">
        <v>12.194761145769231</v>
      </c>
      <c r="U80" s="273">
        <v>0.33239472961538463</v>
      </c>
      <c r="V80" s="273">
        <v>1.6854395604395623E-3</v>
      </c>
      <c r="W80" s="273">
        <v>0</v>
      </c>
      <c r="X80" s="273">
        <v>0</v>
      </c>
      <c r="Y80" s="273">
        <v>20.802342774890111</v>
      </c>
      <c r="Z80" s="273">
        <v>1.5440456495054946</v>
      </c>
      <c r="AA80" s="273">
        <v>0</v>
      </c>
      <c r="AB80" s="273">
        <v>0</v>
      </c>
      <c r="AC80" s="273">
        <v>0</v>
      </c>
      <c r="AD80" s="273">
        <v>22.012334648296704</v>
      </c>
      <c r="AE80" s="273">
        <v>1.9230769230769232E-2</v>
      </c>
      <c r="AF80" s="273">
        <v>13.925344413956042</v>
      </c>
      <c r="AG80" s="273">
        <v>68.036356513516481</v>
      </c>
      <c r="AH80" s="273">
        <v>17.254169143626378</v>
      </c>
      <c r="AI80" s="273">
        <v>0</v>
      </c>
      <c r="AJ80" s="273">
        <v>335.1713176945604</v>
      </c>
      <c r="AK80" s="273">
        <v>0</v>
      </c>
      <c r="AL80" s="273">
        <v>0</v>
      </c>
      <c r="AM80" s="273">
        <v>0</v>
      </c>
      <c r="AN80" s="273">
        <v>0</v>
      </c>
      <c r="AO80" s="273">
        <v>0</v>
      </c>
      <c r="AP80" s="273">
        <v>0</v>
      </c>
      <c r="AQ80" s="273">
        <v>6.723214285714281E-2</v>
      </c>
      <c r="AR80" s="273">
        <v>6.446752173313187</v>
      </c>
      <c r="AS80" s="273">
        <v>0</v>
      </c>
      <c r="AT80" s="273">
        <v>2.9494700407692309</v>
      </c>
      <c r="AU80" s="273">
        <v>0</v>
      </c>
      <c r="AV80" s="273">
        <v>4.531153920604396</v>
      </c>
      <c r="AW80" s="223" t="s">
        <v>221</v>
      </c>
      <c r="AX80" s="223" t="s">
        <v>221</v>
      </c>
      <c r="AY80" s="223" t="s">
        <v>221</v>
      </c>
      <c r="AZ80" s="223" t="s">
        <v>221</v>
      </c>
      <c r="BA80" s="223" t="s">
        <v>221</v>
      </c>
      <c r="BB80" s="223" t="s">
        <v>221</v>
      </c>
      <c r="BC80" s="223" t="s">
        <v>221</v>
      </c>
      <c r="BD80" s="223" t="s">
        <v>221</v>
      </c>
      <c r="BE80" s="223" t="s">
        <v>221</v>
      </c>
      <c r="BF80" s="223" t="s">
        <v>221</v>
      </c>
      <c r="BG80" s="223" t="s">
        <v>221</v>
      </c>
      <c r="BH80" s="223" t="s">
        <v>221</v>
      </c>
      <c r="BI80" s="223" t="s">
        <v>221</v>
      </c>
      <c r="BJ80" s="223" t="s">
        <v>221</v>
      </c>
      <c r="BK80" s="223" t="s">
        <v>221</v>
      </c>
      <c r="BL80" s="223" t="s">
        <v>221</v>
      </c>
      <c r="BM80" s="223" t="s">
        <v>221</v>
      </c>
      <c r="BN80" s="223" t="s">
        <v>221</v>
      </c>
      <c r="BO80" s="223" t="s">
        <v>221</v>
      </c>
      <c r="BP80" s="223" t="s">
        <v>221</v>
      </c>
      <c r="BQ80" s="223" t="s">
        <v>221</v>
      </c>
      <c r="BR80" s="223" t="s">
        <v>221</v>
      </c>
      <c r="BS80" s="223" t="s">
        <v>221</v>
      </c>
      <c r="BT80" s="223" t="s">
        <v>221</v>
      </c>
      <c r="BU80" s="228"/>
      <c r="BV80" s="228"/>
      <c r="BW80" s="228"/>
      <c r="BX80" s="228"/>
      <c r="BY80" s="228"/>
      <c r="BZ80" s="228"/>
      <c r="CA80" s="228"/>
      <c r="CB80" s="228"/>
      <c r="CC80" s="223" t="s">
        <v>221</v>
      </c>
      <c r="CD80" s="223" t="s">
        <v>221</v>
      </c>
      <c r="CE80" s="229">
        <v>1427.335642683533</v>
      </c>
      <c r="CF80" s="229"/>
    </row>
    <row r="81" spans="1:5" ht="12.65" customHeight="1" x14ac:dyDescent="0.35">
      <c r="A81" s="194" t="s">
        <v>253</v>
      </c>
      <c r="B81" s="194"/>
      <c r="C81" s="194"/>
      <c r="D81" s="194"/>
      <c r="E81" s="194"/>
    </row>
    <row r="82" spans="1:5" ht="12.65" customHeight="1" x14ac:dyDescent="0.35">
      <c r="A82" s="171" t="s">
        <v>254</v>
      </c>
      <c r="B82" s="172"/>
      <c r="C82" s="274" t="s">
        <v>1275</v>
      </c>
      <c r="D82" s="230"/>
      <c r="E82" s="174"/>
    </row>
    <row r="83" spans="1:5" ht="12.65" customHeight="1" x14ac:dyDescent="0.35">
      <c r="A83" s="173" t="s">
        <v>255</v>
      </c>
      <c r="B83" s="172" t="s">
        <v>256</v>
      </c>
      <c r="C83" s="275" t="s">
        <v>1266</v>
      </c>
      <c r="D83" s="230"/>
      <c r="E83" s="174"/>
    </row>
    <row r="84" spans="1:5" ht="12.65" customHeight="1" x14ac:dyDescent="0.35">
      <c r="A84" s="173" t="s">
        <v>257</v>
      </c>
      <c r="B84" s="172" t="s">
        <v>256</v>
      </c>
      <c r="C84" s="276" t="s">
        <v>1267</v>
      </c>
      <c r="D84" s="277"/>
      <c r="E84" s="278"/>
    </row>
    <row r="85" spans="1:5" ht="12.65" customHeight="1" x14ac:dyDescent="0.35">
      <c r="A85" s="173" t="s">
        <v>1251</v>
      </c>
      <c r="B85" s="172"/>
      <c r="C85" s="279" t="s">
        <v>1268</v>
      </c>
      <c r="D85" s="277"/>
      <c r="E85" s="278"/>
    </row>
    <row r="86" spans="1:5" ht="12.65" customHeight="1" x14ac:dyDescent="0.35">
      <c r="A86" s="173" t="s">
        <v>1252</v>
      </c>
      <c r="B86" s="172" t="s">
        <v>256</v>
      </c>
      <c r="C86" s="280" t="s">
        <v>1269</v>
      </c>
      <c r="D86" s="277"/>
      <c r="E86" s="278"/>
    </row>
    <row r="87" spans="1:5" ht="12.65" customHeight="1" x14ac:dyDescent="0.35">
      <c r="A87" s="173" t="s">
        <v>258</v>
      </c>
      <c r="B87" s="172" t="s">
        <v>256</v>
      </c>
      <c r="C87" s="276" t="s">
        <v>1270</v>
      </c>
      <c r="D87" s="277"/>
      <c r="E87" s="278"/>
    </row>
    <row r="88" spans="1:5" ht="12.65" customHeight="1" x14ac:dyDescent="0.35">
      <c r="A88" s="173" t="s">
        <v>259</v>
      </c>
      <c r="B88" s="172" t="s">
        <v>256</v>
      </c>
      <c r="C88" s="276" t="s">
        <v>1265</v>
      </c>
      <c r="D88" s="277"/>
      <c r="E88" s="278"/>
    </row>
    <row r="89" spans="1:5" ht="12.65" customHeight="1" x14ac:dyDescent="0.35">
      <c r="A89" s="173" t="s">
        <v>260</v>
      </c>
      <c r="B89" s="172" t="s">
        <v>256</v>
      </c>
      <c r="C89" s="276" t="s">
        <v>1271</v>
      </c>
      <c r="D89" s="277"/>
      <c r="E89" s="278"/>
    </row>
    <row r="90" spans="1:5" ht="12.65" customHeight="1" x14ac:dyDescent="0.35">
      <c r="A90" s="173" t="s">
        <v>261</v>
      </c>
      <c r="B90" s="172" t="s">
        <v>256</v>
      </c>
      <c r="C90" s="276" t="s">
        <v>1272</v>
      </c>
      <c r="D90" s="277"/>
      <c r="E90" s="278"/>
    </row>
    <row r="91" spans="1:5" ht="12.65" customHeight="1" x14ac:dyDescent="0.35">
      <c r="A91" s="173" t="s">
        <v>262</v>
      </c>
      <c r="B91" s="172" t="s">
        <v>256</v>
      </c>
      <c r="C91" s="276" t="s">
        <v>1276</v>
      </c>
      <c r="D91" s="277"/>
      <c r="E91" s="278"/>
    </row>
    <row r="92" spans="1:5" ht="12.65" customHeight="1" x14ac:dyDescent="0.35">
      <c r="A92" s="173" t="s">
        <v>263</v>
      </c>
      <c r="B92" s="172" t="s">
        <v>256</v>
      </c>
      <c r="C92" s="281" t="s">
        <v>1273</v>
      </c>
      <c r="D92" s="230"/>
      <c r="E92" s="174"/>
    </row>
    <row r="93" spans="1:5" ht="12.65" customHeight="1" x14ac:dyDescent="0.35">
      <c r="A93" s="173" t="s">
        <v>264</v>
      </c>
      <c r="B93" s="172" t="s">
        <v>256</v>
      </c>
      <c r="C93" s="282" t="s">
        <v>1274</v>
      </c>
      <c r="D93" s="230"/>
      <c r="E93" s="174"/>
    </row>
    <row r="94" spans="1:5" ht="12.65" customHeight="1" x14ac:dyDescent="0.35">
      <c r="A94" s="173"/>
      <c r="B94" s="173"/>
      <c r="C94" s="181"/>
      <c r="D94" s="174"/>
      <c r="E94" s="174"/>
    </row>
    <row r="95" spans="1:5" ht="12.65" customHeight="1" x14ac:dyDescent="0.35">
      <c r="A95" s="194" t="s">
        <v>265</v>
      </c>
      <c r="B95" s="194"/>
      <c r="C95" s="194"/>
      <c r="D95" s="194"/>
      <c r="E95" s="194"/>
    </row>
    <row r="96" spans="1:5" ht="12.65" customHeight="1" x14ac:dyDescent="0.35">
      <c r="A96" s="194" t="s">
        <v>266</v>
      </c>
      <c r="B96" s="194"/>
      <c r="C96" s="194"/>
      <c r="D96" s="194"/>
      <c r="E96" s="194"/>
    </row>
    <row r="97" spans="1:5" ht="12.65" customHeight="1" x14ac:dyDescent="0.35">
      <c r="A97" s="173" t="s">
        <v>267</v>
      </c>
      <c r="B97" s="172" t="s">
        <v>256</v>
      </c>
      <c r="C97" s="263"/>
      <c r="D97" s="174"/>
      <c r="E97" s="174"/>
    </row>
    <row r="98" spans="1:5" ht="12.65" customHeight="1" x14ac:dyDescent="0.35">
      <c r="A98" s="173" t="s">
        <v>259</v>
      </c>
      <c r="B98" s="172" t="s">
        <v>256</v>
      </c>
      <c r="C98" s="263"/>
      <c r="D98" s="174"/>
      <c r="E98" s="174"/>
    </row>
    <row r="99" spans="1:5" ht="12.65" customHeight="1" x14ac:dyDescent="0.35">
      <c r="A99" s="173" t="s">
        <v>268</v>
      </c>
      <c r="B99" s="172" t="s">
        <v>256</v>
      </c>
      <c r="C99" s="263"/>
      <c r="D99" s="174"/>
      <c r="E99" s="174"/>
    </row>
    <row r="100" spans="1:5" ht="12.65" customHeight="1" x14ac:dyDescent="0.35">
      <c r="A100" s="194" t="s">
        <v>269</v>
      </c>
      <c r="B100" s="194"/>
      <c r="C100" s="194"/>
      <c r="D100" s="194"/>
      <c r="E100" s="194"/>
    </row>
    <row r="101" spans="1:5" ht="12.65" customHeight="1" x14ac:dyDescent="0.35">
      <c r="A101" s="173" t="s">
        <v>270</v>
      </c>
      <c r="B101" s="172" t="s">
        <v>256</v>
      </c>
      <c r="C101" s="263"/>
      <c r="D101" s="174"/>
      <c r="E101" s="174"/>
    </row>
    <row r="102" spans="1:5" ht="12.65" customHeight="1" x14ac:dyDescent="0.35">
      <c r="A102" s="173" t="s">
        <v>132</v>
      </c>
      <c r="B102" s="172" t="s">
        <v>256</v>
      </c>
      <c r="C102" s="283">
        <v>1</v>
      </c>
      <c r="D102" s="174"/>
      <c r="E102" s="174"/>
    </row>
    <row r="103" spans="1:5" ht="12.65" customHeight="1" x14ac:dyDescent="0.35">
      <c r="A103" s="194" t="s">
        <v>271</v>
      </c>
      <c r="B103" s="194"/>
      <c r="C103" s="194"/>
      <c r="D103" s="194"/>
      <c r="E103" s="194"/>
    </row>
    <row r="104" spans="1:5" ht="12.65" customHeight="1" x14ac:dyDescent="0.35">
      <c r="A104" s="173" t="s">
        <v>272</v>
      </c>
      <c r="B104" s="172" t="s">
        <v>256</v>
      </c>
      <c r="C104" s="263"/>
      <c r="D104" s="174"/>
      <c r="E104" s="174"/>
    </row>
    <row r="105" spans="1:5" ht="12.65" customHeight="1" x14ac:dyDescent="0.35">
      <c r="A105" s="173" t="s">
        <v>273</v>
      </c>
      <c r="B105" s="172" t="s">
        <v>256</v>
      </c>
      <c r="C105" s="263"/>
      <c r="D105" s="174"/>
      <c r="E105" s="174"/>
    </row>
    <row r="106" spans="1:5" ht="12.65" customHeight="1" x14ac:dyDescent="0.35">
      <c r="A106" s="173" t="s">
        <v>274</v>
      </c>
      <c r="B106" s="172" t="s">
        <v>256</v>
      </c>
      <c r="C106" s="263"/>
      <c r="D106" s="174"/>
      <c r="E106" s="174"/>
    </row>
    <row r="107" spans="1:5" ht="21.75" customHeight="1" x14ac:dyDescent="0.35">
      <c r="A107" s="173"/>
      <c r="B107" s="172"/>
      <c r="C107" s="180"/>
      <c r="D107" s="174"/>
      <c r="E107" s="174"/>
    </row>
    <row r="108" spans="1:5" ht="13.5" customHeight="1" x14ac:dyDescent="0.35">
      <c r="A108" s="193" t="s">
        <v>275</v>
      </c>
      <c r="B108" s="194"/>
      <c r="C108" s="194"/>
      <c r="D108" s="194"/>
      <c r="E108" s="194"/>
    </row>
    <row r="109" spans="1:5" ht="13.5" customHeight="1" x14ac:dyDescent="0.35">
      <c r="A109" s="173"/>
      <c r="B109" s="172"/>
      <c r="C109" s="180"/>
      <c r="D109" s="174"/>
      <c r="E109" s="174"/>
    </row>
    <row r="110" spans="1:5" ht="12.65" customHeight="1" x14ac:dyDescent="0.35">
      <c r="A110" s="171" t="s">
        <v>276</v>
      </c>
      <c r="B110" s="174"/>
      <c r="C110" s="179" t="s">
        <v>277</v>
      </c>
      <c r="D110" s="170" t="s">
        <v>215</v>
      </c>
      <c r="E110" s="174"/>
    </row>
    <row r="111" spans="1:5" ht="12.65" customHeight="1" x14ac:dyDescent="0.35">
      <c r="A111" s="173" t="s">
        <v>278</v>
      </c>
      <c r="B111" s="172" t="s">
        <v>256</v>
      </c>
      <c r="C111" s="263">
        <v>13593</v>
      </c>
      <c r="D111" s="284">
        <v>94823</v>
      </c>
      <c r="E111" s="174"/>
    </row>
    <row r="112" spans="1:5" ht="12.65" customHeight="1" x14ac:dyDescent="0.35">
      <c r="A112" s="173" t="s">
        <v>279</v>
      </c>
      <c r="B112" s="172" t="s">
        <v>256</v>
      </c>
      <c r="C112" s="263"/>
      <c r="D112" s="284"/>
      <c r="E112" s="174"/>
    </row>
    <row r="113" spans="1:5" ht="12.65" customHeight="1" x14ac:dyDescent="0.35">
      <c r="A113" s="173" t="s">
        <v>280</v>
      </c>
      <c r="B113" s="172" t="s">
        <v>256</v>
      </c>
      <c r="C113" s="263"/>
      <c r="D113" s="284"/>
      <c r="E113" s="174"/>
    </row>
    <row r="114" spans="1:5" ht="12.65" customHeight="1" x14ac:dyDescent="0.35">
      <c r="A114" s="173" t="s">
        <v>281</v>
      </c>
      <c r="B114" s="172" t="s">
        <v>256</v>
      </c>
      <c r="C114" s="263"/>
      <c r="D114" s="284"/>
      <c r="E114" s="174"/>
    </row>
    <row r="115" spans="1:5" ht="12.65" customHeight="1" x14ac:dyDescent="0.35">
      <c r="A115" s="171" t="s">
        <v>282</v>
      </c>
      <c r="B115" s="174"/>
      <c r="C115" s="179" t="s">
        <v>167</v>
      </c>
      <c r="D115" s="174"/>
      <c r="E115" s="174"/>
    </row>
    <row r="116" spans="1:5" ht="12.65" customHeight="1" x14ac:dyDescent="0.35">
      <c r="A116" s="173" t="s">
        <v>283</v>
      </c>
      <c r="B116" s="172" t="s">
        <v>256</v>
      </c>
      <c r="C116" s="263">
        <v>91</v>
      </c>
      <c r="D116" s="174"/>
      <c r="E116" s="174"/>
    </row>
    <row r="117" spans="1:5" ht="12.65" customHeight="1" x14ac:dyDescent="0.35">
      <c r="A117" s="173" t="s">
        <v>284</v>
      </c>
      <c r="B117" s="172" t="s">
        <v>256</v>
      </c>
      <c r="C117" s="263"/>
      <c r="D117" s="174"/>
      <c r="E117" s="174"/>
    </row>
    <row r="118" spans="1:5" ht="12.65" customHeight="1" x14ac:dyDescent="0.35">
      <c r="A118" s="173" t="s">
        <v>1239</v>
      </c>
      <c r="B118" s="172" t="s">
        <v>256</v>
      </c>
      <c r="C118" s="263">
        <v>216</v>
      </c>
      <c r="D118" s="174"/>
      <c r="E118" s="174"/>
    </row>
    <row r="119" spans="1:5" ht="12.65" customHeight="1" x14ac:dyDescent="0.35">
      <c r="A119" s="173" t="s">
        <v>285</v>
      </c>
      <c r="B119" s="172" t="s">
        <v>256</v>
      </c>
      <c r="C119" s="263"/>
      <c r="D119" s="174"/>
      <c r="E119" s="174"/>
    </row>
    <row r="120" spans="1:5" ht="12.65" customHeight="1" x14ac:dyDescent="0.35">
      <c r="A120" s="173" t="s">
        <v>286</v>
      </c>
      <c r="B120" s="172" t="s">
        <v>256</v>
      </c>
      <c r="C120" s="263"/>
      <c r="D120" s="174"/>
      <c r="E120" s="174"/>
    </row>
    <row r="121" spans="1:5" ht="12.65" customHeight="1" x14ac:dyDescent="0.35">
      <c r="A121" s="173" t="s">
        <v>287</v>
      </c>
      <c r="B121" s="172" t="s">
        <v>256</v>
      </c>
      <c r="C121" s="263">
        <v>12</v>
      </c>
      <c r="D121" s="174"/>
      <c r="E121" s="174"/>
    </row>
    <row r="122" spans="1:5" ht="12.65" customHeight="1" x14ac:dyDescent="0.35">
      <c r="A122" s="173" t="s">
        <v>97</v>
      </c>
      <c r="B122" s="172" t="s">
        <v>256</v>
      </c>
      <c r="C122" s="263">
        <v>41</v>
      </c>
      <c r="D122" s="174"/>
      <c r="E122" s="174"/>
    </row>
    <row r="123" spans="1:5" ht="12.65" customHeight="1" x14ac:dyDescent="0.35">
      <c r="A123" s="173" t="s">
        <v>288</v>
      </c>
      <c r="B123" s="172" t="s">
        <v>256</v>
      </c>
      <c r="C123" s="263"/>
      <c r="D123" s="174"/>
      <c r="E123" s="174"/>
    </row>
    <row r="124" spans="1:5" ht="12.65" customHeight="1" x14ac:dyDescent="0.35">
      <c r="A124" s="173" t="s">
        <v>289</v>
      </c>
      <c r="B124" s="172"/>
      <c r="C124" s="263"/>
      <c r="D124" s="174"/>
      <c r="E124" s="174"/>
    </row>
    <row r="125" spans="1:5" ht="12.65" customHeight="1" x14ac:dyDescent="0.35">
      <c r="A125" s="173" t="s">
        <v>280</v>
      </c>
      <c r="B125" s="172" t="s">
        <v>256</v>
      </c>
      <c r="C125" s="263"/>
      <c r="D125" s="174"/>
      <c r="E125" s="174"/>
    </row>
    <row r="126" spans="1:5" ht="12.65" customHeight="1" x14ac:dyDescent="0.35">
      <c r="A126" s="173" t="s">
        <v>290</v>
      </c>
      <c r="B126" s="172" t="s">
        <v>256</v>
      </c>
      <c r="C126" s="263"/>
      <c r="D126" s="174"/>
      <c r="E126" s="174"/>
    </row>
    <row r="127" spans="1:5" ht="12.65" customHeight="1" x14ac:dyDescent="0.35">
      <c r="A127" s="173" t="s">
        <v>291</v>
      </c>
      <c r="B127" s="174"/>
      <c r="C127" s="181"/>
      <c r="D127" s="174"/>
      <c r="E127" s="174">
        <v>360</v>
      </c>
    </row>
    <row r="128" spans="1:5" ht="12.65" customHeight="1" x14ac:dyDescent="0.35">
      <c r="A128" s="173" t="s">
        <v>292</v>
      </c>
      <c r="B128" s="172" t="s">
        <v>256</v>
      </c>
      <c r="C128" s="263">
        <v>407</v>
      </c>
      <c r="D128" s="174"/>
      <c r="E128" s="174"/>
    </row>
    <row r="129" spans="1:10" ht="12.65" customHeight="1" x14ac:dyDescent="0.35">
      <c r="A129" s="173" t="s">
        <v>293</v>
      </c>
      <c r="B129" s="172" t="s">
        <v>256</v>
      </c>
      <c r="C129" s="263"/>
      <c r="D129" s="174"/>
      <c r="E129" s="174"/>
    </row>
    <row r="130" spans="1:10" ht="12.65" customHeight="1" x14ac:dyDescent="0.35">
      <c r="A130" s="173"/>
      <c r="B130" s="174"/>
      <c r="C130" s="181"/>
      <c r="D130" s="174"/>
      <c r="E130" s="174"/>
    </row>
    <row r="131" spans="1:10" ht="12.65" customHeight="1" x14ac:dyDescent="0.35">
      <c r="A131" s="173" t="s">
        <v>294</v>
      </c>
      <c r="B131" s="172" t="s">
        <v>256</v>
      </c>
      <c r="C131" s="263"/>
      <c r="D131" s="174"/>
      <c r="E131" s="174"/>
    </row>
    <row r="132" spans="1:10" ht="12.65" customHeight="1" x14ac:dyDescent="0.35">
      <c r="A132" s="173"/>
      <c r="B132" s="173"/>
      <c r="C132" s="181"/>
      <c r="D132" s="174"/>
      <c r="E132" s="174"/>
    </row>
    <row r="133" spans="1:10" ht="12.65" customHeight="1" x14ac:dyDescent="0.35">
      <c r="A133" s="173"/>
      <c r="B133" s="173"/>
      <c r="C133" s="181"/>
      <c r="D133" s="174"/>
      <c r="E133" s="174"/>
    </row>
    <row r="134" spans="1:10" ht="12.65" customHeight="1" x14ac:dyDescent="0.35">
      <c r="A134" s="173"/>
      <c r="B134" s="173"/>
      <c r="C134" s="181"/>
      <c r="D134" s="174"/>
      <c r="E134" s="174"/>
    </row>
    <row r="135" spans="1:10" ht="18" customHeight="1" x14ac:dyDescent="0.35">
      <c r="A135" s="173"/>
      <c r="B135" s="173"/>
      <c r="C135" s="181"/>
      <c r="D135" s="174"/>
      <c r="E135" s="174"/>
    </row>
    <row r="136" spans="1:10" ht="12.65" customHeight="1" x14ac:dyDescent="0.35">
      <c r="A136" s="194" t="s">
        <v>1240</v>
      </c>
      <c r="B136" s="193"/>
      <c r="C136" s="193"/>
      <c r="D136" s="193"/>
      <c r="E136" s="193"/>
    </row>
    <row r="137" spans="1:10" ht="12.65" customHeight="1" x14ac:dyDescent="0.35">
      <c r="A137" s="171" t="s">
        <v>295</v>
      </c>
      <c r="B137" s="170" t="s">
        <v>296</v>
      </c>
      <c r="C137" s="179" t="s">
        <v>297</v>
      </c>
      <c r="D137" s="170" t="s">
        <v>132</v>
      </c>
      <c r="E137" s="170" t="s">
        <v>203</v>
      </c>
    </row>
    <row r="138" spans="1:10" ht="12.65" customHeight="1" x14ac:dyDescent="0.35">
      <c r="A138" s="173" t="s">
        <v>277</v>
      </c>
      <c r="B138" s="285">
        <v>165</v>
      </c>
      <c r="C138" s="263">
        <v>6241</v>
      </c>
      <c r="D138" s="284">
        <v>7187</v>
      </c>
      <c r="E138" s="174">
        <v>13593</v>
      </c>
    </row>
    <row r="139" spans="1:10" ht="12.65" customHeight="1" x14ac:dyDescent="0.35">
      <c r="A139" s="173" t="s">
        <v>215</v>
      </c>
      <c r="B139" s="285">
        <v>713</v>
      </c>
      <c r="C139" s="263">
        <v>50517</v>
      </c>
      <c r="D139" s="284">
        <v>43593</v>
      </c>
      <c r="E139" s="174">
        <v>94823</v>
      </c>
    </row>
    <row r="140" spans="1:10" ht="12.65" customHeight="1" x14ac:dyDescent="0.35">
      <c r="A140" s="173" t="s">
        <v>298</v>
      </c>
      <c r="B140" s="284">
        <v>3472</v>
      </c>
      <c r="C140" s="284">
        <v>183333</v>
      </c>
      <c r="D140" s="284">
        <v>291342</v>
      </c>
      <c r="E140" s="174">
        <v>478147</v>
      </c>
      <c r="I140" s="286"/>
    </row>
    <row r="141" spans="1:10" ht="12.65" customHeight="1" x14ac:dyDescent="0.35">
      <c r="A141" s="173" t="s">
        <v>245</v>
      </c>
      <c r="B141" s="284">
        <v>20283585.030000001</v>
      </c>
      <c r="C141" s="284">
        <v>849056305.83999991</v>
      </c>
      <c r="D141" s="284">
        <v>764705559.92000008</v>
      </c>
      <c r="E141" s="174">
        <v>1634045450.79</v>
      </c>
      <c r="F141" s="286"/>
      <c r="I141" s="286"/>
    </row>
    <row r="142" spans="1:10" ht="12.65" customHeight="1" x14ac:dyDescent="0.4">
      <c r="A142" s="173" t="s">
        <v>246</v>
      </c>
      <c r="B142" s="284">
        <v>27004690.620000001</v>
      </c>
      <c r="C142" s="284">
        <v>382174451.22000003</v>
      </c>
      <c r="D142" s="284">
        <v>527409039.88</v>
      </c>
      <c r="E142" s="174">
        <v>936588181.72000003</v>
      </c>
      <c r="F142" s="286"/>
      <c r="I142" s="246"/>
      <c r="J142" s="254"/>
    </row>
    <row r="143" spans="1:10" ht="12.65" customHeight="1" x14ac:dyDescent="0.35">
      <c r="A143" s="171" t="s">
        <v>299</v>
      </c>
      <c r="B143" s="170" t="s">
        <v>296</v>
      </c>
      <c r="C143" s="179" t="s">
        <v>297</v>
      </c>
      <c r="D143" s="170" t="s">
        <v>132</v>
      </c>
      <c r="E143" s="170" t="s">
        <v>203</v>
      </c>
    </row>
    <row r="144" spans="1:10" ht="12.65" customHeight="1" x14ac:dyDescent="0.35">
      <c r="A144" s="173" t="s">
        <v>277</v>
      </c>
      <c r="B144" s="284"/>
      <c r="C144" s="263"/>
      <c r="D144" s="284"/>
      <c r="E144" s="174">
        <v>0</v>
      </c>
    </row>
    <row r="145" spans="1:5" ht="12.65" customHeight="1" x14ac:dyDescent="0.35">
      <c r="A145" s="173" t="s">
        <v>215</v>
      </c>
      <c r="B145" s="284"/>
      <c r="C145" s="263"/>
      <c r="D145" s="284"/>
      <c r="E145" s="174">
        <v>0</v>
      </c>
    </row>
    <row r="146" spans="1:5" ht="12.65" customHeight="1" x14ac:dyDescent="0.35">
      <c r="A146" s="173" t="s">
        <v>298</v>
      </c>
      <c r="B146" s="284"/>
      <c r="C146" s="263"/>
      <c r="D146" s="284"/>
      <c r="E146" s="174">
        <v>0</v>
      </c>
    </row>
    <row r="147" spans="1:5" ht="12.65" customHeight="1" x14ac:dyDescent="0.35">
      <c r="A147" s="173" t="s">
        <v>245</v>
      </c>
      <c r="B147" s="284"/>
      <c r="C147" s="263"/>
      <c r="D147" s="284"/>
      <c r="E147" s="174">
        <v>0</v>
      </c>
    </row>
    <row r="148" spans="1:5" ht="12.65" customHeight="1" x14ac:dyDescent="0.35">
      <c r="A148" s="173" t="s">
        <v>246</v>
      </c>
      <c r="B148" s="284"/>
      <c r="C148" s="263"/>
      <c r="D148" s="284"/>
      <c r="E148" s="174">
        <v>0</v>
      </c>
    </row>
    <row r="149" spans="1:5" ht="12.65" customHeight="1" x14ac:dyDescent="0.35">
      <c r="A149" s="171" t="s">
        <v>300</v>
      </c>
      <c r="B149" s="170" t="s">
        <v>296</v>
      </c>
      <c r="C149" s="179" t="s">
        <v>297</v>
      </c>
      <c r="D149" s="170" t="s">
        <v>132</v>
      </c>
      <c r="E149" s="170" t="s">
        <v>203</v>
      </c>
    </row>
    <row r="150" spans="1:5" ht="12.65" customHeight="1" x14ac:dyDescent="0.35">
      <c r="A150" s="173" t="s">
        <v>277</v>
      </c>
      <c r="B150" s="284"/>
      <c r="C150" s="263"/>
      <c r="D150" s="284"/>
      <c r="E150" s="174">
        <v>0</v>
      </c>
    </row>
    <row r="151" spans="1:5" ht="12.65" customHeight="1" x14ac:dyDescent="0.35">
      <c r="A151" s="173" t="s">
        <v>215</v>
      </c>
      <c r="B151" s="284"/>
      <c r="C151" s="263"/>
      <c r="D151" s="284"/>
      <c r="E151" s="174">
        <v>0</v>
      </c>
    </row>
    <row r="152" spans="1:5" ht="12.65" customHeight="1" x14ac:dyDescent="0.35">
      <c r="A152" s="173" t="s">
        <v>298</v>
      </c>
      <c r="B152" s="284"/>
      <c r="C152" s="263"/>
      <c r="D152" s="284"/>
      <c r="E152" s="174">
        <v>0</v>
      </c>
    </row>
    <row r="153" spans="1:5" ht="12.65" customHeight="1" x14ac:dyDescent="0.35">
      <c r="A153" s="173" t="s">
        <v>245</v>
      </c>
      <c r="B153" s="284"/>
      <c r="C153" s="263"/>
      <c r="D153" s="284"/>
      <c r="E153" s="174">
        <v>0</v>
      </c>
    </row>
    <row r="154" spans="1:5" ht="12.65" customHeight="1" x14ac:dyDescent="0.35">
      <c r="A154" s="173" t="s">
        <v>246</v>
      </c>
      <c r="B154" s="284"/>
      <c r="C154" s="263"/>
      <c r="D154" s="284"/>
      <c r="E154" s="174">
        <v>0</v>
      </c>
    </row>
    <row r="155" spans="1:5" ht="12.65" customHeight="1" x14ac:dyDescent="0.35">
      <c r="A155" s="175"/>
      <c r="B155" s="175"/>
      <c r="C155" s="181"/>
      <c r="D155" s="174"/>
      <c r="E155" s="174"/>
    </row>
    <row r="156" spans="1:5" ht="12.65" customHeight="1" x14ac:dyDescent="0.35">
      <c r="A156" s="171" t="s">
        <v>301</v>
      </c>
      <c r="B156" s="170" t="s">
        <v>302</v>
      </c>
      <c r="C156" s="179" t="s">
        <v>303</v>
      </c>
      <c r="D156" s="174"/>
      <c r="E156" s="174"/>
    </row>
    <row r="157" spans="1:5" ht="12.65" customHeight="1" x14ac:dyDescent="0.35">
      <c r="A157" s="175" t="s">
        <v>304</v>
      </c>
      <c r="B157" s="284"/>
      <c r="C157" s="284"/>
      <c r="D157" s="174"/>
      <c r="E157" s="174"/>
    </row>
    <row r="158" spans="1:5" ht="12.65" customHeight="1" x14ac:dyDescent="0.35">
      <c r="A158" s="175"/>
      <c r="B158" s="174"/>
      <c r="C158" s="181"/>
      <c r="D158" s="174"/>
      <c r="E158" s="174"/>
    </row>
    <row r="159" spans="1:5" ht="12.65" customHeight="1" x14ac:dyDescent="0.35">
      <c r="A159" s="175"/>
      <c r="B159" s="175"/>
      <c r="C159" s="181"/>
      <c r="D159" s="174"/>
      <c r="E159" s="174"/>
    </row>
    <row r="160" spans="1:5" ht="12.65" customHeight="1" x14ac:dyDescent="0.35">
      <c r="A160" s="175"/>
      <c r="B160" s="175"/>
      <c r="C160" s="181"/>
      <c r="D160" s="174"/>
      <c r="E160" s="174"/>
    </row>
    <row r="161" spans="1:6" ht="12.65" customHeight="1" x14ac:dyDescent="0.35">
      <c r="A161" s="175"/>
      <c r="B161" s="175"/>
      <c r="C161" s="181"/>
      <c r="D161" s="174"/>
      <c r="E161" s="174"/>
    </row>
    <row r="162" spans="1:6" ht="21.75" customHeight="1" x14ac:dyDescent="0.35">
      <c r="A162" s="175"/>
      <c r="B162" s="175"/>
      <c r="C162" s="181"/>
      <c r="D162" s="174"/>
      <c r="E162" s="174"/>
    </row>
    <row r="163" spans="1:6" ht="11.5" customHeight="1" x14ac:dyDescent="0.35">
      <c r="A163" s="193" t="s">
        <v>305</v>
      </c>
      <c r="B163" s="194"/>
      <c r="C163" s="194"/>
      <c r="D163" s="194"/>
      <c r="E163" s="194"/>
    </row>
    <row r="164" spans="1:6" ht="11.5" customHeight="1" x14ac:dyDescent="0.35">
      <c r="A164" s="194" t="s">
        <v>306</v>
      </c>
      <c r="B164" s="194"/>
      <c r="C164" s="194"/>
      <c r="D164" s="194"/>
      <c r="E164" s="194"/>
    </row>
    <row r="165" spans="1:6" ht="11.5" customHeight="1" x14ac:dyDescent="0.35">
      <c r="A165" s="173" t="s">
        <v>307</v>
      </c>
      <c r="B165" s="172" t="s">
        <v>256</v>
      </c>
      <c r="C165" s="263">
        <v>50919715.130000003</v>
      </c>
      <c r="D165" s="174"/>
      <c r="E165" s="174"/>
      <c r="F165" s="286"/>
    </row>
    <row r="166" spans="1:6" ht="11.5" customHeight="1" x14ac:dyDescent="0.35">
      <c r="A166" s="173" t="s">
        <v>308</v>
      </c>
      <c r="B166" s="172" t="s">
        <v>256</v>
      </c>
      <c r="C166" s="263">
        <v>807399.29</v>
      </c>
      <c r="D166" s="174"/>
      <c r="E166" s="174"/>
      <c r="F166" s="286"/>
    </row>
    <row r="167" spans="1:6" ht="11.5" customHeight="1" x14ac:dyDescent="0.35">
      <c r="A167" s="175" t="s">
        <v>309</v>
      </c>
      <c r="B167" s="172" t="s">
        <v>256</v>
      </c>
      <c r="C167" s="263">
        <v>3458625.89</v>
      </c>
      <c r="D167" s="174"/>
      <c r="E167" s="174"/>
      <c r="F167" s="286"/>
    </row>
    <row r="168" spans="1:6" ht="11.5" customHeight="1" x14ac:dyDescent="0.35">
      <c r="A168" s="173" t="s">
        <v>310</v>
      </c>
      <c r="B168" s="172" t="s">
        <v>256</v>
      </c>
      <c r="C168" s="263">
        <v>85880235.610000014</v>
      </c>
      <c r="D168" s="174"/>
      <c r="E168" s="174"/>
      <c r="F168" s="286"/>
    </row>
    <row r="169" spans="1:6" ht="11.5" customHeight="1" x14ac:dyDescent="0.35">
      <c r="A169" s="173" t="s">
        <v>311</v>
      </c>
      <c r="B169" s="172" t="s">
        <v>256</v>
      </c>
      <c r="C169" s="263">
        <v>0</v>
      </c>
      <c r="D169" s="174"/>
      <c r="E169" s="174"/>
      <c r="F169" s="286"/>
    </row>
    <row r="170" spans="1:6" ht="11.5" customHeight="1" x14ac:dyDescent="0.35">
      <c r="A170" s="173" t="s">
        <v>312</v>
      </c>
      <c r="B170" s="172" t="s">
        <v>256</v>
      </c>
      <c r="C170" s="263">
        <v>31961704.550000001</v>
      </c>
      <c r="D170" s="174"/>
      <c r="E170" s="174"/>
      <c r="F170" s="286"/>
    </row>
    <row r="171" spans="1:6" ht="11.5" customHeight="1" x14ac:dyDescent="0.35">
      <c r="A171" s="173" t="s">
        <v>313</v>
      </c>
      <c r="B171" s="172" t="s">
        <v>256</v>
      </c>
      <c r="C171" s="263">
        <v>3619328.7200000025</v>
      </c>
      <c r="D171" s="174"/>
      <c r="E171" s="174"/>
    </row>
    <row r="172" spans="1:6" ht="11.5" customHeight="1" x14ac:dyDescent="0.35">
      <c r="A172" s="173" t="s">
        <v>313</v>
      </c>
      <c r="B172" s="172" t="s">
        <v>256</v>
      </c>
      <c r="C172" s="263"/>
      <c r="D172" s="174"/>
      <c r="E172" s="174"/>
    </row>
    <row r="173" spans="1:6" ht="11.5" customHeight="1" x14ac:dyDescent="0.35">
      <c r="A173" s="173" t="s">
        <v>203</v>
      </c>
      <c r="B173" s="174"/>
      <c r="C173" s="181"/>
      <c r="D173" s="174">
        <v>176647009.19000003</v>
      </c>
      <c r="E173" s="174"/>
      <c r="F173" s="286"/>
    </row>
    <row r="174" spans="1:6" ht="11.5" customHeight="1" x14ac:dyDescent="0.35">
      <c r="A174" s="194" t="s">
        <v>314</v>
      </c>
      <c r="B174" s="194"/>
      <c r="C174" s="194"/>
      <c r="D174" s="194"/>
      <c r="E174" s="194"/>
    </row>
    <row r="175" spans="1:6" ht="11.5" customHeight="1" x14ac:dyDescent="0.35">
      <c r="A175" s="173" t="s">
        <v>315</v>
      </c>
      <c r="B175" s="172" t="s">
        <v>256</v>
      </c>
      <c r="C175" s="263">
        <v>29789136.839999996</v>
      </c>
      <c r="D175" s="174"/>
      <c r="E175" s="174"/>
      <c r="F175" s="286"/>
    </row>
    <row r="176" spans="1:6" ht="11.5" customHeight="1" x14ac:dyDescent="0.35">
      <c r="A176" s="173" t="s">
        <v>316</v>
      </c>
      <c r="B176" s="172" t="s">
        <v>256</v>
      </c>
      <c r="C176" s="263">
        <v>1866125.72</v>
      </c>
      <c r="D176" s="174"/>
      <c r="E176" s="174"/>
      <c r="F176" s="286"/>
    </row>
    <row r="177" spans="1:6" ht="11.5" customHeight="1" x14ac:dyDescent="0.35">
      <c r="A177" s="173" t="s">
        <v>203</v>
      </c>
      <c r="B177" s="174"/>
      <c r="C177" s="181"/>
      <c r="D177" s="174">
        <v>31655262.559999995</v>
      </c>
      <c r="E177" s="174"/>
      <c r="F177" s="286"/>
    </row>
    <row r="178" spans="1:6" ht="11.5" customHeight="1" x14ac:dyDescent="0.35">
      <c r="A178" s="194" t="s">
        <v>317</v>
      </c>
      <c r="B178" s="194"/>
      <c r="C178" s="194"/>
      <c r="D178" s="194"/>
      <c r="E178" s="194"/>
    </row>
    <row r="179" spans="1:6" ht="11.5" customHeight="1" x14ac:dyDescent="0.35">
      <c r="A179" s="173" t="s">
        <v>318</v>
      </c>
      <c r="B179" s="172" t="s">
        <v>256</v>
      </c>
      <c r="C179" s="263">
        <v>916240.26</v>
      </c>
      <c r="D179" s="174"/>
      <c r="E179" s="174"/>
      <c r="F179" s="286"/>
    </row>
    <row r="180" spans="1:6" ht="11.5" customHeight="1" x14ac:dyDescent="0.35">
      <c r="A180" s="173" t="s">
        <v>319</v>
      </c>
      <c r="B180" s="172" t="s">
        <v>256</v>
      </c>
      <c r="C180" s="263">
        <v>36693105.810000002</v>
      </c>
      <c r="D180" s="174"/>
      <c r="E180" s="174"/>
      <c r="F180" s="286"/>
    </row>
    <row r="181" spans="1:6" ht="11.5" customHeight="1" x14ac:dyDescent="0.35">
      <c r="A181" s="173" t="s">
        <v>203</v>
      </c>
      <c r="B181" s="174"/>
      <c r="C181" s="181"/>
      <c r="D181" s="174">
        <v>37609346.07</v>
      </c>
      <c r="E181" s="174"/>
    </row>
    <row r="182" spans="1:6" ht="11.5" customHeight="1" x14ac:dyDescent="0.35">
      <c r="A182" s="194" t="s">
        <v>320</v>
      </c>
      <c r="B182" s="194"/>
      <c r="C182" s="194"/>
      <c r="D182" s="194"/>
      <c r="E182" s="194"/>
    </row>
    <row r="183" spans="1:6" ht="11.5" customHeight="1" x14ac:dyDescent="0.35">
      <c r="A183" s="173" t="s">
        <v>321</v>
      </c>
      <c r="B183" s="172" t="s">
        <v>256</v>
      </c>
      <c r="C183" s="263"/>
      <c r="D183" s="174"/>
      <c r="E183" s="174"/>
    </row>
    <row r="184" spans="1:6" ht="11.5" customHeight="1" x14ac:dyDescent="0.35">
      <c r="A184" s="173" t="s">
        <v>322</v>
      </c>
      <c r="B184" s="172" t="s">
        <v>256</v>
      </c>
      <c r="C184" s="263">
        <v>47332657.029999994</v>
      </c>
      <c r="D184" s="174"/>
      <c r="E184" s="174"/>
      <c r="F184" s="286"/>
    </row>
    <row r="185" spans="1:6" ht="11.5" customHeight="1" x14ac:dyDescent="0.35">
      <c r="A185" s="173" t="s">
        <v>132</v>
      </c>
      <c r="B185" s="172" t="s">
        <v>256</v>
      </c>
      <c r="C185" s="263"/>
      <c r="D185" s="174"/>
      <c r="E185" s="174"/>
    </row>
    <row r="186" spans="1:6" ht="11.5" customHeight="1" x14ac:dyDescent="0.35">
      <c r="A186" s="173" t="s">
        <v>203</v>
      </c>
      <c r="B186" s="174"/>
      <c r="C186" s="181"/>
      <c r="D186" s="174">
        <v>47332657.029999994</v>
      </c>
      <c r="E186" s="174"/>
    </row>
    <row r="187" spans="1:6" ht="11.5" customHeight="1" x14ac:dyDescent="0.35">
      <c r="A187" s="194" t="s">
        <v>323</v>
      </c>
      <c r="B187" s="194"/>
      <c r="C187" s="194"/>
      <c r="D187" s="194"/>
      <c r="E187" s="194"/>
    </row>
    <row r="188" spans="1:6" ht="11.5" customHeight="1" x14ac:dyDescent="0.35">
      <c r="A188" s="173" t="s">
        <v>324</v>
      </c>
      <c r="B188" s="172" t="s">
        <v>256</v>
      </c>
      <c r="C188" s="263"/>
      <c r="D188" s="174"/>
      <c r="E188" s="174"/>
    </row>
    <row r="189" spans="1:6" ht="11.5" customHeight="1" x14ac:dyDescent="0.35">
      <c r="A189" s="173" t="s">
        <v>325</v>
      </c>
      <c r="B189" s="172" t="s">
        <v>256</v>
      </c>
      <c r="C189" s="263">
        <v>21248263.960000001</v>
      </c>
      <c r="D189" s="174"/>
      <c r="E189" s="174"/>
      <c r="F189" s="286"/>
    </row>
    <row r="190" spans="1:6" ht="11.5" customHeight="1" x14ac:dyDescent="0.35">
      <c r="A190" s="173" t="s">
        <v>203</v>
      </c>
      <c r="B190" s="174"/>
      <c r="C190" s="181"/>
      <c r="D190" s="174">
        <v>21248263.960000001</v>
      </c>
      <c r="E190" s="174"/>
    </row>
    <row r="191" spans="1:6" ht="18" customHeight="1" x14ac:dyDescent="0.35">
      <c r="A191" s="173"/>
      <c r="B191" s="174"/>
      <c r="C191" s="181"/>
      <c r="D191" s="174"/>
      <c r="E191" s="174"/>
    </row>
    <row r="192" spans="1:6" ht="12.65" customHeight="1" x14ac:dyDescent="0.35">
      <c r="A192" s="194" t="s">
        <v>326</v>
      </c>
      <c r="B192" s="194"/>
      <c r="C192" s="194"/>
      <c r="D192" s="194"/>
      <c r="E192" s="194"/>
    </row>
    <row r="193" spans="1:8" ht="12.65" customHeight="1" x14ac:dyDescent="0.35">
      <c r="A193" s="193" t="s">
        <v>327</v>
      </c>
      <c r="B193" s="194"/>
      <c r="C193" s="194"/>
      <c r="D193" s="194"/>
      <c r="E193" s="194"/>
    </row>
    <row r="194" spans="1:8" ht="12.65" customHeight="1" x14ac:dyDescent="0.35">
      <c r="A194" s="171"/>
      <c r="B194" s="170" t="s">
        <v>328</v>
      </c>
      <c r="C194" s="179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284">
        <v>221166313.39999998</v>
      </c>
      <c r="C195" s="263">
        <v>0</v>
      </c>
      <c r="D195" s="284">
        <v>0</v>
      </c>
      <c r="E195" s="174">
        <v>221166313.39999998</v>
      </c>
      <c r="F195" s="286"/>
    </row>
    <row r="196" spans="1:8" ht="12.65" customHeight="1" x14ac:dyDescent="0.35">
      <c r="A196" s="173" t="s">
        <v>333</v>
      </c>
      <c r="B196" s="284">
        <v>14690429.800000001</v>
      </c>
      <c r="C196" s="263">
        <v>70676.559999998659</v>
      </c>
      <c r="D196" s="284">
        <v>0</v>
      </c>
      <c r="E196" s="174">
        <v>14761106.359999999</v>
      </c>
      <c r="F196" s="286"/>
    </row>
    <row r="197" spans="1:8" ht="12.65" customHeight="1" x14ac:dyDescent="0.35">
      <c r="A197" s="173" t="s">
        <v>334</v>
      </c>
      <c r="B197" s="284">
        <v>1263137456.23</v>
      </c>
      <c r="C197" s="263">
        <v>73555627.320000172</v>
      </c>
      <c r="D197" s="284">
        <v>371857.23999999993</v>
      </c>
      <c r="E197" s="174">
        <v>1336321226.3100002</v>
      </c>
      <c r="F197" s="286"/>
    </row>
    <row r="198" spans="1:8" ht="12.65" customHeight="1" x14ac:dyDescent="0.35">
      <c r="A198" s="173" t="s">
        <v>335</v>
      </c>
      <c r="B198" s="284">
        <v>0</v>
      </c>
      <c r="C198" s="263">
        <v>0</v>
      </c>
      <c r="D198" s="284">
        <v>0</v>
      </c>
      <c r="E198" s="174">
        <v>0</v>
      </c>
    </row>
    <row r="199" spans="1:8" ht="12.65" customHeight="1" x14ac:dyDescent="0.35">
      <c r="A199" s="173" t="s">
        <v>336</v>
      </c>
      <c r="B199" s="284">
        <v>64003493.449999996</v>
      </c>
      <c r="C199" s="263">
        <v>1193470.2700000107</v>
      </c>
      <c r="D199" s="284">
        <v>48865.59</v>
      </c>
      <c r="E199" s="174">
        <v>65148098.130000003</v>
      </c>
      <c r="F199" s="286"/>
    </row>
    <row r="200" spans="1:8" ht="12.65" customHeight="1" x14ac:dyDescent="0.35">
      <c r="A200" s="173" t="s">
        <v>337</v>
      </c>
      <c r="B200" s="284">
        <v>553610758.62000012</v>
      </c>
      <c r="C200" s="263">
        <v>54620199.599999785</v>
      </c>
      <c r="D200" s="284">
        <v>16355747.120000005</v>
      </c>
      <c r="E200" s="174">
        <v>591875211.0999999</v>
      </c>
      <c r="F200" s="286"/>
    </row>
    <row r="201" spans="1:8" ht="12.65" customHeight="1" x14ac:dyDescent="0.35">
      <c r="A201" s="173" t="s">
        <v>338</v>
      </c>
      <c r="B201" s="284">
        <v>0</v>
      </c>
      <c r="C201" s="263">
        <v>0</v>
      </c>
      <c r="D201" s="284">
        <v>0</v>
      </c>
      <c r="E201" s="174">
        <v>0</v>
      </c>
    </row>
    <row r="202" spans="1:8" ht="12.65" customHeight="1" x14ac:dyDescent="0.35">
      <c r="A202" s="173" t="s">
        <v>339</v>
      </c>
      <c r="B202" s="284">
        <v>72392192.900000006</v>
      </c>
      <c r="C202" s="263">
        <v>347796.34999999404</v>
      </c>
      <c r="D202" s="284">
        <v>15832.919999999998</v>
      </c>
      <c r="E202" s="174">
        <v>72724156.329999998</v>
      </c>
      <c r="F202" s="286"/>
    </row>
    <row r="203" spans="1:8" ht="12.65" customHeight="1" x14ac:dyDescent="0.35">
      <c r="A203" s="173" t="s">
        <v>340</v>
      </c>
      <c r="B203" s="284">
        <v>195531702.60000002</v>
      </c>
      <c r="C203" s="263">
        <v>347971382.78998721</v>
      </c>
      <c r="D203" s="284">
        <v>113844174.71000005</v>
      </c>
      <c r="E203" s="174">
        <v>429658910.67998719</v>
      </c>
      <c r="F203" s="286"/>
    </row>
    <row r="204" spans="1:8" ht="12.65" customHeight="1" x14ac:dyDescent="0.35">
      <c r="A204" s="173" t="s">
        <v>203</v>
      </c>
      <c r="B204" s="174">
        <v>2384532347</v>
      </c>
      <c r="C204" s="181">
        <v>477759152.88998717</v>
      </c>
      <c r="D204" s="174">
        <v>130636477.58000006</v>
      </c>
      <c r="E204" s="174">
        <v>2731655022.3099871</v>
      </c>
      <c r="F204" s="286"/>
    </row>
    <row r="205" spans="1:8" ht="12.65" customHeight="1" x14ac:dyDescent="0.35">
      <c r="A205" s="173"/>
      <c r="B205" s="173"/>
      <c r="C205" s="181"/>
      <c r="D205" s="174"/>
      <c r="E205" s="174"/>
    </row>
    <row r="206" spans="1:8" ht="12.65" customHeight="1" x14ac:dyDescent="0.35">
      <c r="A206" s="193" t="s">
        <v>341</v>
      </c>
      <c r="B206" s="193"/>
      <c r="C206" s="193"/>
      <c r="D206" s="193"/>
      <c r="E206" s="193"/>
    </row>
    <row r="207" spans="1:8" ht="12.65" customHeight="1" x14ac:dyDescent="0.35">
      <c r="A207" s="171"/>
      <c r="B207" s="170" t="s">
        <v>328</v>
      </c>
      <c r="C207" s="179" t="s">
        <v>329</v>
      </c>
      <c r="D207" s="170" t="s">
        <v>330</v>
      </c>
      <c r="E207" s="170" t="s">
        <v>331</v>
      </c>
      <c r="H207" s="287"/>
    </row>
    <row r="208" spans="1:8" ht="12.65" customHeight="1" x14ac:dyDescent="0.35">
      <c r="A208" s="173" t="s">
        <v>332</v>
      </c>
      <c r="B208" s="174"/>
      <c r="C208" s="181"/>
      <c r="D208" s="174"/>
      <c r="E208" s="174"/>
      <c r="H208" s="287"/>
    </row>
    <row r="209" spans="1:8" ht="12.65" customHeight="1" x14ac:dyDescent="0.35">
      <c r="A209" s="173" t="s">
        <v>333</v>
      </c>
      <c r="B209" s="284">
        <v>8225103.6200000001</v>
      </c>
      <c r="C209" s="263">
        <v>790261.96</v>
      </c>
      <c r="D209" s="284">
        <v>0</v>
      </c>
      <c r="E209" s="174">
        <v>9015365.5800000001</v>
      </c>
      <c r="F209" s="286"/>
      <c r="H209" s="287"/>
    </row>
    <row r="210" spans="1:8" ht="12.65" customHeight="1" x14ac:dyDescent="0.35">
      <c r="A210" s="173" t="s">
        <v>334</v>
      </c>
      <c r="B210" s="284">
        <v>411365320.56999993</v>
      </c>
      <c r="C210" s="263">
        <v>48398091.360000074</v>
      </c>
      <c r="D210" s="284">
        <v>253122.32999999993</v>
      </c>
      <c r="E210" s="174">
        <v>459510289.60000002</v>
      </c>
      <c r="F210" s="286"/>
      <c r="H210" s="287"/>
    </row>
    <row r="211" spans="1:8" ht="12.65" customHeight="1" x14ac:dyDescent="0.35">
      <c r="A211" s="173" t="s">
        <v>335</v>
      </c>
      <c r="B211" s="284">
        <v>0</v>
      </c>
      <c r="C211" s="263">
        <v>0</v>
      </c>
      <c r="D211" s="284">
        <v>0</v>
      </c>
      <c r="E211" s="174">
        <v>0</v>
      </c>
      <c r="H211" s="287"/>
    </row>
    <row r="212" spans="1:8" ht="12.65" customHeight="1" x14ac:dyDescent="0.35">
      <c r="A212" s="173" t="s">
        <v>336</v>
      </c>
      <c r="B212" s="284">
        <v>27693169.02</v>
      </c>
      <c r="C212" s="263">
        <v>3479943.7100000009</v>
      </c>
      <c r="D212" s="284">
        <v>38946.650000000009</v>
      </c>
      <c r="E212" s="174">
        <v>31134166.080000002</v>
      </c>
      <c r="F212" s="286"/>
      <c r="H212" s="287"/>
    </row>
    <row r="213" spans="1:8" ht="12.65" customHeight="1" x14ac:dyDescent="0.35">
      <c r="A213" s="173" t="s">
        <v>337</v>
      </c>
      <c r="B213" s="284">
        <v>385780466.95999998</v>
      </c>
      <c r="C213" s="263">
        <v>53594509.469999969</v>
      </c>
      <c r="D213" s="284">
        <v>16186914.710000006</v>
      </c>
      <c r="E213" s="174">
        <v>423188061.71999997</v>
      </c>
      <c r="F213" s="286"/>
      <c r="H213" s="287"/>
    </row>
    <row r="214" spans="1:8" ht="12.65" customHeight="1" x14ac:dyDescent="0.35">
      <c r="A214" s="173" t="s">
        <v>338</v>
      </c>
      <c r="B214" s="284">
        <v>0</v>
      </c>
      <c r="C214" s="263">
        <v>0</v>
      </c>
      <c r="D214" s="284">
        <v>0</v>
      </c>
      <c r="E214" s="174">
        <v>0</v>
      </c>
      <c r="H214" s="287"/>
    </row>
    <row r="215" spans="1:8" ht="12.65" customHeight="1" x14ac:dyDescent="0.35">
      <c r="A215" s="173" t="s">
        <v>339</v>
      </c>
      <c r="B215" s="284">
        <v>21388422.25</v>
      </c>
      <c r="C215" s="263">
        <v>5149768.9200000018</v>
      </c>
      <c r="D215" s="284">
        <v>15832.919999999998</v>
      </c>
      <c r="E215" s="174">
        <v>26522358.25</v>
      </c>
      <c r="F215" s="286"/>
      <c r="H215" s="287"/>
    </row>
    <row r="216" spans="1:8" ht="12.65" customHeight="1" x14ac:dyDescent="0.35">
      <c r="A216" s="173" t="s">
        <v>340</v>
      </c>
      <c r="B216" s="284">
        <v>0</v>
      </c>
      <c r="C216" s="263">
        <v>0</v>
      </c>
      <c r="D216" s="284">
        <v>0</v>
      </c>
      <c r="E216" s="174">
        <v>0</v>
      </c>
      <c r="H216" s="287"/>
    </row>
    <row r="217" spans="1:8" ht="12.65" customHeight="1" x14ac:dyDescent="0.35">
      <c r="A217" s="173" t="s">
        <v>203</v>
      </c>
      <c r="B217" s="174">
        <v>854452482.41999984</v>
      </c>
      <c r="C217" s="181">
        <v>111412575.42000005</v>
      </c>
      <c r="D217" s="174">
        <v>16494816.610000007</v>
      </c>
      <c r="E217" s="174">
        <v>949370241.23000002</v>
      </c>
      <c r="F217" s="286"/>
    </row>
    <row r="218" spans="1:8" ht="21.75" customHeight="1" x14ac:dyDescent="0.35">
      <c r="A218" s="173"/>
      <c r="B218" s="174"/>
      <c r="C218" s="181"/>
      <c r="D218" s="174"/>
      <c r="E218" s="174"/>
    </row>
    <row r="219" spans="1:8" ht="12.65" customHeight="1" x14ac:dyDescent="0.35">
      <c r="A219" s="194" t="s">
        <v>342</v>
      </c>
      <c r="B219" s="194"/>
      <c r="C219" s="194"/>
      <c r="D219" s="194"/>
      <c r="E219" s="194"/>
    </row>
    <row r="220" spans="1:8" ht="12.65" customHeight="1" x14ac:dyDescent="0.35">
      <c r="A220" s="194"/>
      <c r="B220" s="364" t="s">
        <v>1255</v>
      </c>
      <c r="C220" s="364"/>
      <c r="D220" s="194"/>
      <c r="E220" s="194"/>
    </row>
    <row r="221" spans="1:8" ht="12.65" customHeight="1" x14ac:dyDescent="0.35">
      <c r="A221" s="241" t="s">
        <v>1255</v>
      </c>
      <c r="B221" s="194"/>
      <c r="C221" s="263">
        <v>1929086.94</v>
      </c>
      <c r="D221" s="172">
        <v>1929086.94</v>
      </c>
      <c r="E221" s="194"/>
      <c r="F221" s="286"/>
    </row>
    <row r="222" spans="1:8" ht="12.65" customHeight="1" x14ac:dyDescent="0.35">
      <c r="A222" s="194" t="s">
        <v>343</v>
      </c>
      <c r="B222" s="194"/>
      <c r="C222" s="194"/>
      <c r="D222" s="194"/>
      <c r="E222" s="194"/>
    </row>
    <row r="223" spans="1:8" ht="12.65" customHeight="1" x14ac:dyDescent="0.35">
      <c r="A223" s="173" t="s">
        <v>344</v>
      </c>
      <c r="B223" s="172" t="s">
        <v>256</v>
      </c>
      <c r="C223" s="263">
        <v>37404217.619999997</v>
      </c>
      <c r="D223" s="174"/>
      <c r="E223" s="174"/>
      <c r="F223" s="286"/>
    </row>
    <row r="224" spans="1:8" ht="12.65" customHeight="1" x14ac:dyDescent="0.35">
      <c r="A224" s="173" t="s">
        <v>345</v>
      </c>
      <c r="B224" s="172" t="s">
        <v>256</v>
      </c>
      <c r="C224" s="263">
        <v>861462768.92000008</v>
      </c>
      <c r="D224" s="174"/>
      <c r="E224" s="174"/>
      <c r="F224" s="286"/>
    </row>
    <row r="225" spans="1:6" ht="12.65" customHeight="1" x14ac:dyDescent="0.35">
      <c r="A225" s="173" t="s">
        <v>346</v>
      </c>
      <c r="B225" s="172" t="s">
        <v>256</v>
      </c>
      <c r="C225" s="263">
        <v>0</v>
      </c>
      <c r="D225" s="174"/>
      <c r="E225" s="174"/>
    </row>
    <row r="226" spans="1:6" ht="12.65" customHeight="1" x14ac:dyDescent="0.35">
      <c r="A226" s="173" t="s">
        <v>347</v>
      </c>
      <c r="B226" s="172" t="s">
        <v>256</v>
      </c>
      <c r="C226" s="263">
        <v>42941927.660000004</v>
      </c>
      <c r="D226" s="174"/>
      <c r="E226" s="174"/>
      <c r="F226" s="286"/>
    </row>
    <row r="227" spans="1:6" ht="12.65" customHeight="1" x14ac:dyDescent="0.35">
      <c r="A227" s="173" t="s">
        <v>348</v>
      </c>
      <c r="B227" s="172" t="s">
        <v>256</v>
      </c>
      <c r="C227" s="263">
        <v>265343631.17000002</v>
      </c>
      <c r="D227" s="174"/>
      <c r="E227" s="174"/>
      <c r="F227" s="286"/>
    </row>
    <row r="228" spans="1:6" ht="12.65" customHeight="1" x14ac:dyDescent="0.35">
      <c r="A228" s="173" t="s">
        <v>349</v>
      </c>
      <c r="B228" s="172" t="s">
        <v>256</v>
      </c>
      <c r="C228" s="263">
        <v>0</v>
      </c>
      <c r="D228" s="174"/>
      <c r="E228" s="174"/>
    </row>
    <row r="229" spans="1:6" ht="12.65" customHeight="1" x14ac:dyDescent="0.35">
      <c r="A229" s="173" t="s">
        <v>350</v>
      </c>
      <c r="B229" s="174"/>
      <c r="C229" s="181"/>
      <c r="D229" s="174">
        <v>1207152545.3700001</v>
      </c>
      <c r="E229" s="174"/>
    </row>
    <row r="230" spans="1:6" ht="12.65" customHeight="1" x14ac:dyDescent="0.35">
      <c r="A230" s="194" t="s">
        <v>351</v>
      </c>
      <c r="B230" s="194"/>
      <c r="C230" s="194"/>
      <c r="D230" s="194"/>
      <c r="E230" s="194"/>
    </row>
    <row r="231" spans="1:6" ht="12.65" customHeight="1" x14ac:dyDescent="0.35">
      <c r="A231" s="171" t="s">
        <v>352</v>
      </c>
      <c r="B231" s="172" t="s">
        <v>256</v>
      </c>
      <c r="C231" s="263"/>
      <c r="D231" s="174"/>
      <c r="E231" s="174"/>
    </row>
    <row r="232" spans="1:6" ht="12.65" customHeight="1" x14ac:dyDescent="0.35">
      <c r="A232" s="171"/>
      <c r="B232" s="172"/>
      <c r="C232" s="181"/>
      <c r="D232" s="174"/>
      <c r="E232" s="174"/>
    </row>
    <row r="233" spans="1:6" ht="12.65" customHeight="1" x14ac:dyDescent="0.35">
      <c r="A233" s="171" t="s">
        <v>353</v>
      </c>
      <c r="B233" s="172" t="s">
        <v>256</v>
      </c>
      <c r="C233" s="263">
        <v>3562113.16</v>
      </c>
      <c r="D233" s="174"/>
      <c r="E233" s="174"/>
      <c r="F233" s="286"/>
    </row>
    <row r="234" spans="1:6" ht="12.65" customHeight="1" x14ac:dyDescent="0.35">
      <c r="A234" s="171" t="s">
        <v>354</v>
      </c>
      <c r="B234" s="172" t="s">
        <v>256</v>
      </c>
      <c r="C234" s="263">
        <v>18692488.640000001</v>
      </c>
      <c r="D234" s="174"/>
      <c r="E234" s="174"/>
      <c r="F234" s="286"/>
    </row>
    <row r="235" spans="1:6" ht="12.65" customHeight="1" x14ac:dyDescent="0.35">
      <c r="A235" s="173"/>
      <c r="B235" s="174"/>
      <c r="C235" s="181"/>
      <c r="D235" s="174"/>
      <c r="E235" s="174"/>
    </row>
    <row r="236" spans="1:6" ht="12.65" customHeight="1" x14ac:dyDescent="0.35">
      <c r="A236" s="171" t="s">
        <v>355</v>
      </c>
      <c r="B236" s="174"/>
      <c r="C236" s="181"/>
      <c r="D236" s="174">
        <v>22254601.800000001</v>
      </c>
      <c r="E236" s="174"/>
      <c r="F236" s="286"/>
    </row>
    <row r="237" spans="1:6" ht="12.65" customHeight="1" x14ac:dyDescent="0.35">
      <c r="A237" s="194" t="s">
        <v>356</v>
      </c>
      <c r="B237" s="194"/>
      <c r="C237" s="194"/>
      <c r="D237" s="194"/>
      <c r="E237" s="194"/>
    </row>
    <row r="238" spans="1:6" ht="12.65" customHeight="1" x14ac:dyDescent="0.35">
      <c r="A238" s="173" t="s">
        <v>357</v>
      </c>
      <c r="B238" s="172" t="s">
        <v>256</v>
      </c>
      <c r="C238" s="263">
        <v>21155842.049999997</v>
      </c>
      <c r="D238" s="174"/>
      <c r="E238" s="174"/>
      <c r="F238" s="286"/>
    </row>
    <row r="239" spans="1:6" ht="12.65" customHeight="1" x14ac:dyDescent="0.35">
      <c r="A239" s="173" t="s">
        <v>356</v>
      </c>
      <c r="B239" s="172" t="s">
        <v>256</v>
      </c>
      <c r="C239" s="263">
        <v>0</v>
      </c>
      <c r="D239" s="174"/>
      <c r="E239" s="174"/>
    </row>
    <row r="240" spans="1:6" ht="12.65" customHeight="1" x14ac:dyDescent="0.35">
      <c r="A240" s="173" t="s">
        <v>358</v>
      </c>
      <c r="B240" s="174"/>
      <c r="C240" s="181"/>
      <c r="D240" s="174">
        <v>21155842.049999997</v>
      </c>
      <c r="E240" s="174"/>
    </row>
    <row r="241" spans="1:10" ht="12.65" customHeight="1" x14ac:dyDescent="0.35">
      <c r="A241" s="173"/>
      <c r="B241" s="174"/>
      <c r="C241" s="181"/>
      <c r="D241" s="174"/>
      <c r="E241" s="174"/>
    </row>
    <row r="242" spans="1:10" ht="12.65" customHeight="1" x14ac:dyDescent="0.35">
      <c r="A242" s="173" t="s">
        <v>359</v>
      </c>
      <c r="B242" s="174"/>
      <c r="C242" s="181"/>
      <c r="D242" s="174">
        <v>1252492076.1600001</v>
      </c>
      <c r="E242" s="174"/>
      <c r="F242" s="286"/>
    </row>
    <row r="243" spans="1:10" ht="12.65" customHeight="1" x14ac:dyDescent="0.35">
      <c r="A243" s="173"/>
      <c r="B243" s="173"/>
      <c r="C243" s="181"/>
      <c r="D243" s="174"/>
      <c r="E243" s="174"/>
    </row>
    <row r="244" spans="1:10" ht="12.65" customHeight="1" x14ac:dyDescent="0.35">
      <c r="A244" s="173"/>
      <c r="B244" s="173"/>
      <c r="C244" s="181"/>
      <c r="D244" s="174"/>
      <c r="E244" s="174"/>
    </row>
    <row r="245" spans="1:10" ht="12.65" customHeight="1" x14ac:dyDescent="0.35">
      <c r="A245" s="173"/>
      <c r="B245" s="173"/>
      <c r="C245" s="181"/>
      <c r="D245" s="174"/>
      <c r="E245" s="174"/>
    </row>
    <row r="246" spans="1:10" ht="12.65" customHeight="1" x14ac:dyDescent="0.35">
      <c r="A246" s="173"/>
      <c r="B246" s="173"/>
      <c r="C246" s="181"/>
      <c r="D246" s="174"/>
      <c r="E246" s="174"/>
    </row>
    <row r="247" spans="1:10" ht="21.75" customHeight="1" x14ac:dyDescent="0.35">
      <c r="A247" s="173"/>
      <c r="B247" s="173"/>
      <c r="C247" s="181"/>
      <c r="D247" s="174"/>
      <c r="E247" s="174"/>
    </row>
    <row r="248" spans="1:10" ht="12.45" customHeight="1" x14ac:dyDescent="0.35">
      <c r="A248" s="194" t="s">
        <v>360</v>
      </c>
      <c r="B248" s="194"/>
      <c r="C248" s="194"/>
      <c r="D248" s="194"/>
      <c r="E248" s="194"/>
    </row>
    <row r="249" spans="1:10" ht="11.25" customHeight="1" x14ac:dyDescent="0.35">
      <c r="A249" s="194" t="s">
        <v>361</v>
      </c>
      <c r="B249" s="194"/>
      <c r="C249" s="194"/>
      <c r="D249" s="194"/>
      <c r="E249" s="194"/>
    </row>
    <row r="250" spans="1:10" ht="12.45" customHeight="1" x14ac:dyDescent="0.35">
      <c r="A250" s="173" t="s">
        <v>362</v>
      </c>
      <c r="B250" s="172" t="s">
        <v>256</v>
      </c>
      <c r="C250" s="263">
        <v>65507895.329999998</v>
      </c>
      <c r="D250" s="174"/>
      <c r="E250" s="174"/>
      <c r="F250" s="286"/>
      <c r="H250" s="209"/>
      <c r="I250" s="209"/>
      <c r="J250" s="209"/>
    </row>
    <row r="251" spans="1:10" ht="12.45" customHeight="1" x14ac:dyDescent="0.35">
      <c r="A251" s="173" t="s">
        <v>363</v>
      </c>
      <c r="B251" s="172" t="s">
        <v>256</v>
      </c>
      <c r="C251" s="263"/>
      <c r="D251" s="174"/>
      <c r="E251" s="174"/>
      <c r="H251" s="209"/>
      <c r="I251" s="209"/>
      <c r="J251" s="209"/>
    </row>
    <row r="252" spans="1:10" ht="12.45" customHeight="1" x14ac:dyDescent="0.35">
      <c r="A252" s="173" t="s">
        <v>364</v>
      </c>
      <c r="B252" s="172" t="s">
        <v>256</v>
      </c>
      <c r="C252" s="263">
        <v>523072183.68000001</v>
      </c>
      <c r="D252" s="174"/>
      <c r="E252" s="174"/>
      <c r="F252" s="286"/>
      <c r="H252" s="209"/>
      <c r="I252" s="209"/>
      <c r="J252" s="209"/>
    </row>
    <row r="253" spans="1:10" ht="12.45" customHeight="1" x14ac:dyDescent="0.35">
      <c r="A253" s="173" t="s">
        <v>365</v>
      </c>
      <c r="B253" s="172" t="s">
        <v>256</v>
      </c>
      <c r="C253" s="263">
        <v>251138410.80000001</v>
      </c>
      <c r="D253" s="174"/>
      <c r="E253" s="174"/>
      <c r="F253" s="286"/>
      <c r="H253" s="209"/>
      <c r="I253" s="209"/>
      <c r="J253" s="209"/>
    </row>
    <row r="254" spans="1:10" ht="12.45" customHeight="1" x14ac:dyDescent="0.35">
      <c r="A254" s="173" t="s">
        <v>1241</v>
      </c>
      <c r="B254" s="172" t="s">
        <v>256</v>
      </c>
      <c r="C254" s="263"/>
      <c r="D254" s="174"/>
      <c r="E254" s="174"/>
      <c r="H254" s="209"/>
      <c r="I254" s="209"/>
      <c r="J254" s="209"/>
    </row>
    <row r="255" spans="1:10" ht="12.45" customHeight="1" x14ac:dyDescent="0.35">
      <c r="A255" s="173" t="s">
        <v>366</v>
      </c>
      <c r="B255" s="172" t="s">
        <v>256</v>
      </c>
      <c r="C255" s="263">
        <v>128996981.29000001</v>
      </c>
      <c r="D255" s="174"/>
      <c r="E255" s="174"/>
      <c r="F255" s="286"/>
      <c r="H255" s="209"/>
      <c r="I255" s="209"/>
      <c r="J255" s="209"/>
    </row>
    <row r="256" spans="1:10" ht="12.45" customHeight="1" x14ac:dyDescent="0.35">
      <c r="A256" s="173" t="s">
        <v>367</v>
      </c>
      <c r="B256" s="172" t="s">
        <v>256</v>
      </c>
      <c r="C256" s="263"/>
      <c r="D256" s="174"/>
      <c r="E256" s="174"/>
      <c r="H256" s="209"/>
      <c r="I256" s="209"/>
      <c r="J256" s="209"/>
    </row>
    <row r="257" spans="1:10" ht="12.45" customHeight="1" x14ac:dyDescent="0.35">
      <c r="A257" s="173" t="s">
        <v>368</v>
      </c>
      <c r="B257" s="172" t="s">
        <v>256</v>
      </c>
      <c r="C257" s="263">
        <v>19896004.460000005</v>
      </c>
      <c r="D257" s="174"/>
      <c r="E257" s="174"/>
      <c r="F257" s="286"/>
      <c r="H257" s="209"/>
      <c r="I257" s="209"/>
      <c r="J257" s="209"/>
    </row>
    <row r="258" spans="1:10" ht="12.45" customHeight="1" x14ac:dyDescent="0.35">
      <c r="A258" s="173" t="s">
        <v>369</v>
      </c>
      <c r="B258" s="172" t="s">
        <v>256</v>
      </c>
      <c r="C258" s="263">
        <v>30289351.25</v>
      </c>
      <c r="D258" s="174"/>
      <c r="E258" s="174"/>
      <c r="F258" s="286"/>
      <c r="H258" s="209"/>
      <c r="I258" s="209"/>
      <c r="J258" s="209"/>
    </row>
    <row r="259" spans="1:10" ht="12.45" customHeight="1" x14ac:dyDescent="0.35">
      <c r="A259" s="173" t="s">
        <v>370</v>
      </c>
      <c r="B259" s="172" t="s">
        <v>256</v>
      </c>
      <c r="C259" s="263">
        <v>25059675.07</v>
      </c>
      <c r="D259" s="174"/>
      <c r="E259" s="174"/>
      <c r="F259" s="286"/>
      <c r="H259" s="209"/>
      <c r="I259" s="209"/>
      <c r="J259" s="209"/>
    </row>
    <row r="260" spans="1:10" ht="12.45" customHeight="1" x14ac:dyDescent="0.35">
      <c r="A260" s="173" t="s">
        <v>371</v>
      </c>
      <c r="B260" s="174"/>
      <c r="C260" s="181"/>
      <c r="D260" s="174">
        <v>541683680.27999997</v>
      </c>
      <c r="E260" s="174"/>
      <c r="H260" s="209"/>
      <c r="I260" s="209"/>
      <c r="J260" s="209"/>
    </row>
    <row r="261" spans="1:10" ht="11.25" customHeight="1" x14ac:dyDescent="0.35">
      <c r="A261" s="194" t="s">
        <v>372</v>
      </c>
      <c r="B261" s="194"/>
      <c r="C261" s="194"/>
      <c r="D261" s="194"/>
      <c r="E261" s="194"/>
      <c r="H261" s="209"/>
      <c r="I261" s="209"/>
      <c r="J261" s="209"/>
    </row>
    <row r="262" spans="1:10" ht="12.45" customHeight="1" x14ac:dyDescent="0.35">
      <c r="A262" s="173" t="s">
        <v>362</v>
      </c>
      <c r="B262" s="172" t="s">
        <v>256</v>
      </c>
      <c r="C262" s="263"/>
      <c r="D262" s="174"/>
      <c r="E262" s="174"/>
      <c r="H262" s="209"/>
      <c r="I262" s="209"/>
      <c r="J262" s="209"/>
    </row>
    <row r="263" spans="1:10" ht="12.45" customHeight="1" x14ac:dyDescent="0.35">
      <c r="A263" s="173" t="s">
        <v>363</v>
      </c>
      <c r="B263" s="172" t="s">
        <v>256</v>
      </c>
      <c r="C263" s="263">
        <v>1368478438.8899999</v>
      </c>
      <c r="D263" s="174"/>
      <c r="E263" s="174"/>
      <c r="F263" s="286"/>
      <c r="H263" s="209"/>
      <c r="I263" s="209"/>
      <c r="J263" s="209"/>
    </row>
    <row r="264" spans="1:10" ht="12.45" customHeight="1" x14ac:dyDescent="0.35">
      <c r="A264" s="173" t="s">
        <v>373</v>
      </c>
      <c r="B264" s="172" t="s">
        <v>256</v>
      </c>
      <c r="C264" s="263">
        <v>2459673.87</v>
      </c>
      <c r="D264" s="174"/>
      <c r="E264" s="174"/>
      <c r="F264" s="286"/>
      <c r="H264" s="209"/>
      <c r="I264" s="209"/>
      <c r="J264" s="209"/>
    </row>
    <row r="265" spans="1:10" ht="12.45" customHeight="1" x14ac:dyDescent="0.35">
      <c r="A265" s="173" t="s">
        <v>374</v>
      </c>
      <c r="B265" s="174"/>
      <c r="C265" s="181"/>
      <c r="D265" s="174">
        <v>1370938112.7599998</v>
      </c>
      <c r="E265" s="174"/>
      <c r="F265" s="286"/>
      <c r="H265" s="209"/>
      <c r="I265" s="209"/>
      <c r="J265" s="209"/>
    </row>
    <row r="266" spans="1:10" ht="11.25" customHeight="1" x14ac:dyDescent="0.35">
      <c r="A266" s="194" t="s">
        <v>375</v>
      </c>
      <c r="B266" s="194"/>
      <c r="C266" s="194"/>
      <c r="D266" s="194"/>
      <c r="E266" s="194"/>
      <c r="H266" s="209"/>
      <c r="I266" s="209"/>
      <c r="J266" s="209"/>
    </row>
    <row r="267" spans="1:10" ht="12.45" customHeight="1" x14ac:dyDescent="0.35">
      <c r="A267" s="173" t="s">
        <v>332</v>
      </c>
      <c r="B267" s="172" t="s">
        <v>256</v>
      </c>
      <c r="C267" s="263">
        <v>221166313.39999998</v>
      </c>
      <c r="D267" s="174"/>
      <c r="E267" s="174"/>
      <c r="F267" s="286"/>
      <c r="H267" s="209"/>
      <c r="I267" s="209"/>
      <c r="J267" s="209"/>
    </row>
    <row r="268" spans="1:10" ht="12.45" customHeight="1" x14ac:dyDescent="0.35">
      <c r="A268" s="173" t="s">
        <v>333</v>
      </c>
      <c r="B268" s="172" t="s">
        <v>256</v>
      </c>
      <c r="C268" s="263">
        <v>14761106.359999999</v>
      </c>
      <c r="D268" s="174"/>
      <c r="E268" s="174"/>
      <c r="F268" s="286"/>
      <c r="H268" s="209"/>
      <c r="I268" s="209"/>
      <c r="J268" s="209"/>
    </row>
    <row r="269" spans="1:10" ht="12.45" customHeight="1" x14ac:dyDescent="0.35">
      <c r="A269" s="173" t="s">
        <v>334</v>
      </c>
      <c r="B269" s="172" t="s">
        <v>256</v>
      </c>
      <c r="C269" s="263">
        <v>1336321226.3100002</v>
      </c>
      <c r="D269" s="174"/>
      <c r="E269" s="174"/>
      <c r="F269" s="286"/>
      <c r="H269" s="209"/>
      <c r="I269" s="209"/>
      <c r="J269" s="209"/>
    </row>
    <row r="270" spans="1:10" ht="12.45" customHeight="1" x14ac:dyDescent="0.35">
      <c r="A270" s="173" t="s">
        <v>376</v>
      </c>
      <c r="B270" s="172" t="s">
        <v>256</v>
      </c>
      <c r="C270" s="263">
        <v>0</v>
      </c>
      <c r="D270" s="174"/>
      <c r="E270" s="174"/>
      <c r="H270" s="209"/>
      <c r="I270" s="209"/>
      <c r="J270" s="209"/>
    </row>
    <row r="271" spans="1:10" ht="12.45" customHeight="1" x14ac:dyDescent="0.35">
      <c r="A271" s="173" t="s">
        <v>377</v>
      </c>
      <c r="B271" s="172" t="s">
        <v>256</v>
      </c>
      <c r="C271" s="263">
        <v>65148098.130000003</v>
      </c>
      <c r="D271" s="174"/>
      <c r="E271" s="174"/>
      <c r="F271" s="286"/>
      <c r="H271" s="209"/>
      <c r="I271" s="209"/>
      <c r="J271" s="209"/>
    </row>
    <row r="272" spans="1:10" ht="12.45" customHeight="1" x14ac:dyDescent="0.35">
      <c r="A272" s="173" t="s">
        <v>378</v>
      </c>
      <c r="B272" s="172" t="s">
        <v>256</v>
      </c>
      <c r="C272" s="263">
        <v>591875211.0999999</v>
      </c>
      <c r="D272" s="174"/>
      <c r="E272" s="174"/>
      <c r="F272" s="286"/>
      <c r="H272" s="209"/>
      <c r="I272" s="209"/>
      <c r="J272" s="209"/>
    </row>
    <row r="273" spans="1:10" ht="12.45" customHeight="1" x14ac:dyDescent="0.35">
      <c r="A273" s="173" t="s">
        <v>339</v>
      </c>
      <c r="B273" s="172" t="s">
        <v>256</v>
      </c>
      <c r="C273" s="263">
        <v>72724156.329999998</v>
      </c>
      <c r="D273" s="174"/>
      <c r="E273" s="174"/>
      <c r="F273" s="286"/>
      <c r="H273" s="209"/>
      <c r="I273" s="209"/>
      <c r="J273" s="209"/>
    </row>
    <row r="274" spans="1:10" ht="12.45" customHeight="1" x14ac:dyDescent="0.35">
      <c r="A274" s="173" t="s">
        <v>340</v>
      </c>
      <c r="B274" s="172" t="s">
        <v>256</v>
      </c>
      <c r="C274" s="263">
        <v>429658910.67998719</v>
      </c>
      <c r="D274" s="174"/>
      <c r="E274" s="174"/>
      <c r="F274" s="286"/>
      <c r="H274" s="209"/>
      <c r="I274" s="209"/>
      <c r="J274" s="209"/>
    </row>
    <row r="275" spans="1:10" ht="11.25" customHeight="1" x14ac:dyDescent="0.35">
      <c r="A275" s="173" t="s">
        <v>379</v>
      </c>
      <c r="B275" s="174"/>
      <c r="C275" s="181"/>
      <c r="D275" s="174">
        <v>2731655022.3099871</v>
      </c>
      <c r="E275" s="174"/>
      <c r="H275" s="209"/>
      <c r="I275" s="209"/>
      <c r="J275" s="209"/>
    </row>
    <row r="276" spans="1:10" ht="12.65" customHeight="1" x14ac:dyDescent="0.35">
      <c r="A276" s="173" t="s">
        <v>380</v>
      </c>
      <c r="B276" s="172" t="s">
        <v>256</v>
      </c>
      <c r="C276" s="263">
        <v>949370241.23000002</v>
      </c>
      <c r="D276" s="174"/>
      <c r="E276" s="174"/>
      <c r="F276" s="286"/>
      <c r="H276" s="209"/>
      <c r="I276" s="209"/>
      <c r="J276" s="209"/>
    </row>
    <row r="277" spans="1:10" ht="12.65" customHeight="1" x14ac:dyDescent="0.35">
      <c r="A277" s="173" t="s">
        <v>381</v>
      </c>
      <c r="B277" s="174"/>
      <c r="C277" s="181"/>
      <c r="D277" s="174">
        <v>1782284781.079987</v>
      </c>
      <c r="E277" s="174"/>
      <c r="F277" s="286"/>
      <c r="H277" s="209"/>
      <c r="I277" s="209"/>
      <c r="J277" s="209"/>
    </row>
    <row r="278" spans="1:10" ht="12.65" customHeight="1" x14ac:dyDescent="0.35">
      <c r="A278" s="194" t="s">
        <v>382</v>
      </c>
      <c r="B278" s="194"/>
      <c r="C278" s="194"/>
      <c r="D278" s="194"/>
      <c r="E278" s="194"/>
      <c r="H278" s="209"/>
      <c r="I278" s="209"/>
      <c r="J278" s="209"/>
    </row>
    <row r="279" spans="1:10" ht="12.65" customHeight="1" x14ac:dyDescent="0.35">
      <c r="A279" s="173" t="s">
        <v>383</v>
      </c>
      <c r="B279" s="172" t="s">
        <v>256</v>
      </c>
      <c r="C279" s="263"/>
      <c r="D279" s="174"/>
      <c r="E279" s="174"/>
      <c r="H279" s="209"/>
      <c r="I279" s="209"/>
      <c r="J279" s="209"/>
    </row>
    <row r="280" spans="1:10" ht="12.65" customHeight="1" x14ac:dyDescent="0.35">
      <c r="A280" s="173" t="s">
        <v>384</v>
      </c>
      <c r="B280" s="172" t="s">
        <v>256</v>
      </c>
      <c r="C280" s="263"/>
      <c r="D280" s="174"/>
      <c r="E280" s="174"/>
      <c r="H280" s="209"/>
      <c r="I280" s="209"/>
      <c r="J280" s="209"/>
    </row>
    <row r="281" spans="1:10" ht="12.65" customHeight="1" x14ac:dyDescent="0.35">
      <c r="A281" s="173" t="s">
        <v>385</v>
      </c>
      <c r="B281" s="172" t="s">
        <v>256</v>
      </c>
      <c r="C281" s="263"/>
      <c r="D281" s="174"/>
      <c r="E281" s="174"/>
      <c r="H281" s="209"/>
      <c r="I281" s="209"/>
      <c r="J281" s="209"/>
    </row>
    <row r="282" spans="1:10" ht="12.65" customHeight="1" x14ac:dyDescent="0.35">
      <c r="A282" s="173" t="s">
        <v>373</v>
      </c>
      <c r="B282" s="172" t="s">
        <v>256</v>
      </c>
      <c r="C282" s="263">
        <v>360413960.90000015</v>
      </c>
      <c r="D282" s="174"/>
      <c r="E282" s="174"/>
      <c r="F282" s="286"/>
      <c r="H282" s="209"/>
      <c r="I282" s="209"/>
      <c r="J282" s="209"/>
    </row>
    <row r="283" spans="1:10" ht="12.65" customHeight="1" x14ac:dyDescent="0.35">
      <c r="A283" s="173" t="s">
        <v>386</v>
      </c>
      <c r="B283" s="174"/>
      <c r="C283" s="181"/>
      <c r="D283" s="174">
        <v>360413960.90000015</v>
      </c>
      <c r="E283" s="174"/>
    </row>
    <row r="284" spans="1:10" ht="12.65" customHeight="1" x14ac:dyDescent="0.35">
      <c r="A284" s="173"/>
      <c r="B284" s="174"/>
      <c r="C284" s="181"/>
      <c r="D284" s="174"/>
      <c r="E284" s="174"/>
    </row>
    <row r="285" spans="1:10" ht="12.65" customHeight="1" x14ac:dyDescent="0.35">
      <c r="A285" s="194" t="s">
        <v>387</v>
      </c>
      <c r="B285" s="194"/>
      <c r="C285" s="194"/>
      <c r="D285" s="194"/>
      <c r="E285" s="194"/>
    </row>
    <row r="286" spans="1:10" ht="12.65" customHeight="1" x14ac:dyDescent="0.35">
      <c r="A286" s="173" t="s">
        <v>388</v>
      </c>
      <c r="B286" s="172" t="s">
        <v>256</v>
      </c>
      <c r="C286" s="263"/>
      <c r="D286" s="174"/>
      <c r="E286" s="174"/>
    </row>
    <row r="287" spans="1:10" ht="12.65" customHeight="1" x14ac:dyDescent="0.35">
      <c r="A287" s="173" t="s">
        <v>389</v>
      </c>
      <c r="B287" s="172" t="s">
        <v>256</v>
      </c>
      <c r="C287" s="263"/>
      <c r="D287" s="174"/>
      <c r="E287" s="174"/>
    </row>
    <row r="288" spans="1:10" ht="12.65" customHeight="1" x14ac:dyDescent="0.35">
      <c r="A288" s="173" t="s">
        <v>390</v>
      </c>
      <c r="B288" s="172" t="s">
        <v>256</v>
      </c>
      <c r="C288" s="263"/>
      <c r="D288" s="174"/>
      <c r="E288" s="174"/>
    </row>
    <row r="289" spans="1:6" ht="12.65" customHeight="1" x14ac:dyDescent="0.35">
      <c r="A289" s="173" t="s">
        <v>391</v>
      </c>
      <c r="B289" s="172" t="s">
        <v>256</v>
      </c>
      <c r="C289" s="263"/>
      <c r="D289" s="174"/>
      <c r="E289" s="174"/>
    </row>
    <row r="290" spans="1:6" ht="12.65" customHeight="1" x14ac:dyDescent="0.35">
      <c r="A290" s="173" t="s">
        <v>392</v>
      </c>
      <c r="B290" s="174"/>
      <c r="C290" s="181"/>
      <c r="D290" s="174">
        <v>0</v>
      </c>
      <c r="E290" s="174"/>
    </row>
    <row r="291" spans="1:6" ht="12.65" customHeight="1" x14ac:dyDescent="0.35">
      <c r="A291" s="173"/>
      <c r="B291" s="174"/>
      <c r="C291" s="181"/>
      <c r="D291" s="174"/>
      <c r="E291" s="174"/>
    </row>
    <row r="292" spans="1:6" ht="12.65" customHeight="1" x14ac:dyDescent="0.35">
      <c r="A292" s="173" t="s">
        <v>393</v>
      </c>
      <c r="B292" s="174"/>
      <c r="C292" s="181"/>
      <c r="D292" s="174">
        <v>4055320535.0199866</v>
      </c>
      <c r="E292" s="174"/>
      <c r="F292" s="286"/>
    </row>
    <row r="293" spans="1:6" ht="12.65" customHeight="1" x14ac:dyDescent="0.35">
      <c r="A293" s="173"/>
      <c r="B293" s="173"/>
      <c r="C293" s="181"/>
      <c r="D293" s="174"/>
      <c r="E293" s="174"/>
    </row>
    <row r="294" spans="1:6" ht="12.65" customHeight="1" x14ac:dyDescent="0.35">
      <c r="A294" s="173"/>
      <c r="B294" s="173"/>
      <c r="C294" s="181"/>
      <c r="D294" s="174"/>
      <c r="E294" s="174"/>
    </row>
    <row r="295" spans="1:6" ht="12.65" customHeight="1" x14ac:dyDescent="0.35">
      <c r="A295" s="173"/>
      <c r="B295" s="173"/>
      <c r="C295" s="181"/>
      <c r="D295" s="174"/>
      <c r="E295" s="174"/>
    </row>
    <row r="296" spans="1:6" ht="12.65" customHeight="1" x14ac:dyDescent="0.35">
      <c r="A296" s="173"/>
      <c r="B296" s="173"/>
      <c r="C296" s="181"/>
      <c r="D296" s="174"/>
      <c r="E296" s="174"/>
    </row>
    <row r="297" spans="1:6" ht="12.65" customHeight="1" x14ac:dyDescent="0.35">
      <c r="A297" s="173"/>
      <c r="B297" s="173"/>
      <c r="C297" s="181"/>
      <c r="D297" s="174"/>
      <c r="E297" s="174"/>
    </row>
    <row r="298" spans="1:6" ht="12.65" customHeight="1" x14ac:dyDescent="0.35">
      <c r="A298" s="173"/>
      <c r="B298" s="173"/>
      <c r="C298" s="181"/>
      <c r="D298" s="174"/>
      <c r="E298" s="174"/>
    </row>
    <row r="299" spans="1:6" ht="12.65" customHeight="1" x14ac:dyDescent="0.35">
      <c r="A299" s="173"/>
      <c r="B299" s="173"/>
      <c r="C299" s="181"/>
      <c r="D299" s="174"/>
      <c r="E299" s="174"/>
    </row>
    <row r="300" spans="1:6" ht="12.65" customHeight="1" x14ac:dyDescent="0.35">
      <c r="A300" s="173"/>
      <c r="B300" s="173"/>
      <c r="C300" s="181"/>
      <c r="D300" s="174"/>
      <c r="E300" s="174"/>
    </row>
    <row r="301" spans="1:6" ht="20.25" customHeight="1" x14ac:dyDescent="0.35">
      <c r="A301" s="173"/>
      <c r="B301" s="173"/>
      <c r="C301" s="181"/>
      <c r="D301" s="174"/>
      <c r="E301" s="174"/>
    </row>
    <row r="302" spans="1:6" ht="12.65" customHeight="1" x14ac:dyDescent="0.35">
      <c r="A302" s="194" t="s">
        <v>394</v>
      </c>
      <c r="B302" s="194"/>
      <c r="C302" s="194"/>
      <c r="D302" s="194"/>
      <c r="E302" s="194"/>
    </row>
    <row r="303" spans="1:6" ht="14.25" customHeight="1" x14ac:dyDescent="0.35">
      <c r="A303" s="194" t="s">
        <v>395</v>
      </c>
      <c r="B303" s="194"/>
      <c r="C303" s="194"/>
      <c r="D303" s="194"/>
      <c r="E303" s="194"/>
    </row>
    <row r="304" spans="1:6" ht="12.65" customHeight="1" x14ac:dyDescent="0.35">
      <c r="A304" s="173" t="s">
        <v>396</v>
      </c>
      <c r="B304" s="172" t="s">
        <v>256</v>
      </c>
      <c r="C304" s="263">
        <v>0</v>
      </c>
      <c r="D304" s="174"/>
      <c r="E304" s="174"/>
    </row>
    <row r="305" spans="1:6" ht="12.65" customHeight="1" x14ac:dyDescent="0.35">
      <c r="A305" s="173" t="s">
        <v>397</v>
      </c>
      <c r="B305" s="172" t="s">
        <v>256</v>
      </c>
      <c r="C305" s="263">
        <v>108803104.65000001</v>
      </c>
      <c r="D305" s="174"/>
      <c r="E305" s="174"/>
      <c r="F305" s="286"/>
    </row>
    <row r="306" spans="1:6" ht="12.65" customHeight="1" x14ac:dyDescent="0.35">
      <c r="A306" s="173" t="s">
        <v>398</v>
      </c>
      <c r="B306" s="172" t="s">
        <v>256</v>
      </c>
      <c r="C306" s="263">
        <v>73915239.109999999</v>
      </c>
      <c r="D306" s="174"/>
      <c r="E306" s="174"/>
      <c r="F306" s="286"/>
    </row>
    <row r="307" spans="1:6" ht="12.65" customHeight="1" x14ac:dyDescent="0.35">
      <c r="A307" s="173" t="s">
        <v>399</v>
      </c>
      <c r="B307" s="172" t="s">
        <v>256</v>
      </c>
      <c r="C307" s="263">
        <v>13119675.07</v>
      </c>
      <c r="D307" s="174"/>
      <c r="E307" s="174"/>
    </row>
    <row r="308" spans="1:6" ht="12.65" customHeight="1" x14ac:dyDescent="0.35">
      <c r="A308" s="173" t="s">
        <v>400</v>
      </c>
      <c r="B308" s="172" t="s">
        <v>256</v>
      </c>
      <c r="C308" s="263">
        <v>0</v>
      </c>
      <c r="D308" s="174"/>
      <c r="E308" s="174"/>
      <c r="F308" s="286"/>
    </row>
    <row r="309" spans="1:6" ht="12.65" customHeight="1" x14ac:dyDescent="0.35">
      <c r="A309" s="173" t="s">
        <v>1242</v>
      </c>
      <c r="B309" s="172" t="s">
        <v>256</v>
      </c>
      <c r="C309" s="263">
        <v>0</v>
      </c>
      <c r="D309" s="174"/>
      <c r="E309" s="174"/>
    </row>
    <row r="310" spans="1:6" ht="12.65" customHeight="1" x14ac:dyDescent="0.35">
      <c r="A310" s="173" t="s">
        <v>401</v>
      </c>
      <c r="B310" s="172" t="s">
        <v>256</v>
      </c>
      <c r="C310" s="263">
        <v>0</v>
      </c>
      <c r="D310" s="174"/>
      <c r="E310" s="174"/>
    </row>
    <row r="311" spans="1:6" ht="12.65" customHeight="1" x14ac:dyDescent="0.35">
      <c r="A311" s="173" t="s">
        <v>402</v>
      </c>
      <c r="B311" s="172" t="s">
        <v>256</v>
      </c>
      <c r="C311" s="263">
        <v>0</v>
      </c>
      <c r="D311" s="174"/>
      <c r="E311" s="174"/>
    </row>
    <row r="312" spans="1:6" ht="12.65" customHeight="1" x14ac:dyDescent="0.35">
      <c r="A312" s="173" t="s">
        <v>403</v>
      </c>
      <c r="B312" s="172" t="s">
        <v>256</v>
      </c>
      <c r="C312" s="263">
        <v>81397719.440000013</v>
      </c>
      <c r="D312" s="174"/>
      <c r="E312" s="174"/>
      <c r="F312" s="286"/>
    </row>
    <row r="313" spans="1:6" ht="12.65" customHeight="1" x14ac:dyDescent="0.35">
      <c r="A313" s="173" t="s">
        <v>404</v>
      </c>
      <c r="B313" s="172" t="s">
        <v>256</v>
      </c>
      <c r="C313" s="263">
        <v>15021040.34</v>
      </c>
      <c r="D313" s="174"/>
      <c r="E313" s="174"/>
      <c r="F313" s="286"/>
    </row>
    <row r="314" spans="1:6" ht="12.65" customHeight="1" x14ac:dyDescent="0.35">
      <c r="A314" s="173" t="s">
        <v>405</v>
      </c>
      <c r="B314" s="174"/>
      <c r="C314" s="181"/>
      <c r="D314" s="174">
        <v>292256778.60999995</v>
      </c>
      <c r="E314" s="174"/>
    </row>
    <row r="315" spans="1:6" ht="12.65" customHeight="1" x14ac:dyDescent="0.35">
      <c r="A315" s="194" t="s">
        <v>406</v>
      </c>
      <c r="B315" s="194"/>
      <c r="C315" s="194"/>
      <c r="D315" s="194"/>
      <c r="E315" s="194"/>
    </row>
    <row r="316" spans="1:6" ht="12.65" customHeight="1" x14ac:dyDescent="0.35">
      <c r="A316" s="173" t="s">
        <v>407</v>
      </c>
      <c r="B316" s="172" t="s">
        <v>256</v>
      </c>
      <c r="C316" s="263">
        <v>0</v>
      </c>
      <c r="D316" s="174"/>
      <c r="E316" s="174"/>
    </row>
    <row r="317" spans="1:6" ht="12.65" customHeight="1" x14ac:dyDescent="0.35">
      <c r="A317" s="173" t="s">
        <v>408</v>
      </c>
      <c r="B317" s="172" t="s">
        <v>256</v>
      </c>
      <c r="C317" s="263">
        <v>0</v>
      </c>
      <c r="D317" s="174"/>
      <c r="E317" s="174"/>
    </row>
    <row r="318" spans="1:6" ht="12.65" customHeight="1" x14ac:dyDescent="0.35">
      <c r="A318" s="173" t="s">
        <v>409</v>
      </c>
      <c r="B318" s="172" t="s">
        <v>256</v>
      </c>
      <c r="C318" s="263">
        <v>0</v>
      </c>
      <c r="D318" s="174"/>
      <c r="E318" s="174"/>
    </row>
    <row r="319" spans="1:6" ht="12.65" customHeight="1" x14ac:dyDescent="0.35">
      <c r="A319" s="173" t="s">
        <v>410</v>
      </c>
      <c r="B319" s="174"/>
      <c r="C319" s="181"/>
      <c r="D319" s="174">
        <v>0</v>
      </c>
      <c r="E319" s="174"/>
    </row>
    <row r="320" spans="1:6" ht="12.65" customHeight="1" x14ac:dyDescent="0.35">
      <c r="A320" s="194" t="s">
        <v>411</v>
      </c>
      <c r="B320" s="194"/>
      <c r="C320" s="194"/>
      <c r="D320" s="194"/>
      <c r="E320" s="194"/>
    </row>
    <row r="321" spans="1:6" ht="12.65" customHeight="1" x14ac:dyDescent="0.35">
      <c r="A321" s="173" t="s">
        <v>412</v>
      </c>
      <c r="B321" s="172" t="s">
        <v>256</v>
      </c>
      <c r="C321" s="263">
        <v>0</v>
      </c>
      <c r="D321" s="174"/>
      <c r="E321" s="174"/>
    </row>
    <row r="322" spans="1:6" ht="12.65" customHeight="1" x14ac:dyDescent="0.35">
      <c r="A322" s="173" t="s">
        <v>413</v>
      </c>
      <c r="B322" s="172" t="s">
        <v>256</v>
      </c>
      <c r="C322" s="263">
        <v>0</v>
      </c>
      <c r="D322" s="174"/>
      <c r="E322" s="174"/>
    </row>
    <row r="323" spans="1:6" ht="12.65" customHeight="1" x14ac:dyDescent="0.35">
      <c r="A323" s="173" t="s">
        <v>414</v>
      </c>
      <c r="B323" s="172" t="s">
        <v>256</v>
      </c>
      <c r="C323" s="263">
        <v>0</v>
      </c>
      <c r="D323" s="174"/>
      <c r="E323" s="174"/>
    </row>
    <row r="324" spans="1:6" ht="12.65" customHeight="1" x14ac:dyDescent="0.35">
      <c r="A324" s="171" t="s">
        <v>415</v>
      </c>
      <c r="B324" s="172" t="s">
        <v>256</v>
      </c>
      <c r="C324" s="263">
        <v>16198593.949999999</v>
      </c>
      <c r="D324" s="174"/>
      <c r="E324" s="174"/>
      <c r="F324" s="286"/>
    </row>
    <row r="325" spans="1:6" ht="12.65" customHeight="1" x14ac:dyDescent="0.35">
      <c r="A325" s="173" t="s">
        <v>416</v>
      </c>
      <c r="B325" s="172" t="s">
        <v>256</v>
      </c>
      <c r="C325" s="263">
        <v>688850312.71999991</v>
      </c>
      <c r="D325" s="174"/>
      <c r="E325" s="174"/>
      <c r="F325" s="286"/>
    </row>
    <row r="326" spans="1:6" ht="12.65" customHeight="1" x14ac:dyDescent="0.35">
      <c r="A326" s="171" t="s">
        <v>417</v>
      </c>
      <c r="B326" s="172" t="s">
        <v>256</v>
      </c>
      <c r="C326" s="263">
        <v>0</v>
      </c>
      <c r="D326" s="174"/>
      <c r="E326" s="174"/>
    </row>
    <row r="327" spans="1:6" ht="12.65" customHeight="1" x14ac:dyDescent="0.35">
      <c r="A327" s="173" t="s">
        <v>418</v>
      </c>
      <c r="B327" s="172" t="s">
        <v>256</v>
      </c>
      <c r="C327" s="263">
        <v>178234344.43999997</v>
      </c>
      <c r="D327" s="174"/>
      <c r="E327" s="174"/>
      <c r="F327" s="286"/>
    </row>
    <row r="328" spans="1:6" ht="19.5" customHeight="1" x14ac:dyDescent="0.35">
      <c r="A328" s="173" t="s">
        <v>203</v>
      </c>
      <c r="B328" s="174"/>
      <c r="C328" s="181"/>
      <c r="D328" s="174">
        <v>883283251.1099999</v>
      </c>
      <c r="E328" s="174"/>
    </row>
    <row r="329" spans="1:6" ht="12.65" customHeight="1" x14ac:dyDescent="0.35">
      <c r="A329" s="173" t="s">
        <v>419</v>
      </c>
      <c r="B329" s="174"/>
      <c r="C329" s="181"/>
      <c r="D329" s="174">
        <v>15021040.34</v>
      </c>
      <c r="E329" s="174"/>
    </row>
    <row r="330" spans="1:6" ht="12.65" customHeight="1" x14ac:dyDescent="0.35">
      <c r="A330" s="173" t="s">
        <v>420</v>
      </c>
      <c r="B330" s="174"/>
      <c r="C330" s="181"/>
      <c r="D330" s="174">
        <v>868262210.76999986</v>
      </c>
      <c r="E330" s="174"/>
    </row>
    <row r="331" spans="1:6" ht="12.65" customHeight="1" x14ac:dyDescent="0.35">
      <c r="A331" s="173"/>
      <c r="B331" s="174"/>
      <c r="C331" s="181"/>
      <c r="D331" s="174"/>
      <c r="E331" s="174"/>
    </row>
    <row r="332" spans="1:6" ht="12.65" customHeight="1" x14ac:dyDescent="0.35">
      <c r="A332" s="173" t="s">
        <v>421</v>
      </c>
      <c r="B332" s="172" t="s">
        <v>256</v>
      </c>
      <c r="C332" s="263">
        <v>2894801546.0400043</v>
      </c>
      <c r="D332" s="174"/>
      <c r="E332" s="174"/>
      <c r="F332" s="286"/>
    </row>
    <row r="333" spans="1:6" ht="12.65" customHeight="1" x14ac:dyDescent="0.35">
      <c r="A333" s="173"/>
      <c r="B333" s="172"/>
      <c r="C333" s="288"/>
      <c r="D333" s="174"/>
      <c r="E333" s="174"/>
    </row>
    <row r="334" spans="1:6" ht="12.65" customHeight="1" x14ac:dyDescent="0.35">
      <c r="A334" s="173" t="s">
        <v>1142</v>
      </c>
      <c r="B334" s="172" t="s">
        <v>256</v>
      </c>
      <c r="C334" s="283"/>
      <c r="D334" s="174"/>
      <c r="E334" s="174"/>
    </row>
    <row r="335" spans="1:6" ht="12.65" customHeight="1" x14ac:dyDescent="0.35">
      <c r="A335" s="173" t="s">
        <v>1143</v>
      </c>
      <c r="B335" s="172" t="s">
        <v>256</v>
      </c>
      <c r="C335" s="283"/>
      <c r="D335" s="174"/>
      <c r="E335" s="174"/>
    </row>
    <row r="336" spans="1:6" ht="12.65" customHeight="1" x14ac:dyDescent="0.35">
      <c r="A336" s="173" t="s">
        <v>423</v>
      </c>
      <c r="B336" s="172" t="s">
        <v>256</v>
      </c>
      <c r="C336" s="283"/>
      <c r="D336" s="174"/>
      <c r="E336" s="174"/>
    </row>
    <row r="337" spans="1:5" ht="12.65" customHeight="1" x14ac:dyDescent="0.35">
      <c r="A337" s="173" t="s">
        <v>422</v>
      </c>
      <c r="B337" s="172" t="s">
        <v>256</v>
      </c>
      <c r="C337" s="263"/>
      <c r="D337" s="174"/>
      <c r="E337" s="174"/>
    </row>
    <row r="338" spans="1:5" ht="12.65" customHeight="1" x14ac:dyDescent="0.35">
      <c r="A338" s="173" t="s">
        <v>1253</v>
      </c>
      <c r="B338" s="172" t="s">
        <v>256</v>
      </c>
      <c r="C338" s="263"/>
      <c r="D338" s="174"/>
      <c r="E338" s="174"/>
    </row>
    <row r="339" spans="1:5" ht="12.65" customHeight="1" x14ac:dyDescent="0.35">
      <c r="A339" s="173" t="s">
        <v>424</v>
      </c>
      <c r="B339" s="174"/>
      <c r="C339" s="181"/>
      <c r="D339" s="174">
        <v>4055320535.4200039</v>
      </c>
      <c r="E339" s="174"/>
    </row>
    <row r="340" spans="1:5" ht="12.65" customHeight="1" x14ac:dyDescent="0.35">
      <c r="A340" s="173"/>
      <c r="B340" s="174"/>
      <c r="C340" s="181"/>
      <c r="D340" s="174"/>
      <c r="E340" s="174"/>
    </row>
    <row r="341" spans="1:5" ht="12.65" customHeight="1" x14ac:dyDescent="0.35">
      <c r="A341" s="173" t="s">
        <v>425</v>
      </c>
      <c r="B341" s="174"/>
      <c r="C341" s="181"/>
      <c r="D341" s="174">
        <v>4055320535.0199866</v>
      </c>
      <c r="E341" s="174"/>
    </row>
    <row r="342" spans="1:5" ht="12.65" customHeight="1" x14ac:dyDescent="0.35">
      <c r="A342" s="173"/>
      <c r="B342" s="173"/>
      <c r="C342" s="181"/>
      <c r="D342" s="174"/>
      <c r="E342" s="174"/>
    </row>
    <row r="343" spans="1:5" ht="12.65" customHeight="1" x14ac:dyDescent="0.35">
      <c r="A343" s="173"/>
      <c r="B343" s="173"/>
      <c r="C343" s="181"/>
      <c r="D343" s="174"/>
      <c r="E343" s="174"/>
    </row>
    <row r="344" spans="1:5" ht="12.65" customHeight="1" x14ac:dyDescent="0.35">
      <c r="A344" s="173"/>
      <c r="B344" s="173"/>
      <c r="C344" s="181"/>
      <c r="D344" s="174"/>
      <c r="E344" s="174"/>
    </row>
    <row r="345" spans="1:5" ht="12.65" customHeight="1" x14ac:dyDescent="0.35">
      <c r="A345" s="173"/>
      <c r="B345" s="173"/>
      <c r="C345" s="181"/>
      <c r="D345" s="174"/>
      <c r="E345" s="174"/>
    </row>
    <row r="346" spans="1:5" ht="12.65" customHeight="1" x14ac:dyDescent="0.35">
      <c r="A346" s="173"/>
      <c r="B346" s="173"/>
      <c r="C346" s="181"/>
      <c r="D346" s="174"/>
      <c r="E346" s="174"/>
    </row>
    <row r="347" spans="1:5" ht="12.65" customHeight="1" x14ac:dyDescent="0.35">
      <c r="A347" s="173"/>
      <c r="B347" s="173"/>
      <c r="C347" s="181"/>
      <c r="D347" s="174"/>
      <c r="E347" s="174"/>
    </row>
    <row r="348" spans="1:5" ht="12.65" customHeight="1" x14ac:dyDescent="0.35">
      <c r="A348" s="173"/>
      <c r="B348" s="173"/>
      <c r="C348" s="181"/>
      <c r="D348" s="174"/>
      <c r="E348" s="174"/>
    </row>
    <row r="349" spans="1:5" ht="12.65" customHeight="1" x14ac:dyDescent="0.35">
      <c r="A349" s="173"/>
      <c r="B349" s="173"/>
      <c r="C349" s="181"/>
      <c r="D349" s="174"/>
      <c r="E349" s="174"/>
    </row>
    <row r="350" spans="1:5" ht="12.65" customHeight="1" x14ac:dyDescent="0.35">
      <c r="A350" s="173"/>
      <c r="B350" s="173"/>
      <c r="C350" s="181"/>
      <c r="D350" s="174"/>
      <c r="E350" s="174"/>
    </row>
    <row r="351" spans="1:5" ht="12.65" customHeight="1" x14ac:dyDescent="0.35">
      <c r="A351" s="173"/>
      <c r="B351" s="173"/>
      <c r="C351" s="181"/>
      <c r="D351" s="174"/>
      <c r="E351" s="174"/>
    </row>
    <row r="352" spans="1:5" ht="12.65" customHeight="1" x14ac:dyDescent="0.35">
      <c r="A352" s="173"/>
      <c r="B352" s="173"/>
      <c r="C352" s="181"/>
      <c r="D352" s="174"/>
      <c r="E352" s="174"/>
    </row>
    <row r="353" spans="1:6" ht="12.65" customHeight="1" x14ac:dyDescent="0.35">
      <c r="A353" s="173"/>
      <c r="B353" s="173"/>
      <c r="C353" s="181"/>
      <c r="D353" s="174"/>
      <c r="E353" s="174"/>
    </row>
    <row r="354" spans="1:6" ht="12.65" customHeight="1" x14ac:dyDescent="0.35">
      <c r="A354" s="173"/>
      <c r="B354" s="173"/>
      <c r="C354" s="181"/>
      <c r="D354" s="174"/>
      <c r="E354" s="174"/>
    </row>
    <row r="355" spans="1:6" ht="12.65" customHeight="1" x14ac:dyDescent="0.35">
      <c r="A355" s="173"/>
      <c r="B355" s="173"/>
      <c r="C355" s="181"/>
      <c r="D355" s="174"/>
      <c r="E355" s="174"/>
    </row>
    <row r="356" spans="1:6" ht="20.25" customHeight="1" x14ac:dyDescent="0.35">
      <c r="A356" s="173"/>
      <c r="B356" s="173"/>
      <c r="C356" s="181"/>
      <c r="D356" s="174"/>
      <c r="E356" s="174"/>
    </row>
    <row r="357" spans="1:6" ht="12.65" customHeight="1" x14ac:dyDescent="0.35">
      <c r="A357" s="194" t="s">
        <v>426</v>
      </c>
      <c r="B357" s="194"/>
      <c r="C357" s="194"/>
      <c r="D357" s="194"/>
      <c r="E357" s="194"/>
    </row>
    <row r="358" spans="1:6" ht="12.65" customHeight="1" x14ac:dyDescent="0.35">
      <c r="A358" s="194" t="s">
        <v>427</v>
      </c>
      <c r="B358" s="194"/>
      <c r="C358" s="194"/>
      <c r="D358" s="194"/>
      <c r="E358" s="194"/>
    </row>
    <row r="359" spans="1:6" ht="12.65" customHeight="1" x14ac:dyDescent="0.35">
      <c r="A359" s="173" t="s">
        <v>428</v>
      </c>
      <c r="B359" s="172" t="s">
        <v>256</v>
      </c>
      <c r="C359" s="263">
        <v>1634045450.79</v>
      </c>
      <c r="D359" s="174"/>
      <c r="E359" s="174"/>
    </row>
    <row r="360" spans="1:6" ht="12.65" customHeight="1" x14ac:dyDescent="0.35">
      <c r="A360" s="173" t="s">
        <v>429</v>
      </c>
      <c r="B360" s="172" t="s">
        <v>256</v>
      </c>
      <c r="C360" s="263">
        <v>936588181.72000003</v>
      </c>
      <c r="D360" s="174"/>
      <c r="E360" s="174"/>
    </row>
    <row r="361" spans="1:6" ht="12.65" customHeight="1" x14ac:dyDescent="0.35">
      <c r="A361" s="173" t="s">
        <v>430</v>
      </c>
      <c r="B361" s="174"/>
      <c r="C361" s="181"/>
      <c r="D361" s="174">
        <v>2570633632.5100002</v>
      </c>
      <c r="E361" s="174"/>
      <c r="F361" s="286"/>
    </row>
    <row r="362" spans="1:6" ht="12.65" customHeight="1" x14ac:dyDescent="0.35">
      <c r="A362" s="194" t="s">
        <v>431</v>
      </c>
      <c r="B362" s="194"/>
      <c r="C362" s="194"/>
      <c r="D362" s="194"/>
      <c r="E362" s="194"/>
    </row>
    <row r="363" spans="1:6" ht="12.65" customHeight="1" x14ac:dyDescent="0.35">
      <c r="A363" s="173" t="s">
        <v>1255</v>
      </c>
      <c r="B363" s="194"/>
      <c r="C363" s="263">
        <v>1929086.94</v>
      </c>
      <c r="D363" s="174"/>
      <c r="E363" s="194"/>
      <c r="F363" s="286"/>
    </row>
    <row r="364" spans="1:6" ht="12.65" customHeight="1" x14ac:dyDescent="0.35">
      <c r="A364" s="173" t="s">
        <v>432</v>
      </c>
      <c r="B364" s="172" t="s">
        <v>256</v>
      </c>
      <c r="C364" s="263">
        <v>1207152545.3700001</v>
      </c>
      <c r="D364" s="174"/>
      <c r="E364" s="174"/>
      <c r="F364" s="286"/>
    </row>
    <row r="365" spans="1:6" ht="12.65" customHeight="1" x14ac:dyDescent="0.35">
      <c r="A365" s="173" t="s">
        <v>433</v>
      </c>
      <c r="B365" s="172" t="s">
        <v>256</v>
      </c>
      <c r="C365" s="263">
        <v>22254601.800000001</v>
      </c>
      <c r="D365" s="174"/>
      <c r="E365" s="174"/>
      <c r="F365" s="286"/>
    </row>
    <row r="366" spans="1:6" ht="12.65" customHeight="1" x14ac:dyDescent="0.35">
      <c r="A366" s="173" t="s">
        <v>434</v>
      </c>
      <c r="B366" s="172" t="s">
        <v>256</v>
      </c>
      <c r="C366" s="263">
        <v>21155842.049999997</v>
      </c>
      <c r="D366" s="174"/>
      <c r="E366" s="174"/>
      <c r="F366" s="286"/>
    </row>
    <row r="367" spans="1:6" ht="12.65" customHeight="1" x14ac:dyDescent="0.35">
      <c r="A367" s="173" t="s">
        <v>359</v>
      </c>
      <c r="B367" s="174"/>
      <c r="C367" s="181"/>
      <c r="D367" s="174">
        <v>1252492076.1600001</v>
      </c>
      <c r="E367" s="174"/>
      <c r="F367" s="286"/>
    </row>
    <row r="368" spans="1:6" ht="12.65" customHeight="1" x14ac:dyDescent="0.35">
      <c r="A368" s="173" t="s">
        <v>435</v>
      </c>
      <c r="B368" s="174"/>
      <c r="C368" s="181"/>
      <c r="D368" s="174">
        <v>1318141556.3500001</v>
      </c>
      <c r="E368" s="174"/>
      <c r="F368" s="286"/>
    </row>
    <row r="369" spans="1:6" ht="12.65" customHeight="1" x14ac:dyDescent="0.35">
      <c r="A369" s="194" t="s">
        <v>436</v>
      </c>
      <c r="B369" s="194"/>
      <c r="C369" s="194"/>
      <c r="D369" s="194"/>
      <c r="E369" s="194"/>
    </row>
    <row r="370" spans="1:6" ht="12.65" customHeight="1" x14ac:dyDescent="0.35">
      <c r="A370" s="173" t="s">
        <v>437</v>
      </c>
      <c r="B370" s="172" t="s">
        <v>256</v>
      </c>
      <c r="C370" s="263">
        <v>344792994.79000002</v>
      </c>
      <c r="D370" s="174"/>
      <c r="E370" s="174"/>
      <c r="F370" s="286"/>
    </row>
    <row r="371" spans="1:6" ht="12.65" customHeight="1" x14ac:dyDescent="0.35">
      <c r="A371" s="173" t="s">
        <v>438</v>
      </c>
      <c r="B371" s="172" t="s">
        <v>256</v>
      </c>
      <c r="C371" s="263"/>
      <c r="D371" s="174"/>
      <c r="E371" s="174"/>
    </row>
    <row r="372" spans="1:6" ht="12.65" customHeight="1" x14ac:dyDescent="0.35">
      <c r="A372" s="173" t="s">
        <v>439</v>
      </c>
      <c r="B372" s="174"/>
      <c r="C372" s="181"/>
      <c r="D372" s="174">
        <v>344792994.79000002</v>
      </c>
      <c r="E372" s="174"/>
    </row>
    <row r="373" spans="1:6" ht="12.65" customHeight="1" x14ac:dyDescent="0.35">
      <c r="A373" s="173" t="s">
        <v>440</v>
      </c>
      <c r="B373" s="174"/>
      <c r="C373" s="181"/>
      <c r="D373" s="174">
        <v>1662934551.1400001</v>
      </c>
      <c r="E373" s="174"/>
    </row>
    <row r="374" spans="1:6" ht="12.65" customHeight="1" x14ac:dyDescent="0.35">
      <c r="A374" s="173"/>
      <c r="B374" s="174"/>
      <c r="C374" s="181"/>
      <c r="D374" s="174"/>
      <c r="E374" s="174"/>
    </row>
    <row r="375" spans="1:6" ht="12.65" customHeight="1" x14ac:dyDescent="0.35">
      <c r="A375" s="173"/>
      <c r="B375" s="174"/>
      <c r="C375" s="181"/>
      <c r="D375" s="174"/>
      <c r="E375" s="174"/>
    </row>
    <row r="376" spans="1:6" ht="12.65" customHeight="1" x14ac:dyDescent="0.35">
      <c r="A376" s="173"/>
      <c r="B376" s="174"/>
      <c r="C376" s="181"/>
      <c r="D376" s="174"/>
      <c r="E376" s="174"/>
    </row>
    <row r="377" spans="1:6" ht="12.65" customHeight="1" x14ac:dyDescent="0.35">
      <c r="A377" s="194" t="s">
        <v>441</v>
      </c>
      <c r="B377" s="194"/>
      <c r="C377" s="194"/>
      <c r="D377" s="194"/>
      <c r="E377" s="194"/>
    </row>
    <row r="378" spans="1:6" ht="12.65" customHeight="1" x14ac:dyDescent="0.35">
      <c r="A378" s="173" t="s">
        <v>442</v>
      </c>
      <c r="B378" s="172" t="s">
        <v>256</v>
      </c>
      <c r="C378" s="263">
        <v>662562289.67999995</v>
      </c>
      <c r="D378" s="174"/>
      <c r="E378" s="174"/>
      <c r="F378" s="286"/>
    </row>
    <row r="379" spans="1:6" ht="12.65" customHeight="1" x14ac:dyDescent="0.35">
      <c r="A379" s="173" t="s">
        <v>3</v>
      </c>
      <c r="B379" s="172" t="s">
        <v>256</v>
      </c>
      <c r="C379" s="263">
        <v>176647009.19000003</v>
      </c>
      <c r="D379" s="174"/>
      <c r="E379" s="174"/>
      <c r="F379" s="286"/>
    </row>
    <row r="380" spans="1:6" ht="12.65" customHeight="1" x14ac:dyDescent="0.35">
      <c r="A380" s="173" t="s">
        <v>236</v>
      </c>
      <c r="B380" s="172" t="s">
        <v>256</v>
      </c>
      <c r="C380" s="263"/>
      <c r="D380" s="174"/>
      <c r="E380" s="174"/>
    </row>
    <row r="381" spans="1:6" ht="12.65" customHeight="1" x14ac:dyDescent="0.35">
      <c r="A381" s="173" t="s">
        <v>443</v>
      </c>
      <c r="B381" s="172" t="s">
        <v>256</v>
      </c>
      <c r="C381" s="263">
        <v>170268878.07999998</v>
      </c>
      <c r="D381" s="174"/>
      <c r="E381" s="174"/>
      <c r="F381" s="286"/>
    </row>
    <row r="382" spans="1:6" ht="12.65" customHeight="1" x14ac:dyDescent="0.35">
      <c r="A382" s="173" t="s">
        <v>444</v>
      </c>
      <c r="B382" s="172" t="s">
        <v>256</v>
      </c>
      <c r="C382" s="263">
        <v>15237089.699999999</v>
      </c>
      <c r="D382" s="174"/>
      <c r="E382" s="174"/>
      <c r="F382" s="286"/>
    </row>
    <row r="383" spans="1:6" ht="12.65" customHeight="1" x14ac:dyDescent="0.35">
      <c r="A383" s="173" t="s">
        <v>445</v>
      </c>
      <c r="B383" s="172" t="s">
        <v>256</v>
      </c>
      <c r="C383" s="263">
        <v>371535972.49000001</v>
      </c>
      <c r="D383" s="174"/>
      <c r="E383" s="174"/>
      <c r="F383" s="286"/>
    </row>
    <row r="384" spans="1:6" ht="12.65" customHeight="1" x14ac:dyDescent="0.35">
      <c r="A384" s="173" t="s">
        <v>6</v>
      </c>
      <c r="B384" s="172" t="s">
        <v>256</v>
      </c>
      <c r="C384" s="263">
        <v>110414616.41</v>
      </c>
      <c r="D384" s="174"/>
      <c r="E384" s="174"/>
      <c r="F384" s="286"/>
    </row>
    <row r="385" spans="1:6" ht="12.65" customHeight="1" x14ac:dyDescent="0.35">
      <c r="A385" s="173" t="s">
        <v>446</v>
      </c>
      <c r="B385" s="172" t="s">
        <v>256</v>
      </c>
      <c r="C385" s="263">
        <v>31655262.559999995</v>
      </c>
      <c r="D385" s="174"/>
      <c r="E385" s="174"/>
      <c r="F385" s="286"/>
    </row>
    <row r="386" spans="1:6" ht="12.65" customHeight="1" x14ac:dyDescent="0.35">
      <c r="A386" s="253" t="s">
        <v>447</v>
      </c>
      <c r="B386" s="172" t="s">
        <v>256</v>
      </c>
      <c r="C386" s="289">
        <v>37609346.07</v>
      </c>
      <c r="D386" s="242">
        <v>154029951.53</v>
      </c>
      <c r="E386" s="174"/>
      <c r="F386" s="286"/>
    </row>
    <row r="387" spans="1:6" ht="12.65" customHeight="1" x14ac:dyDescent="0.35">
      <c r="A387" s="253" t="s">
        <v>448</v>
      </c>
      <c r="B387" s="172" t="s">
        <v>256</v>
      </c>
      <c r="C387" s="289">
        <v>47332657.029999994</v>
      </c>
      <c r="D387" s="174"/>
      <c r="E387" s="174"/>
      <c r="F387" s="286"/>
    </row>
    <row r="388" spans="1:6" ht="12.65" customHeight="1" x14ac:dyDescent="0.35">
      <c r="A388" s="253" t="s">
        <v>449</v>
      </c>
      <c r="B388" s="172" t="s">
        <v>256</v>
      </c>
      <c r="C388" s="289">
        <v>21248263.960000001</v>
      </c>
      <c r="D388" s="174"/>
      <c r="E388" s="174"/>
      <c r="F388" s="286"/>
    </row>
    <row r="389" spans="1:6" ht="12.65" customHeight="1" x14ac:dyDescent="0.35">
      <c r="A389" s="253" t="s">
        <v>451</v>
      </c>
      <c r="B389" s="172" t="s">
        <v>256</v>
      </c>
      <c r="C389" s="289">
        <v>47839684.470000006</v>
      </c>
      <c r="D389" s="174"/>
      <c r="E389" s="174"/>
      <c r="F389" s="286"/>
    </row>
    <row r="390" spans="1:6" ht="12.65" customHeight="1" x14ac:dyDescent="0.35">
      <c r="A390" s="173" t="s">
        <v>452</v>
      </c>
      <c r="B390" s="174"/>
      <c r="C390" s="181"/>
      <c r="D390" s="174">
        <v>1692351069.6400001</v>
      </c>
      <c r="E390" s="174"/>
      <c r="F390" s="286"/>
    </row>
    <row r="391" spans="1:6" ht="12.65" customHeight="1" x14ac:dyDescent="0.35">
      <c r="A391" s="173" t="s">
        <v>453</v>
      </c>
      <c r="B391" s="174"/>
      <c r="C391" s="181"/>
      <c r="D391" s="174">
        <v>-29416518.5</v>
      </c>
      <c r="E391" s="174"/>
    </row>
    <row r="392" spans="1:6" ht="12.65" customHeight="1" x14ac:dyDescent="0.35">
      <c r="A392" s="173" t="s">
        <v>454</v>
      </c>
      <c r="B392" s="172" t="s">
        <v>256</v>
      </c>
      <c r="C392" s="263">
        <v>65828637.610000007</v>
      </c>
      <c r="D392" s="174"/>
      <c r="E392" s="174"/>
      <c r="F392" s="286"/>
    </row>
    <row r="393" spans="1:6" ht="12.65" customHeight="1" x14ac:dyDescent="0.35">
      <c r="A393" s="173" t="s">
        <v>455</v>
      </c>
      <c r="B393" s="174"/>
      <c r="C393" s="181"/>
      <c r="D393" s="183">
        <v>36412119.110000007</v>
      </c>
      <c r="E393" s="174"/>
      <c r="F393" s="286"/>
    </row>
    <row r="394" spans="1:6" ht="12.65" customHeight="1" x14ac:dyDescent="0.35">
      <c r="A394" s="173" t="s">
        <v>456</v>
      </c>
      <c r="B394" s="172" t="s">
        <v>256</v>
      </c>
      <c r="C394" s="263"/>
      <c r="D394" s="174"/>
      <c r="E394" s="174"/>
    </row>
    <row r="395" spans="1:6" ht="12.65" customHeight="1" x14ac:dyDescent="0.35">
      <c r="A395" s="173" t="s">
        <v>457</v>
      </c>
      <c r="B395" s="172" t="s">
        <v>256</v>
      </c>
      <c r="C395" s="263"/>
      <c r="D395" s="174"/>
      <c r="E395" s="174"/>
    </row>
    <row r="396" spans="1:6" ht="12.65" customHeight="1" x14ac:dyDescent="0.35">
      <c r="A396" s="173" t="s">
        <v>458</v>
      </c>
      <c r="B396" s="174"/>
      <c r="C396" s="181"/>
      <c r="D396" s="174">
        <v>36412119.110000007</v>
      </c>
      <c r="E396" s="174"/>
    </row>
    <row r="397" spans="1:6" ht="13.5" customHeight="1" x14ac:dyDescent="0.35">
      <c r="A397" s="176"/>
      <c r="B397" s="176"/>
    </row>
    <row r="398" spans="1:6" ht="12.65" customHeight="1" x14ac:dyDescent="0.35">
      <c r="A398" s="176"/>
      <c r="B398" s="176"/>
    </row>
    <row r="399" spans="1:6" ht="12.65" customHeight="1" x14ac:dyDescent="0.35">
      <c r="A399" s="176"/>
      <c r="B399" s="176"/>
    </row>
    <row r="400" spans="1:6" ht="12" customHeight="1" x14ac:dyDescent="0.35">
      <c r="A400" s="176"/>
      <c r="B400" s="176"/>
    </row>
    <row r="401" spans="1:5" ht="12" customHeight="1" x14ac:dyDescent="0.35">
      <c r="A401" s="176"/>
      <c r="B401" s="176"/>
    </row>
    <row r="402" spans="1:5" ht="12" customHeight="1" x14ac:dyDescent="0.35">
      <c r="A402" s="176"/>
      <c r="B402" s="176"/>
    </row>
    <row r="403" spans="1:5" ht="12" customHeight="1" x14ac:dyDescent="0.35">
      <c r="A403" s="176"/>
      <c r="B403" s="176"/>
    </row>
    <row r="404" spans="1:5" ht="12" customHeight="1" x14ac:dyDescent="0.35">
      <c r="A404" s="176"/>
      <c r="B404" s="176"/>
    </row>
    <row r="405" spans="1:5" ht="12.65" customHeight="1" x14ac:dyDescent="0.35">
      <c r="A405" s="176"/>
      <c r="B405" s="176"/>
    </row>
    <row r="406" spans="1:5" ht="12.65" customHeight="1" x14ac:dyDescent="0.35">
      <c r="A406" s="176"/>
      <c r="B406" s="176"/>
    </row>
    <row r="407" spans="1:5" ht="12.65" customHeight="1" x14ac:dyDescent="0.35">
      <c r="A407" s="176"/>
      <c r="B407" s="176"/>
    </row>
    <row r="408" spans="1:5" ht="12.65" customHeight="1" x14ac:dyDescent="0.35">
      <c r="A408" s="176"/>
      <c r="B408" s="176"/>
    </row>
    <row r="409" spans="1:5" ht="12.65" customHeight="1" x14ac:dyDescent="0.35">
      <c r="A409" s="176"/>
      <c r="B409" s="176"/>
    </row>
    <row r="410" spans="1:5" ht="12.65" customHeight="1" x14ac:dyDescent="0.35">
      <c r="A410" s="176"/>
      <c r="B410" s="176"/>
    </row>
    <row r="411" spans="1:5" ht="12.65" customHeight="1" x14ac:dyDescent="0.35">
      <c r="A411" s="176"/>
      <c r="B411" s="176"/>
      <c r="C411" s="178" t="s">
        <v>459</v>
      </c>
      <c r="D411" s="176"/>
      <c r="E411" s="232"/>
    </row>
    <row r="412" spans="1:5" ht="12.65" customHeight="1" x14ac:dyDescent="0.35">
      <c r="A412" s="176" t="str">
        <f>C84&amp;"   "&amp;"H-"&amp;FIXED(C83,0,TRUE)&amp;"     FYE "&amp;C82</f>
        <v>Seattle Children's   H-0     FYE 09/30/2020</v>
      </c>
      <c r="B412" s="176"/>
      <c r="C412" s="176"/>
      <c r="D412" s="176"/>
      <c r="E412" s="232"/>
    </row>
    <row r="413" spans="1:5" ht="12.65" customHeight="1" x14ac:dyDescent="0.35">
      <c r="A413" s="176" t="s">
        <v>460</v>
      </c>
      <c r="B413" s="178" t="s">
        <v>461</v>
      </c>
      <c r="C413" s="178" t="s">
        <v>1243</v>
      </c>
      <c r="D413" s="178" t="s">
        <v>462</v>
      </c>
    </row>
    <row r="414" spans="1:5" ht="12.65" customHeight="1" x14ac:dyDescent="0.35">
      <c r="A414" s="176" t="s">
        <v>463</v>
      </c>
      <c r="B414" s="176">
        <f>C111</f>
        <v>13593</v>
      </c>
      <c r="C414" s="182">
        <f>E138</f>
        <v>13593</v>
      </c>
      <c r="D414" s="176"/>
    </row>
    <row r="415" spans="1:5" ht="12.65" customHeight="1" x14ac:dyDescent="0.35">
      <c r="A415" s="176" t="s">
        <v>464</v>
      </c>
      <c r="B415" s="176">
        <f>D111</f>
        <v>94823</v>
      </c>
      <c r="C415" s="176">
        <f>E139</f>
        <v>94823</v>
      </c>
      <c r="D415" s="182">
        <f>SUM(C59:H59)+N59</f>
        <v>95645</v>
      </c>
    </row>
    <row r="416" spans="1:5" ht="12.65" customHeight="1" x14ac:dyDescent="0.35">
      <c r="A416" s="176"/>
      <c r="B416" s="176"/>
      <c r="C416" s="182"/>
      <c r="D416" s="176"/>
    </row>
    <row r="417" spans="1:7" ht="12.65" customHeight="1" x14ac:dyDescent="0.35">
      <c r="A417" s="176" t="s">
        <v>465</v>
      </c>
      <c r="B417" s="176">
        <f>C112</f>
        <v>0</v>
      </c>
      <c r="C417" s="182">
        <f>E144</f>
        <v>0</v>
      </c>
      <c r="D417" s="176"/>
    </row>
    <row r="418" spans="1:7" ht="12.65" customHeight="1" x14ac:dyDescent="0.35">
      <c r="A418" s="176" t="s">
        <v>466</v>
      </c>
      <c r="B418" s="176">
        <f>D112</f>
        <v>0</v>
      </c>
      <c r="C418" s="176">
        <f>E145</f>
        <v>0</v>
      </c>
      <c r="D418" s="176">
        <f>K59+L59</f>
        <v>0</v>
      </c>
    </row>
    <row r="419" spans="1:7" ht="12.65" customHeight="1" x14ac:dyDescent="0.35">
      <c r="A419" s="176"/>
      <c r="B419" s="176"/>
      <c r="C419" s="182"/>
      <c r="D419" s="176"/>
    </row>
    <row r="420" spans="1:7" ht="12.65" customHeight="1" x14ac:dyDescent="0.35">
      <c r="A420" s="176" t="s">
        <v>467</v>
      </c>
      <c r="B420" s="176">
        <f>C113</f>
        <v>0</v>
      </c>
      <c r="C420" s="176">
        <f>E150</f>
        <v>0</v>
      </c>
      <c r="D420" s="176"/>
    </row>
    <row r="421" spans="1:7" ht="12.65" customHeight="1" x14ac:dyDescent="0.35">
      <c r="A421" s="176" t="s">
        <v>468</v>
      </c>
      <c r="B421" s="176">
        <f>D113</f>
        <v>0</v>
      </c>
      <c r="C421" s="176">
        <f>E151</f>
        <v>0</v>
      </c>
      <c r="D421" s="176">
        <f>I59</f>
        <v>0</v>
      </c>
    </row>
    <row r="422" spans="1:7" ht="12.65" customHeight="1" x14ac:dyDescent="0.35">
      <c r="A422" s="192"/>
      <c r="B422" s="192"/>
      <c r="C422" s="178"/>
      <c r="D422" s="176"/>
    </row>
    <row r="423" spans="1:7" ht="12.65" customHeight="1" x14ac:dyDescent="0.35">
      <c r="A423" s="177" t="s">
        <v>469</v>
      </c>
      <c r="B423" s="177">
        <f>C114</f>
        <v>0</v>
      </c>
    </row>
    <row r="424" spans="1:7" ht="12.65" customHeight="1" x14ac:dyDescent="0.35">
      <c r="A424" s="176" t="s">
        <v>1244</v>
      </c>
      <c r="B424" s="176">
        <f>D114</f>
        <v>0</v>
      </c>
      <c r="D424" s="176">
        <f>J59</f>
        <v>0</v>
      </c>
    </row>
    <row r="425" spans="1:7" ht="12.65" customHeight="1" x14ac:dyDescent="0.35">
      <c r="A425" s="192"/>
      <c r="B425" s="192"/>
      <c r="C425" s="192"/>
      <c r="D425" s="192"/>
      <c r="F425" s="192"/>
      <c r="G425" s="192"/>
    </row>
    <row r="426" spans="1:7" ht="12.65" customHeight="1" x14ac:dyDescent="0.35">
      <c r="A426" s="176" t="s">
        <v>470</v>
      </c>
      <c r="B426" s="178" t="s">
        <v>471</v>
      </c>
      <c r="C426" s="178" t="s">
        <v>462</v>
      </c>
      <c r="D426" s="178" t="s">
        <v>472</v>
      </c>
    </row>
    <row r="427" spans="1:7" ht="12.65" customHeight="1" x14ac:dyDescent="0.35">
      <c r="A427" s="176" t="s">
        <v>473</v>
      </c>
      <c r="B427" s="176">
        <f t="shared" ref="B427:B437" si="0">C378</f>
        <v>662562289.67999995</v>
      </c>
      <c r="C427" s="176">
        <f t="shared" ref="C427:C434" si="1">CE61</f>
        <v>662562290.10000014</v>
      </c>
      <c r="D427" s="176"/>
    </row>
    <row r="428" spans="1:7" ht="12.65" customHeight="1" x14ac:dyDescent="0.35">
      <c r="A428" s="176" t="s">
        <v>3</v>
      </c>
      <c r="B428" s="176">
        <f t="shared" si="0"/>
        <v>176647009.19000003</v>
      </c>
      <c r="C428" s="176">
        <f t="shared" si="1"/>
        <v>0</v>
      </c>
      <c r="D428" s="176">
        <f>D173</f>
        <v>176647009.19000003</v>
      </c>
    </row>
    <row r="429" spans="1:7" ht="12.65" customHeight="1" x14ac:dyDescent="0.35">
      <c r="A429" s="176" t="s">
        <v>236</v>
      </c>
      <c r="B429" s="176">
        <f t="shared" si="0"/>
        <v>0</v>
      </c>
      <c r="C429" s="176">
        <f t="shared" si="1"/>
        <v>0</v>
      </c>
      <c r="D429" s="176"/>
    </row>
    <row r="430" spans="1:7" ht="12.65" customHeight="1" x14ac:dyDescent="0.35">
      <c r="A430" s="176" t="s">
        <v>237</v>
      </c>
      <c r="B430" s="176">
        <f t="shared" si="0"/>
        <v>170268878.07999998</v>
      </c>
      <c r="C430" s="176">
        <f t="shared" si="1"/>
        <v>170268878.57000014</v>
      </c>
      <c r="D430" s="176"/>
    </row>
    <row r="431" spans="1:7" ht="12.65" customHeight="1" x14ac:dyDescent="0.35">
      <c r="A431" s="176" t="s">
        <v>444</v>
      </c>
      <c r="B431" s="176">
        <f t="shared" si="0"/>
        <v>15237089.699999999</v>
      </c>
      <c r="C431" s="176">
        <f t="shared" si="1"/>
        <v>15237089.700000001</v>
      </c>
      <c r="D431" s="176"/>
    </row>
    <row r="432" spans="1:7" ht="12.65" customHeight="1" x14ac:dyDescent="0.35">
      <c r="A432" s="176" t="s">
        <v>445</v>
      </c>
      <c r="B432" s="176">
        <f t="shared" si="0"/>
        <v>371535972.49000001</v>
      </c>
      <c r="C432" s="176">
        <f t="shared" si="1"/>
        <v>371535972.84000009</v>
      </c>
      <c r="D432" s="176"/>
    </row>
    <row r="433" spans="1:7" ht="12.65" customHeight="1" x14ac:dyDescent="0.35">
      <c r="A433" s="176" t="s">
        <v>6</v>
      </c>
      <c r="B433" s="176">
        <f t="shared" si="0"/>
        <v>110414616.41</v>
      </c>
      <c r="C433" s="176">
        <f t="shared" si="1"/>
        <v>110414585</v>
      </c>
      <c r="D433" s="176">
        <f>C217</f>
        <v>111412575.42000005</v>
      </c>
    </row>
    <row r="434" spans="1:7" ht="12.65" customHeight="1" x14ac:dyDescent="0.35">
      <c r="A434" s="176" t="s">
        <v>474</v>
      </c>
      <c r="B434" s="176">
        <f t="shared" si="0"/>
        <v>31655262.559999995</v>
      </c>
      <c r="C434" s="176">
        <f t="shared" si="1"/>
        <v>31655262.469999999</v>
      </c>
      <c r="D434" s="176">
        <f>D177</f>
        <v>31655262.559999995</v>
      </c>
    </row>
    <row r="435" spans="1:7" ht="12.65" customHeight="1" x14ac:dyDescent="0.35">
      <c r="A435" s="176" t="s">
        <v>447</v>
      </c>
      <c r="B435" s="176">
        <f t="shared" si="0"/>
        <v>37609346.07</v>
      </c>
      <c r="C435" s="176"/>
      <c r="D435" s="176">
        <f>D181</f>
        <v>37609346.07</v>
      </c>
    </row>
    <row r="436" spans="1:7" ht="12.65" customHeight="1" x14ac:dyDescent="0.35">
      <c r="A436" s="176" t="s">
        <v>475</v>
      </c>
      <c r="B436" s="176">
        <f t="shared" si="0"/>
        <v>47332657.029999994</v>
      </c>
      <c r="C436" s="176"/>
      <c r="D436" s="176">
        <f>D186</f>
        <v>47332657.029999994</v>
      </c>
    </row>
    <row r="437" spans="1:7" ht="12.65" customHeight="1" x14ac:dyDescent="0.35">
      <c r="A437" s="182" t="s">
        <v>449</v>
      </c>
      <c r="B437" s="182">
        <f t="shared" si="0"/>
        <v>21248263.960000001</v>
      </c>
      <c r="C437" s="182"/>
      <c r="D437" s="182">
        <f>D190</f>
        <v>21248263.960000001</v>
      </c>
    </row>
    <row r="438" spans="1:7" ht="12.65" customHeight="1" x14ac:dyDescent="0.35">
      <c r="A438" s="182" t="s">
        <v>476</v>
      </c>
      <c r="B438" s="182">
        <f>C386+C387+C388</f>
        <v>106190267.06</v>
      </c>
      <c r="C438" s="182">
        <f>CD69</f>
        <v>9863039</v>
      </c>
      <c r="D438" s="182">
        <f>D181+D186+D190</f>
        <v>106190267.06</v>
      </c>
    </row>
    <row r="439" spans="1:7" ht="12.65" customHeight="1" x14ac:dyDescent="0.35">
      <c r="A439" s="176" t="s">
        <v>451</v>
      </c>
      <c r="B439" s="182">
        <f>C389</f>
        <v>47839684.470000006</v>
      </c>
      <c r="C439" s="182">
        <f>SUM(C69:CC69)</f>
        <v>144166912.33000004</v>
      </c>
      <c r="D439" s="176"/>
    </row>
    <row r="440" spans="1:7" ht="12.65" customHeight="1" x14ac:dyDescent="0.35">
      <c r="A440" s="176" t="s">
        <v>477</v>
      </c>
      <c r="B440" s="182">
        <f>B438+B439</f>
        <v>154029951.53</v>
      </c>
      <c r="C440" s="182">
        <f>CE69</f>
        <v>154029951.33000004</v>
      </c>
      <c r="D440" s="176"/>
    </row>
    <row r="441" spans="1:7" ht="12.65" customHeight="1" x14ac:dyDescent="0.35">
      <c r="A441" s="176" t="s">
        <v>478</v>
      </c>
      <c r="B441" s="176">
        <f>D390</f>
        <v>1692351069.6400001</v>
      </c>
      <c r="C441" s="176">
        <f>SUM(C427:C437)+C440</f>
        <v>1515704030.0100007</v>
      </c>
      <c r="D441" s="176"/>
    </row>
    <row r="442" spans="1:7" ht="12.65" customHeight="1" x14ac:dyDescent="0.35">
      <c r="A442" s="192"/>
      <c r="B442" s="192"/>
      <c r="C442" s="192"/>
      <c r="D442" s="192"/>
      <c r="F442" s="192"/>
      <c r="G442" s="192"/>
    </row>
    <row r="443" spans="1:7" ht="12.65" customHeight="1" x14ac:dyDescent="0.35">
      <c r="A443" s="176" t="s">
        <v>479</v>
      </c>
      <c r="B443" s="178" t="s">
        <v>480</v>
      </c>
      <c r="C443" s="178" t="s">
        <v>471</v>
      </c>
      <c r="D443" s="176"/>
    </row>
    <row r="444" spans="1:7" ht="12.65" customHeight="1" x14ac:dyDescent="0.35">
      <c r="A444" s="176" t="s">
        <v>1257</v>
      </c>
      <c r="B444" s="176">
        <f>D221</f>
        <v>1929086.94</v>
      </c>
      <c r="C444" s="176">
        <f>C363</f>
        <v>1929086.94</v>
      </c>
      <c r="D444" s="176"/>
    </row>
    <row r="445" spans="1:7" ht="12.65" customHeight="1" x14ac:dyDescent="0.35">
      <c r="A445" s="176" t="s">
        <v>343</v>
      </c>
      <c r="B445" s="176">
        <f>D229</f>
        <v>1207152545.3700001</v>
      </c>
      <c r="C445" s="176">
        <f>C364</f>
        <v>1207152545.3700001</v>
      </c>
      <c r="D445" s="176"/>
    </row>
    <row r="446" spans="1:7" ht="12.65" customHeight="1" x14ac:dyDescent="0.35">
      <c r="A446" s="176" t="s">
        <v>351</v>
      </c>
      <c r="B446" s="176">
        <f>D236</f>
        <v>22254601.800000001</v>
      </c>
      <c r="C446" s="176">
        <f>C365</f>
        <v>22254601.800000001</v>
      </c>
      <c r="D446" s="176"/>
    </row>
    <row r="447" spans="1:7" ht="12.65" customHeight="1" x14ac:dyDescent="0.35">
      <c r="A447" s="176" t="s">
        <v>356</v>
      </c>
      <c r="B447" s="176">
        <f>D240</f>
        <v>21155842.049999997</v>
      </c>
      <c r="C447" s="176">
        <f>C366</f>
        <v>21155842.049999997</v>
      </c>
      <c r="D447" s="176"/>
    </row>
    <row r="448" spans="1:7" ht="12.65" customHeight="1" x14ac:dyDescent="0.35">
      <c r="A448" s="176" t="s">
        <v>358</v>
      </c>
      <c r="B448" s="176">
        <f>D242</f>
        <v>1252492076.1600001</v>
      </c>
      <c r="C448" s="176">
        <f>D367</f>
        <v>1252492076.1600001</v>
      </c>
      <c r="D448" s="176"/>
    </row>
    <row r="449" spans="1:7" ht="12.65" customHeight="1" x14ac:dyDescent="0.35">
      <c r="A449" s="192"/>
      <c r="B449" s="192"/>
      <c r="C449" s="192"/>
      <c r="D449" s="192"/>
      <c r="F449" s="192"/>
      <c r="G449" s="192"/>
    </row>
    <row r="450" spans="1:7" ht="12.65" customHeight="1" x14ac:dyDescent="0.35">
      <c r="A450" s="177" t="s">
        <v>481</v>
      </c>
      <c r="B450" s="178" t="s">
        <v>482</v>
      </c>
      <c r="C450" s="192"/>
      <c r="D450" s="192"/>
      <c r="F450" s="192"/>
      <c r="G450" s="192"/>
    </row>
    <row r="451" spans="1:7" ht="12.65" customHeight="1" x14ac:dyDescent="0.35">
      <c r="B451" s="178" t="s">
        <v>483</v>
      </c>
    </row>
    <row r="452" spans="1:7" ht="12.65" customHeight="1" x14ac:dyDescent="0.35">
      <c r="B452" s="178" t="s">
        <v>472</v>
      </c>
    </row>
    <row r="453" spans="1:7" ht="12.65" customHeight="1" x14ac:dyDescent="0.35">
      <c r="A453" s="187" t="s">
        <v>484</v>
      </c>
      <c r="B453" s="177">
        <f>C231</f>
        <v>0</v>
      </c>
    </row>
    <row r="454" spans="1:7" ht="12.65" customHeight="1" x14ac:dyDescent="0.35">
      <c r="A454" s="176" t="s">
        <v>168</v>
      </c>
      <c r="B454" s="176">
        <f>C233</f>
        <v>3562113.16</v>
      </c>
      <c r="C454" s="176"/>
      <c r="D454" s="176"/>
    </row>
    <row r="455" spans="1:7" ht="12.65" customHeight="1" x14ac:dyDescent="0.35">
      <c r="A455" s="176" t="s">
        <v>131</v>
      </c>
      <c r="B455" s="176">
        <f>C234</f>
        <v>18692488.640000001</v>
      </c>
      <c r="C455" s="176"/>
      <c r="D455" s="176"/>
    </row>
    <row r="456" spans="1:7" ht="12.65" customHeight="1" x14ac:dyDescent="0.35">
      <c r="A456" s="192"/>
      <c r="B456" s="192"/>
      <c r="C456" s="192"/>
      <c r="D456" s="192"/>
      <c r="F456" s="192"/>
      <c r="G456" s="192"/>
    </row>
    <row r="457" spans="1:7" ht="12.65" customHeight="1" x14ac:dyDescent="0.35">
      <c r="A457" s="176" t="s">
        <v>485</v>
      </c>
      <c r="B457" s="178" t="s">
        <v>471</v>
      </c>
      <c r="C457" s="178" t="s">
        <v>486</v>
      </c>
      <c r="D457" s="176"/>
    </row>
    <row r="458" spans="1:7" ht="12.65" customHeight="1" x14ac:dyDescent="0.35">
      <c r="A458" s="176" t="s">
        <v>487</v>
      </c>
      <c r="B458" s="182">
        <f>C370</f>
        <v>344792994.79000002</v>
      </c>
      <c r="C458" s="182">
        <f>CE70</f>
        <v>343228835.56999999</v>
      </c>
      <c r="D458" s="182"/>
    </row>
    <row r="459" spans="1:7" ht="12.65" customHeight="1" x14ac:dyDescent="0.35">
      <c r="A459" s="176" t="s">
        <v>244</v>
      </c>
      <c r="B459" s="182">
        <f>C371</f>
        <v>0</v>
      </c>
      <c r="C459" s="182">
        <f>CE72</f>
        <v>0</v>
      </c>
      <c r="D459" s="182"/>
    </row>
    <row r="460" spans="1:7" ht="12.65" customHeight="1" x14ac:dyDescent="0.35">
      <c r="A460" s="192"/>
      <c r="B460" s="192"/>
      <c r="C460" s="192"/>
      <c r="D460" s="192"/>
      <c r="F460" s="192"/>
      <c r="G460" s="192"/>
    </row>
    <row r="461" spans="1:7" ht="12.65" customHeight="1" x14ac:dyDescent="0.35">
      <c r="A461" s="176" t="s">
        <v>488</v>
      </c>
      <c r="B461" s="178"/>
      <c r="C461" s="178"/>
      <c r="D461" s="178" t="s">
        <v>1245</v>
      </c>
    </row>
    <row r="462" spans="1:7" ht="12.65" customHeight="1" x14ac:dyDescent="0.35">
      <c r="B462" s="178" t="s">
        <v>471</v>
      </c>
      <c r="C462" s="178" t="s">
        <v>486</v>
      </c>
      <c r="D462" s="178" t="s">
        <v>490</v>
      </c>
    </row>
    <row r="463" spans="1:7" ht="12.65" customHeight="1" x14ac:dyDescent="0.35">
      <c r="A463" s="176" t="s">
        <v>245</v>
      </c>
      <c r="B463" s="182">
        <f>C359</f>
        <v>1634045450.79</v>
      </c>
      <c r="C463" s="182">
        <f>CE73</f>
        <v>1632671682.0900002</v>
      </c>
      <c r="D463" s="182">
        <f>E141+E147+E153</f>
        <v>1634045450.79</v>
      </c>
    </row>
    <row r="464" spans="1:7" ht="12.65" customHeight="1" x14ac:dyDescent="0.35">
      <c r="A464" s="176" t="s">
        <v>246</v>
      </c>
      <c r="B464" s="182">
        <f>C360</f>
        <v>936588181.72000003</v>
      </c>
      <c r="C464" s="182">
        <f>CE74</f>
        <v>925116283.71999991</v>
      </c>
      <c r="D464" s="182">
        <f>E142+E148+E154</f>
        <v>936588181.72000003</v>
      </c>
    </row>
    <row r="465" spans="1:7" ht="12.65" customHeight="1" x14ac:dyDescent="0.35">
      <c r="A465" s="176" t="s">
        <v>247</v>
      </c>
      <c r="B465" s="182">
        <f>D361</f>
        <v>2570633632.5100002</v>
      </c>
      <c r="C465" s="182">
        <f>CE75</f>
        <v>2557787965.8100009</v>
      </c>
      <c r="D465" s="182">
        <f>D463+D464</f>
        <v>2570633632.5100002</v>
      </c>
    </row>
    <row r="466" spans="1:7" ht="12.65" customHeight="1" x14ac:dyDescent="0.35">
      <c r="A466" s="192"/>
      <c r="B466" s="192"/>
      <c r="C466" s="192"/>
      <c r="D466" s="192"/>
      <c r="F466" s="192"/>
      <c r="G466" s="192"/>
    </row>
    <row r="467" spans="1:7" ht="12.65" customHeight="1" x14ac:dyDescent="0.35">
      <c r="A467" s="176" t="s">
        <v>491</v>
      </c>
      <c r="B467" s="178" t="s">
        <v>492</v>
      </c>
      <c r="C467" s="178" t="s">
        <v>493</v>
      </c>
      <c r="D467" s="176"/>
    </row>
    <row r="468" spans="1:7" ht="12.65" customHeight="1" x14ac:dyDescent="0.35">
      <c r="A468" s="176" t="s">
        <v>332</v>
      </c>
      <c r="B468" s="176">
        <f t="shared" ref="B468:B475" si="2">C267</f>
        <v>221166313.39999998</v>
      </c>
      <c r="C468" s="176">
        <f>E195</f>
        <v>221166313.39999998</v>
      </c>
      <c r="D468" s="176"/>
    </row>
    <row r="469" spans="1:7" ht="12.65" customHeight="1" x14ac:dyDescent="0.35">
      <c r="A469" s="176" t="s">
        <v>333</v>
      </c>
      <c r="B469" s="176">
        <f t="shared" si="2"/>
        <v>14761106.359999999</v>
      </c>
      <c r="C469" s="176">
        <f>E196</f>
        <v>14761106.359999999</v>
      </c>
      <c r="D469" s="176"/>
    </row>
    <row r="470" spans="1:7" ht="12.65" customHeight="1" x14ac:dyDescent="0.35">
      <c r="A470" s="176" t="s">
        <v>334</v>
      </c>
      <c r="B470" s="176">
        <f t="shared" si="2"/>
        <v>1336321226.3100002</v>
      </c>
      <c r="C470" s="176">
        <f>E197</f>
        <v>1336321226.3100002</v>
      </c>
      <c r="D470" s="176"/>
    </row>
    <row r="471" spans="1:7" ht="12.65" customHeight="1" x14ac:dyDescent="0.35">
      <c r="A471" s="176" t="s">
        <v>494</v>
      </c>
      <c r="B471" s="176">
        <f t="shared" si="2"/>
        <v>0</v>
      </c>
      <c r="C471" s="176">
        <f>E198</f>
        <v>0</v>
      </c>
      <c r="D471" s="176"/>
    </row>
    <row r="472" spans="1:7" ht="12.65" customHeight="1" x14ac:dyDescent="0.35">
      <c r="A472" s="176" t="s">
        <v>377</v>
      </c>
      <c r="B472" s="176">
        <f t="shared" si="2"/>
        <v>65148098.130000003</v>
      </c>
      <c r="C472" s="176">
        <f>E199</f>
        <v>65148098.130000003</v>
      </c>
      <c r="D472" s="176"/>
    </row>
    <row r="473" spans="1:7" ht="12.65" customHeight="1" x14ac:dyDescent="0.35">
      <c r="A473" s="176" t="s">
        <v>495</v>
      </c>
      <c r="B473" s="176">
        <f t="shared" si="2"/>
        <v>591875211.0999999</v>
      </c>
      <c r="C473" s="176">
        <f>SUM(E200:E201)</f>
        <v>591875211.0999999</v>
      </c>
      <c r="D473" s="176"/>
    </row>
    <row r="474" spans="1:7" ht="12.65" customHeight="1" x14ac:dyDescent="0.35">
      <c r="A474" s="176" t="s">
        <v>339</v>
      </c>
      <c r="B474" s="176">
        <f t="shared" si="2"/>
        <v>72724156.329999998</v>
      </c>
      <c r="C474" s="176">
        <f>E202</f>
        <v>72724156.329999998</v>
      </c>
      <c r="D474" s="176"/>
    </row>
    <row r="475" spans="1:7" ht="12.65" customHeight="1" x14ac:dyDescent="0.35">
      <c r="A475" s="176" t="s">
        <v>340</v>
      </c>
      <c r="B475" s="176">
        <f t="shared" si="2"/>
        <v>429658910.67998719</v>
      </c>
      <c r="C475" s="176">
        <f>E203</f>
        <v>429658910.67998719</v>
      </c>
      <c r="D475" s="176"/>
    </row>
    <row r="476" spans="1:7" ht="12.65" customHeight="1" x14ac:dyDescent="0.35">
      <c r="A476" s="176" t="s">
        <v>203</v>
      </c>
      <c r="B476" s="176">
        <f>D275</f>
        <v>2731655022.3099871</v>
      </c>
      <c r="C476" s="176">
        <f>E204</f>
        <v>2731655022.3099871</v>
      </c>
      <c r="D476" s="176"/>
    </row>
    <row r="477" spans="1:7" ht="12.65" customHeight="1" x14ac:dyDescent="0.35">
      <c r="A477" s="176"/>
      <c r="B477" s="176"/>
      <c r="C477" s="176"/>
      <c r="D477" s="176"/>
    </row>
    <row r="478" spans="1:7" ht="12.65" customHeight="1" x14ac:dyDescent="0.35">
      <c r="A478" s="176" t="s">
        <v>496</v>
      </c>
      <c r="B478" s="176">
        <f>C276</f>
        <v>949370241.23000002</v>
      </c>
      <c r="C478" s="176">
        <f>E217</f>
        <v>949370241.23000002</v>
      </c>
      <c r="D478" s="176"/>
    </row>
    <row r="480" spans="1:7" ht="12.65" customHeight="1" x14ac:dyDescent="0.35">
      <c r="A480" s="177" t="s">
        <v>497</v>
      </c>
    </row>
    <row r="481" spans="1:12" ht="12.65" customHeight="1" x14ac:dyDescent="0.35">
      <c r="A481" s="177" t="s">
        <v>498</v>
      </c>
      <c r="C481" s="177">
        <f>D341</f>
        <v>4055320535.0199866</v>
      </c>
    </row>
    <row r="482" spans="1:12" ht="12.65" customHeight="1" x14ac:dyDescent="0.35">
      <c r="A482" s="177" t="s">
        <v>499</v>
      </c>
      <c r="C482" s="177">
        <f>D339</f>
        <v>4055320535.4200039</v>
      </c>
    </row>
    <row r="485" spans="1:12" ht="12.65" customHeight="1" x14ac:dyDescent="0.35">
      <c r="A485" s="187" t="s">
        <v>500</v>
      </c>
    </row>
    <row r="486" spans="1:12" ht="12.65" customHeight="1" x14ac:dyDescent="0.35">
      <c r="A486" s="187" t="s">
        <v>501</v>
      </c>
    </row>
    <row r="487" spans="1:12" ht="12.65" customHeight="1" x14ac:dyDescent="0.35">
      <c r="A487" s="187" t="s">
        <v>502</v>
      </c>
    </row>
    <row r="488" spans="1:12" ht="12.65" customHeight="1" x14ac:dyDescent="0.35">
      <c r="A488" s="187"/>
    </row>
    <row r="489" spans="1:12" ht="12.65" customHeight="1" x14ac:dyDescent="0.35">
      <c r="A489" s="186" t="s">
        <v>503</v>
      </c>
    </row>
    <row r="490" spans="1:12" ht="12.65" customHeight="1" x14ac:dyDescent="0.35">
      <c r="A490" s="187" t="s">
        <v>504</v>
      </c>
    </row>
    <row r="491" spans="1:12" ht="12.65" customHeight="1" x14ac:dyDescent="0.35">
      <c r="A491" s="187"/>
    </row>
    <row r="493" spans="1:12" ht="12.65" customHeight="1" x14ac:dyDescent="0.35">
      <c r="A493" s="177" t="str">
        <f>C83</f>
        <v>014</v>
      </c>
      <c r="B493" s="233" t="str">
        <f>RIGHT('Prior Year'!C82,4)</f>
        <v>2019</v>
      </c>
      <c r="C493" s="233" t="str">
        <f>RIGHT(C82,4)</f>
        <v>2020</v>
      </c>
      <c r="D493" s="233" t="str">
        <f>RIGHT('Prior Year'!C82,4)</f>
        <v>2019</v>
      </c>
      <c r="E493" s="233" t="str">
        <f>RIGHT(C82,4)</f>
        <v>2020</v>
      </c>
      <c r="F493" s="233" t="str">
        <f>RIGHT('Prior Year'!C82,4)</f>
        <v>2019</v>
      </c>
      <c r="G493" s="233" t="str">
        <f>RIGHT(C82,4)</f>
        <v>2020</v>
      </c>
      <c r="H493" s="233"/>
      <c r="K493" s="233"/>
      <c r="L493" s="233"/>
    </row>
    <row r="494" spans="1:12" ht="12.65" customHeight="1" x14ac:dyDescent="0.35">
      <c r="A494" s="186"/>
      <c r="B494" s="178" t="s">
        <v>505</v>
      </c>
      <c r="C494" s="178" t="s">
        <v>505</v>
      </c>
      <c r="D494" s="234" t="s">
        <v>506</v>
      </c>
      <c r="E494" s="234" t="s">
        <v>506</v>
      </c>
      <c r="F494" s="233" t="s">
        <v>507</v>
      </c>
      <c r="G494" s="233" t="s">
        <v>507</v>
      </c>
      <c r="H494" s="233" t="s">
        <v>508</v>
      </c>
      <c r="K494" s="233"/>
      <c r="L494" s="233"/>
    </row>
    <row r="495" spans="1:12" ht="12.65" customHeight="1" x14ac:dyDescent="0.35">
      <c r="B495" s="178" t="s">
        <v>303</v>
      </c>
      <c r="C495" s="178" t="s">
        <v>303</v>
      </c>
      <c r="D495" s="178" t="s">
        <v>509</v>
      </c>
      <c r="E495" s="178" t="s">
        <v>509</v>
      </c>
      <c r="F495" s="233" t="s">
        <v>510</v>
      </c>
      <c r="G495" s="233" t="s">
        <v>510</v>
      </c>
      <c r="H495" s="233" t="s">
        <v>511</v>
      </c>
      <c r="K495" s="233"/>
      <c r="L495" s="233"/>
    </row>
    <row r="496" spans="1:12" ht="12.65" customHeight="1" x14ac:dyDescent="0.35">
      <c r="A496" s="177" t="s">
        <v>512</v>
      </c>
      <c r="B496" s="300">
        <f>'Prior Year'!C71</f>
        <v>57268229.249999993</v>
      </c>
      <c r="C496" s="215">
        <f>C71</f>
        <v>59552930.359999999</v>
      </c>
      <c r="D496" s="300">
        <f>'Prior Year'!C59</f>
        <v>26349</v>
      </c>
      <c r="E496" s="177">
        <f>C59</f>
        <v>26304</v>
      </c>
      <c r="F496" s="235">
        <f t="shared" ref="F496:G511" si="3">IF(B496=0,"",IF(D496=0,"",B496/D496))</f>
        <v>2173.4498178298982</v>
      </c>
      <c r="G496" s="236">
        <f t="shared" si="3"/>
        <v>2264.02563716545</v>
      </c>
      <c r="H496" s="237" t="str">
        <f>IF(B496=0,"",IF(C496=0,"",IF(D496=0,"",IF(E496=0,"",IF(G496/F496-1&lt;-0.25,G496/F496-1,IF(G496/F496-1&gt;0.25,G496/F496-1,""))))))</f>
        <v/>
      </c>
      <c r="I496" s="238"/>
      <c r="K496" s="233"/>
      <c r="L496" s="233"/>
    </row>
    <row r="497" spans="1:12" ht="12.65" customHeight="1" x14ac:dyDescent="0.35">
      <c r="A497" s="177" t="s">
        <v>513</v>
      </c>
      <c r="B497" s="300">
        <f>'Prior Year'!D71</f>
        <v>0</v>
      </c>
      <c r="C497" s="215">
        <f>D71</f>
        <v>0</v>
      </c>
      <c r="D497" s="300">
        <f>'Prior Year'!D59</f>
        <v>0</v>
      </c>
      <c r="E497" s="177">
        <f>D59</f>
        <v>0</v>
      </c>
      <c r="F497" s="235" t="str">
        <f t="shared" si="3"/>
        <v/>
      </c>
      <c r="G497" s="235" t="str">
        <f t="shared" si="3"/>
        <v/>
      </c>
      <c r="H497" s="237" t="str">
        <f t="shared" ref="H497:H550" si="4">IF(B497=0,"",IF(C497=0,"",IF(D497=0,"",IF(E497=0,"",IF(G497/F497-1&lt;-0.25,G497/F497-1,IF(G497/F497-1&gt;0.25,G497/F497-1,""))))))</f>
        <v/>
      </c>
      <c r="I497" s="238"/>
      <c r="K497" s="233"/>
      <c r="L497" s="233"/>
    </row>
    <row r="498" spans="1:12" ht="12.65" customHeight="1" x14ac:dyDescent="0.35">
      <c r="A498" s="177" t="s">
        <v>514</v>
      </c>
      <c r="B498" s="300">
        <f>'Prior Year'!E71</f>
        <v>58266713.960000016</v>
      </c>
      <c r="C498" s="215">
        <f>E71</f>
        <v>69412914.11999999</v>
      </c>
      <c r="D498" s="300">
        <f>'Prior Year'!E59</f>
        <v>64221</v>
      </c>
      <c r="E498" s="177">
        <f>E59</f>
        <v>54678</v>
      </c>
      <c r="F498" s="235">
        <f t="shared" si="3"/>
        <v>907.28443904641813</v>
      </c>
      <c r="G498" s="235">
        <f t="shared" si="3"/>
        <v>1269.4852430593655</v>
      </c>
      <c r="H498" s="237">
        <f t="shared" si="4"/>
        <v>0.3992141696970255</v>
      </c>
      <c r="I498" s="238"/>
      <c r="K498" s="233"/>
      <c r="L498" s="233"/>
    </row>
    <row r="499" spans="1:12" ht="12.65" customHeight="1" x14ac:dyDescent="0.35">
      <c r="A499" s="177" t="s">
        <v>515</v>
      </c>
      <c r="B499" s="300">
        <f>'Prior Year'!F71</f>
        <v>0</v>
      </c>
      <c r="C499" s="215">
        <f>F71</f>
        <v>0</v>
      </c>
      <c r="D499" s="300">
        <f>'Prior Year'!F59</f>
        <v>0</v>
      </c>
      <c r="E499" s="177">
        <f>F59</f>
        <v>0</v>
      </c>
      <c r="F499" s="235" t="str">
        <f t="shared" si="3"/>
        <v/>
      </c>
      <c r="G499" s="235" t="str">
        <f t="shared" si="3"/>
        <v/>
      </c>
      <c r="H499" s="237" t="str">
        <f t="shared" si="4"/>
        <v/>
      </c>
      <c r="I499" s="238"/>
      <c r="K499" s="233"/>
      <c r="L499" s="233"/>
    </row>
    <row r="500" spans="1:12" ht="12.65" customHeight="1" x14ac:dyDescent="0.35">
      <c r="A500" s="177" t="s">
        <v>516</v>
      </c>
      <c r="B500" s="300">
        <f>'Prior Year'!G71</f>
        <v>3705956.9700000007</v>
      </c>
      <c r="C500" s="215">
        <f>G71</f>
        <v>4445143.2</v>
      </c>
      <c r="D500" s="300">
        <f>'Prior Year'!G59</f>
        <v>3304</v>
      </c>
      <c r="E500" s="177">
        <f>G59</f>
        <v>3287</v>
      </c>
      <c r="F500" s="235">
        <f t="shared" si="3"/>
        <v>1121.6576785714287</v>
      </c>
      <c r="G500" s="235">
        <f t="shared" si="3"/>
        <v>1352.3404928506238</v>
      </c>
      <c r="H500" s="237" t="str">
        <f t="shared" si="4"/>
        <v/>
      </c>
      <c r="I500" s="238"/>
      <c r="K500" s="233"/>
      <c r="L500" s="233"/>
    </row>
    <row r="501" spans="1:12" ht="12.65" customHeight="1" x14ac:dyDescent="0.35">
      <c r="A501" s="177" t="s">
        <v>517</v>
      </c>
      <c r="B501" s="300">
        <f>'Prior Year'!H71</f>
        <v>9812719.129999999</v>
      </c>
      <c r="C501" s="215">
        <f>H71</f>
        <v>16704836.309999999</v>
      </c>
      <c r="D501" s="300">
        <f>'Prior Year'!H59</f>
        <v>12292</v>
      </c>
      <c r="E501" s="177">
        <f>H59</f>
        <v>11376</v>
      </c>
      <c r="F501" s="235">
        <f t="shared" si="3"/>
        <v>798.30126342336473</v>
      </c>
      <c r="G501" s="235">
        <f t="shared" si="3"/>
        <v>1468.4279456751053</v>
      </c>
      <c r="H501" s="237">
        <f t="shared" si="4"/>
        <v>0.83944083888584675</v>
      </c>
      <c r="I501" s="238"/>
      <c r="K501" s="233"/>
      <c r="L501" s="233"/>
    </row>
    <row r="502" spans="1:12" ht="12.65" customHeight="1" x14ac:dyDescent="0.35">
      <c r="A502" s="177" t="s">
        <v>518</v>
      </c>
      <c r="B502" s="300">
        <f>'Prior Year'!I71</f>
        <v>0</v>
      </c>
      <c r="C502" s="215">
        <f>I71</f>
        <v>0</v>
      </c>
      <c r="D502" s="300">
        <f>'Prior Year'!I59</f>
        <v>0</v>
      </c>
      <c r="E502" s="177">
        <f>I59</f>
        <v>0</v>
      </c>
      <c r="F502" s="235" t="str">
        <f t="shared" si="3"/>
        <v/>
      </c>
      <c r="G502" s="235" t="str">
        <f t="shared" si="3"/>
        <v/>
      </c>
      <c r="H502" s="237" t="str">
        <f t="shared" si="4"/>
        <v/>
      </c>
      <c r="I502" s="238"/>
      <c r="K502" s="233"/>
      <c r="L502" s="233"/>
    </row>
    <row r="503" spans="1:12" ht="12.65" customHeight="1" x14ac:dyDescent="0.35">
      <c r="A503" s="177" t="s">
        <v>519</v>
      </c>
      <c r="B503" s="300">
        <f>'Prior Year'!J71</f>
        <v>0</v>
      </c>
      <c r="C503" s="215">
        <f>J71</f>
        <v>0</v>
      </c>
      <c r="D503" s="300">
        <f>'Prior Year'!J59</f>
        <v>0</v>
      </c>
      <c r="E503" s="177">
        <f>J59</f>
        <v>0</v>
      </c>
      <c r="F503" s="235" t="str">
        <f t="shared" si="3"/>
        <v/>
      </c>
      <c r="G503" s="235" t="str">
        <f t="shared" si="3"/>
        <v/>
      </c>
      <c r="H503" s="237" t="str">
        <f t="shared" si="4"/>
        <v/>
      </c>
      <c r="I503" s="238"/>
      <c r="K503" s="233"/>
      <c r="L503" s="233"/>
    </row>
    <row r="504" spans="1:12" ht="12.65" customHeight="1" x14ac:dyDescent="0.35">
      <c r="A504" s="177" t="s">
        <v>520</v>
      </c>
      <c r="B504" s="300">
        <f>'Prior Year'!K71</f>
        <v>0</v>
      </c>
      <c r="C504" s="215">
        <f>K71</f>
        <v>0</v>
      </c>
      <c r="D504" s="300">
        <f>'Prior Year'!K59</f>
        <v>0</v>
      </c>
      <c r="E504" s="177">
        <f>K59</f>
        <v>0</v>
      </c>
      <c r="F504" s="235" t="str">
        <f t="shared" si="3"/>
        <v/>
      </c>
      <c r="G504" s="235" t="str">
        <f t="shared" si="3"/>
        <v/>
      </c>
      <c r="H504" s="237" t="str">
        <f t="shared" si="4"/>
        <v/>
      </c>
      <c r="I504" s="238"/>
      <c r="K504" s="233"/>
      <c r="L504" s="233"/>
    </row>
    <row r="505" spans="1:12" ht="12.65" customHeight="1" x14ac:dyDescent="0.35">
      <c r="A505" s="177" t="s">
        <v>521</v>
      </c>
      <c r="B505" s="300">
        <f>'Prior Year'!L71</f>
        <v>0</v>
      </c>
      <c r="C505" s="215">
        <f>L71</f>
        <v>0</v>
      </c>
      <c r="D505" s="300">
        <f>'Prior Year'!L59</f>
        <v>0</v>
      </c>
      <c r="E505" s="177">
        <f>L59</f>
        <v>0</v>
      </c>
      <c r="F505" s="235" t="str">
        <f t="shared" si="3"/>
        <v/>
      </c>
      <c r="G505" s="235" t="str">
        <f t="shared" si="3"/>
        <v/>
      </c>
      <c r="H505" s="237" t="str">
        <f t="shared" si="4"/>
        <v/>
      </c>
      <c r="I505" s="238"/>
      <c r="K505" s="233"/>
      <c r="L505" s="233"/>
    </row>
    <row r="506" spans="1:12" ht="12.65" customHeight="1" x14ac:dyDescent="0.35">
      <c r="A506" s="177" t="s">
        <v>522</v>
      </c>
      <c r="B506" s="300">
        <f>'Prior Year'!M71</f>
        <v>0</v>
      </c>
      <c r="C506" s="215">
        <f>M71</f>
        <v>0</v>
      </c>
      <c r="D506" s="300">
        <f>'Prior Year'!M59</f>
        <v>0</v>
      </c>
      <c r="E506" s="177">
        <f>M59</f>
        <v>0</v>
      </c>
      <c r="F506" s="235" t="str">
        <f t="shared" si="3"/>
        <v/>
      </c>
      <c r="G506" s="235" t="str">
        <f t="shared" si="3"/>
        <v/>
      </c>
      <c r="H506" s="237" t="str">
        <f t="shared" si="4"/>
        <v/>
      </c>
      <c r="I506" s="238"/>
      <c r="K506" s="233"/>
      <c r="L506" s="233"/>
    </row>
    <row r="507" spans="1:12" ht="12.65" customHeight="1" x14ac:dyDescent="0.35">
      <c r="A507" s="177" t="s">
        <v>523</v>
      </c>
      <c r="B507" s="300">
        <f>'Prior Year'!N71</f>
        <v>0</v>
      </c>
      <c r="C507" s="215">
        <f>N71</f>
        <v>0</v>
      </c>
      <c r="D507" s="300">
        <f>'Prior Year'!N59</f>
        <v>0</v>
      </c>
      <c r="E507" s="177">
        <f>N59</f>
        <v>0</v>
      </c>
      <c r="F507" s="235" t="str">
        <f t="shared" si="3"/>
        <v/>
      </c>
      <c r="G507" s="235" t="str">
        <f t="shared" si="3"/>
        <v/>
      </c>
      <c r="H507" s="237" t="str">
        <f t="shared" si="4"/>
        <v/>
      </c>
      <c r="I507" s="238"/>
      <c r="K507" s="233"/>
      <c r="L507" s="233"/>
    </row>
    <row r="508" spans="1:12" ht="12.65" customHeight="1" x14ac:dyDescent="0.35">
      <c r="A508" s="177" t="s">
        <v>524</v>
      </c>
      <c r="B508" s="300">
        <f>'Prior Year'!O71</f>
        <v>0</v>
      </c>
      <c r="C508" s="215">
        <f>O71</f>
        <v>0</v>
      </c>
      <c r="D508" s="300">
        <f>'Prior Year'!O59</f>
        <v>0</v>
      </c>
      <c r="E508" s="177">
        <f>O59</f>
        <v>0</v>
      </c>
      <c r="F508" s="235" t="str">
        <f t="shared" si="3"/>
        <v/>
      </c>
      <c r="G508" s="235" t="str">
        <f t="shared" si="3"/>
        <v/>
      </c>
      <c r="H508" s="237" t="str">
        <f t="shared" si="4"/>
        <v/>
      </c>
      <c r="I508" s="238"/>
      <c r="K508" s="233"/>
      <c r="L508" s="233"/>
    </row>
    <row r="509" spans="1:12" ht="12.65" customHeight="1" x14ac:dyDescent="0.35">
      <c r="A509" s="177" t="s">
        <v>525</v>
      </c>
      <c r="B509" s="300">
        <f>'Prior Year'!P71</f>
        <v>46626925.059999987</v>
      </c>
      <c r="C509" s="215">
        <f>P71</f>
        <v>52787185.920000002</v>
      </c>
      <c r="D509" s="300">
        <f>'Prior Year'!P59</f>
        <v>1629865</v>
      </c>
      <c r="E509" s="177">
        <f>P59</f>
        <v>0</v>
      </c>
      <c r="F509" s="235">
        <f t="shared" si="3"/>
        <v>28.607844858316479</v>
      </c>
      <c r="G509" s="235" t="str">
        <f t="shared" si="3"/>
        <v/>
      </c>
      <c r="H509" s="237" t="str">
        <f t="shared" si="4"/>
        <v/>
      </c>
      <c r="I509" s="238"/>
      <c r="K509" s="233"/>
      <c r="L509" s="233"/>
    </row>
    <row r="510" spans="1:12" ht="12.65" customHeight="1" x14ac:dyDescent="0.35">
      <c r="A510" s="177" t="s">
        <v>526</v>
      </c>
      <c r="B510" s="300">
        <f>'Prior Year'!Q71</f>
        <v>8735851.120000001</v>
      </c>
      <c r="C510" s="215">
        <f>Q71</f>
        <v>9986498.6000000015</v>
      </c>
      <c r="D510" s="300">
        <f>'Prior Year'!Q59</f>
        <v>1304740</v>
      </c>
      <c r="E510" s="177">
        <f>Q59</f>
        <v>11042</v>
      </c>
      <c r="F510" s="235">
        <f t="shared" si="3"/>
        <v>6.6954727531922078</v>
      </c>
      <c r="G510" s="235">
        <f t="shared" si="3"/>
        <v>904.41030610396683</v>
      </c>
      <c r="H510" s="237">
        <f t="shared" si="4"/>
        <v>134.07788612428752</v>
      </c>
      <c r="I510" s="238"/>
      <c r="K510" s="233"/>
      <c r="L510" s="233"/>
    </row>
    <row r="511" spans="1:12" ht="12.65" customHeight="1" x14ac:dyDescent="0.35">
      <c r="A511" s="177" t="s">
        <v>527</v>
      </c>
      <c r="B511" s="300">
        <f>'Prior Year'!R71</f>
        <v>4918021.8100000005</v>
      </c>
      <c r="C511" s="215">
        <f>R71</f>
        <v>5912034.8099999996</v>
      </c>
      <c r="D511" s="300">
        <f>'Prior Year'!R59</f>
        <v>2289260</v>
      </c>
      <c r="E511" s="177">
        <f>R59</f>
        <v>144445</v>
      </c>
      <c r="F511" s="235">
        <f t="shared" si="3"/>
        <v>2.1483019884154708</v>
      </c>
      <c r="G511" s="235">
        <f t="shared" si="3"/>
        <v>40.929314341098689</v>
      </c>
      <c r="H511" s="237">
        <f t="shared" si="4"/>
        <v>18.051937093484256</v>
      </c>
      <c r="I511" s="238"/>
      <c r="K511" s="233"/>
      <c r="L511" s="233"/>
    </row>
    <row r="512" spans="1:12" ht="12.65" customHeight="1" x14ac:dyDescent="0.35">
      <c r="A512" s="177" t="s">
        <v>528</v>
      </c>
      <c r="B512" s="300">
        <f>'Prior Year'!S71</f>
        <v>10324900.540000001</v>
      </c>
      <c r="C512" s="215">
        <f>S71</f>
        <v>11133345.050000001</v>
      </c>
      <c r="D512" s="304" t="s">
        <v>529</v>
      </c>
      <c r="E512" s="178" t="s">
        <v>529</v>
      </c>
      <c r="F512" s="235" t="str">
        <f t="shared" ref="F512:G527" si="5">IF(B512=0,"",IF(D512=0,"",B512/D512))</f>
        <v/>
      </c>
      <c r="G512" s="235" t="str">
        <f t="shared" si="5"/>
        <v/>
      </c>
      <c r="H512" s="237" t="str">
        <f t="shared" si="4"/>
        <v/>
      </c>
      <c r="I512" s="238"/>
      <c r="K512" s="233"/>
      <c r="L512" s="233"/>
    </row>
    <row r="513" spans="1:12" ht="12.65" customHeight="1" x14ac:dyDescent="0.35">
      <c r="A513" s="177" t="s">
        <v>1246</v>
      </c>
      <c r="B513" s="300">
        <f>'Prior Year'!T71</f>
        <v>829953.58000000019</v>
      </c>
      <c r="C513" s="215">
        <f>T71</f>
        <v>1712612.68</v>
      </c>
      <c r="D513" s="304" t="s">
        <v>529</v>
      </c>
      <c r="E513" s="178" t="s">
        <v>529</v>
      </c>
      <c r="F513" s="235" t="str">
        <f t="shared" si="5"/>
        <v/>
      </c>
      <c r="G513" s="235" t="str">
        <f t="shared" si="5"/>
        <v/>
      </c>
      <c r="H513" s="237" t="str">
        <f t="shared" si="4"/>
        <v/>
      </c>
      <c r="I513" s="238"/>
      <c r="K513" s="233"/>
      <c r="L513" s="233"/>
    </row>
    <row r="514" spans="1:12" ht="12.65" customHeight="1" x14ac:dyDescent="0.35">
      <c r="A514" s="177" t="s">
        <v>530</v>
      </c>
      <c r="B514" s="300">
        <f>'Prior Year'!U71</f>
        <v>36931054.660000004</v>
      </c>
      <c r="C514" s="215">
        <f>U71</f>
        <v>40150903.510000005</v>
      </c>
      <c r="D514" s="300">
        <f>'Prior Year'!U59</f>
        <v>1348167</v>
      </c>
      <c r="E514" s="177">
        <f>U59</f>
        <v>0</v>
      </c>
      <c r="F514" s="235">
        <f t="shared" si="5"/>
        <v>27.393531112985265</v>
      </c>
      <c r="G514" s="235" t="str">
        <f t="shared" si="5"/>
        <v/>
      </c>
      <c r="H514" s="237" t="str">
        <f t="shared" si="4"/>
        <v/>
      </c>
      <c r="I514" s="238"/>
      <c r="K514" s="233"/>
      <c r="L514" s="233"/>
    </row>
    <row r="515" spans="1:12" ht="12.65" customHeight="1" x14ac:dyDescent="0.35">
      <c r="A515" s="177" t="s">
        <v>531</v>
      </c>
      <c r="B515" s="300">
        <f>'Prior Year'!V71</f>
        <v>6703729.79</v>
      </c>
      <c r="C515" s="215">
        <f>V71</f>
        <v>6918721.8499999996</v>
      </c>
      <c r="D515" s="300">
        <f>'Prior Year'!V59</f>
        <v>38896</v>
      </c>
      <c r="E515" s="177">
        <f>V59</f>
        <v>0</v>
      </c>
      <c r="F515" s="235">
        <f t="shared" si="5"/>
        <v>172.3501077231592</v>
      </c>
      <c r="G515" s="235" t="str">
        <f t="shared" si="5"/>
        <v/>
      </c>
      <c r="H515" s="237" t="str">
        <f t="shared" si="4"/>
        <v/>
      </c>
      <c r="I515" s="238"/>
      <c r="K515" s="233"/>
      <c r="L515" s="233"/>
    </row>
    <row r="516" spans="1:12" ht="12.65" customHeight="1" x14ac:dyDescent="0.35">
      <c r="A516" s="177" t="s">
        <v>532</v>
      </c>
      <c r="B516" s="300">
        <f>'Prior Year'!W71</f>
        <v>1919016.84</v>
      </c>
      <c r="C516" s="215">
        <f>W71</f>
        <v>1669029.24</v>
      </c>
      <c r="D516" s="300">
        <f>'Prior Year'!W59</f>
        <v>177339</v>
      </c>
      <c r="E516" s="177">
        <f>W59</f>
        <v>0</v>
      </c>
      <c r="F516" s="235">
        <f t="shared" si="5"/>
        <v>10.821177744320201</v>
      </c>
      <c r="G516" s="235" t="str">
        <f t="shared" si="5"/>
        <v/>
      </c>
      <c r="H516" s="237" t="str">
        <f t="shared" si="4"/>
        <v/>
      </c>
      <c r="I516" s="238"/>
      <c r="K516" s="233"/>
      <c r="L516" s="233"/>
    </row>
    <row r="517" spans="1:12" ht="12.65" customHeight="1" x14ac:dyDescent="0.35">
      <c r="A517" s="177" t="s">
        <v>533</v>
      </c>
      <c r="B517" s="300">
        <f>'Prior Year'!X71</f>
        <v>1881862.6900000002</v>
      </c>
      <c r="C517" s="215">
        <f>X71</f>
        <v>2113567.2600000002</v>
      </c>
      <c r="D517" s="300">
        <f>'Prior Year'!X59</f>
        <v>70089</v>
      </c>
      <c r="E517" s="177">
        <f>X59</f>
        <v>59705</v>
      </c>
      <c r="F517" s="235">
        <f t="shared" si="5"/>
        <v>26.849615346202686</v>
      </c>
      <c r="G517" s="235">
        <f t="shared" si="5"/>
        <v>35.400171844904115</v>
      </c>
      <c r="H517" s="237">
        <f t="shared" si="4"/>
        <v>0.31846104267973163</v>
      </c>
      <c r="I517" s="238"/>
      <c r="K517" s="233"/>
      <c r="L517" s="233"/>
    </row>
    <row r="518" spans="1:12" ht="12.65" customHeight="1" x14ac:dyDescent="0.35">
      <c r="A518" s="177" t="s">
        <v>534</v>
      </c>
      <c r="B518" s="300">
        <f>'Prior Year'!Y71</f>
        <v>17842009.470000003</v>
      </c>
      <c r="C518" s="215">
        <f>Y71</f>
        <v>22158151.059999999</v>
      </c>
      <c r="D518" s="300">
        <f>'Prior Year'!Y59</f>
        <v>169839</v>
      </c>
      <c r="E518" s="177">
        <f>Y59</f>
        <v>44567</v>
      </c>
      <c r="F518" s="235">
        <f t="shared" si="5"/>
        <v>105.05248776782719</v>
      </c>
      <c r="G518" s="235">
        <f t="shared" si="5"/>
        <v>497.18740458186545</v>
      </c>
      <c r="H518" s="237">
        <f t="shared" si="4"/>
        <v>3.7327523140687715</v>
      </c>
      <c r="I518" s="238"/>
      <c r="K518" s="233"/>
      <c r="L518" s="233"/>
    </row>
    <row r="519" spans="1:12" ht="12.65" customHeight="1" x14ac:dyDescent="0.35">
      <c r="A519" s="177" t="s">
        <v>535</v>
      </c>
      <c r="B519" s="300">
        <f>'Prior Year'!Z71</f>
        <v>749230.07999999996</v>
      </c>
      <c r="C519" s="215">
        <f>Z71</f>
        <v>2068985.9600000002</v>
      </c>
      <c r="D519" s="300">
        <f>'Prior Year'!Z59</f>
        <v>0</v>
      </c>
      <c r="E519" s="177">
        <f>Z59</f>
        <v>0</v>
      </c>
      <c r="F519" s="235" t="str">
        <f t="shared" si="5"/>
        <v/>
      </c>
      <c r="G519" s="235" t="str">
        <f t="shared" si="5"/>
        <v/>
      </c>
      <c r="H519" s="237" t="str">
        <f t="shared" si="4"/>
        <v/>
      </c>
      <c r="I519" s="238"/>
      <c r="K519" s="233"/>
      <c r="L519" s="233"/>
    </row>
    <row r="520" spans="1:12" ht="12.65" customHeight="1" x14ac:dyDescent="0.35">
      <c r="A520" s="177" t="s">
        <v>536</v>
      </c>
      <c r="B520" s="300">
        <f>'Prior Year'!AA71</f>
        <v>1428755.8299999998</v>
      </c>
      <c r="C520" s="215">
        <f>AA71</f>
        <v>1672104.05</v>
      </c>
      <c r="D520" s="300">
        <f>'Prior Year'!AA59</f>
        <v>6140</v>
      </c>
      <c r="E520" s="177">
        <f>AA59</f>
        <v>0</v>
      </c>
      <c r="F520" s="235">
        <f t="shared" si="5"/>
        <v>232.69638925081432</v>
      </c>
      <c r="G520" s="235" t="str">
        <f t="shared" si="5"/>
        <v/>
      </c>
      <c r="H520" s="237" t="str">
        <f t="shared" si="4"/>
        <v/>
      </c>
      <c r="I520" s="238"/>
      <c r="K520" s="233"/>
      <c r="L520" s="233"/>
    </row>
    <row r="521" spans="1:12" ht="12.65" customHeight="1" x14ac:dyDescent="0.35">
      <c r="A521" s="177" t="s">
        <v>537</v>
      </c>
      <c r="B521" s="300">
        <f>'Prior Year'!AB71</f>
        <v>105864034.55</v>
      </c>
      <c r="C521" s="215">
        <f>AB71</f>
        <v>100911359.96000004</v>
      </c>
      <c r="D521" s="304" t="s">
        <v>529</v>
      </c>
      <c r="E521" s="178" t="s">
        <v>529</v>
      </c>
      <c r="F521" s="235" t="str">
        <f t="shared" si="5"/>
        <v/>
      </c>
      <c r="G521" s="235" t="str">
        <f t="shared" si="5"/>
        <v/>
      </c>
      <c r="H521" s="237" t="str">
        <f t="shared" si="4"/>
        <v/>
      </c>
      <c r="I521" s="238"/>
      <c r="K521" s="233"/>
      <c r="L521" s="233"/>
    </row>
    <row r="522" spans="1:12" ht="12.65" customHeight="1" x14ac:dyDescent="0.35">
      <c r="A522" s="177" t="s">
        <v>538</v>
      </c>
      <c r="B522" s="300">
        <f>'Prior Year'!AC71</f>
        <v>16984973.240000002</v>
      </c>
      <c r="C522" s="215">
        <f>AC71</f>
        <v>16575597.450000001</v>
      </c>
      <c r="D522" s="300">
        <f>'Prior Year'!AC59</f>
        <v>211798</v>
      </c>
      <c r="E522" s="177">
        <f>AC59</f>
        <v>0</v>
      </c>
      <c r="F522" s="235">
        <f t="shared" si="5"/>
        <v>80.194209765909036</v>
      </c>
      <c r="G522" s="235" t="str">
        <f t="shared" si="5"/>
        <v/>
      </c>
      <c r="H522" s="237" t="str">
        <f t="shared" si="4"/>
        <v/>
      </c>
      <c r="I522" s="238"/>
      <c r="K522" s="233"/>
      <c r="L522" s="233"/>
    </row>
    <row r="523" spans="1:12" ht="12.65" customHeight="1" x14ac:dyDescent="0.35">
      <c r="A523" s="177" t="s">
        <v>539</v>
      </c>
      <c r="B523" s="300">
        <f>'Prior Year'!AD71</f>
        <v>5288274.1400000006</v>
      </c>
      <c r="C523" s="215">
        <f>AD71</f>
        <v>5110366.2299999995</v>
      </c>
      <c r="D523" s="300">
        <f>'Prior Year'!AD59</f>
        <v>12851</v>
      </c>
      <c r="E523" s="177">
        <f>AD59</f>
        <v>0</v>
      </c>
      <c r="F523" s="235">
        <f t="shared" si="5"/>
        <v>411.5068197027469</v>
      </c>
      <c r="G523" s="235" t="str">
        <f t="shared" si="5"/>
        <v/>
      </c>
      <c r="H523" s="237" t="str">
        <f t="shared" si="4"/>
        <v/>
      </c>
      <c r="I523" s="238"/>
      <c r="K523" s="233"/>
      <c r="L523" s="233"/>
    </row>
    <row r="524" spans="1:12" ht="12.65" customHeight="1" x14ac:dyDescent="0.35">
      <c r="A524" s="177" t="s">
        <v>540</v>
      </c>
      <c r="B524" s="300">
        <f>'Prior Year'!AE71</f>
        <v>5869466.4799999995</v>
      </c>
      <c r="C524" s="215">
        <f>AE71</f>
        <v>8573904.9299999997</v>
      </c>
      <c r="D524" s="300">
        <f>'Prior Year'!AE59</f>
        <v>168042</v>
      </c>
      <c r="E524" s="177">
        <f>AE59</f>
        <v>0</v>
      </c>
      <c r="F524" s="235">
        <f t="shared" si="5"/>
        <v>34.928568334106949</v>
      </c>
      <c r="G524" s="235" t="str">
        <f t="shared" si="5"/>
        <v/>
      </c>
      <c r="H524" s="237" t="str">
        <f t="shared" si="4"/>
        <v/>
      </c>
      <c r="I524" s="238"/>
      <c r="K524" s="233"/>
      <c r="L524" s="233"/>
    </row>
    <row r="525" spans="1:12" ht="12.65" customHeight="1" x14ac:dyDescent="0.35">
      <c r="A525" s="177" t="s">
        <v>541</v>
      </c>
      <c r="B525" s="300">
        <f>'Prior Year'!AF71</f>
        <v>12089081.949999999</v>
      </c>
      <c r="C525" s="215">
        <f>AF71</f>
        <v>14274908.830000004</v>
      </c>
      <c r="D525" s="300">
        <f>'Prior Year'!AF59</f>
        <v>46771</v>
      </c>
      <c r="E525" s="177">
        <f>AF59</f>
        <v>0</v>
      </c>
      <c r="F525" s="235">
        <f t="shared" si="5"/>
        <v>258.47388232024116</v>
      </c>
      <c r="G525" s="235" t="str">
        <f t="shared" si="5"/>
        <v/>
      </c>
      <c r="H525" s="237" t="str">
        <f t="shared" si="4"/>
        <v/>
      </c>
      <c r="I525" s="238"/>
      <c r="K525" s="233"/>
      <c r="L525" s="233"/>
    </row>
    <row r="526" spans="1:12" ht="12.65" customHeight="1" x14ac:dyDescent="0.35">
      <c r="A526" s="177" t="s">
        <v>542</v>
      </c>
      <c r="B526" s="300">
        <f>'Prior Year'!AG71</f>
        <v>14662994.209999999</v>
      </c>
      <c r="C526" s="215">
        <f>AG71</f>
        <v>16429013.220000001</v>
      </c>
      <c r="D526" s="300">
        <f>'Prior Year'!AG59</f>
        <v>50644</v>
      </c>
      <c r="E526" s="177">
        <f>AG59</f>
        <v>40562</v>
      </c>
      <c r="F526" s="235">
        <f t="shared" si="5"/>
        <v>289.53072841797643</v>
      </c>
      <c r="G526" s="235">
        <f t="shared" si="5"/>
        <v>405.03459444800552</v>
      </c>
      <c r="H526" s="237">
        <f t="shared" si="4"/>
        <v>0.3989347405753898</v>
      </c>
      <c r="I526" s="238"/>
      <c r="K526" s="233"/>
      <c r="L526" s="233"/>
    </row>
    <row r="527" spans="1:12" ht="12.65" customHeight="1" x14ac:dyDescent="0.35">
      <c r="A527" s="177" t="s">
        <v>543</v>
      </c>
      <c r="B527" s="300">
        <f>'Prior Year'!AH71</f>
        <v>2979993.1000000006</v>
      </c>
      <c r="C527" s="215">
        <f>AH71</f>
        <v>3712911.6199999992</v>
      </c>
      <c r="D527" s="300">
        <f>'Prior Year'!AH59</f>
        <v>568</v>
      </c>
      <c r="E527" s="177">
        <f>AH59</f>
        <v>0</v>
      </c>
      <c r="F527" s="235">
        <f t="shared" si="5"/>
        <v>5246.4667253521138</v>
      </c>
      <c r="G527" s="235" t="str">
        <f t="shared" si="5"/>
        <v/>
      </c>
      <c r="H527" s="237" t="str">
        <f t="shared" si="4"/>
        <v/>
      </c>
      <c r="I527" s="238"/>
      <c r="K527" s="233"/>
      <c r="L527" s="233"/>
    </row>
    <row r="528" spans="1:12" ht="12.65" customHeight="1" x14ac:dyDescent="0.35">
      <c r="A528" s="177" t="s">
        <v>544</v>
      </c>
      <c r="B528" s="300">
        <f>'Prior Year'!AI71</f>
        <v>0</v>
      </c>
      <c r="C528" s="215">
        <f>AI71</f>
        <v>0</v>
      </c>
      <c r="D528" s="300">
        <f>'Prior Year'!AI59</f>
        <v>0</v>
      </c>
      <c r="E528" s="177">
        <f>AI59</f>
        <v>215</v>
      </c>
      <c r="F528" s="235" t="str">
        <f t="shared" ref="F528:G540" si="6">IF(B528=0,"",IF(D528=0,"",B528/D528))</f>
        <v/>
      </c>
      <c r="G528" s="235" t="str">
        <f t="shared" si="6"/>
        <v/>
      </c>
      <c r="H528" s="237" t="str">
        <f t="shared" si="4"/>
        <v/>
      </c>
      <c r="I528" s="238"/>
      <c r="K528" s="233"/>
      <c r="L528" s="233"/>
    </row>
    <row r="529" spans="1:12" ht="12.65" customHeight="1" x14ac:dyDescent="0.35">
      <c r="A529" s="177" t="s">
        <v>545</v>
      </c>
      <c r="B529" s="300">
        <f>'Prior Year'!AJ71</f>
        <v>94080352.48999998</v>
      </c>
      <c r="C529" s="215">
        <f>AJ71</f>
        <v>113882910.67999998</v>
      </c>
      <c r="D529" s="300">
        <f>'Prior Year'!AJ59</f>
        <v>326826</v>
      </c>
      <c r="E529" s="177">
        <f>AJ59</f>
        <v>0</v>
      </c>
      <c r="F529" s="235">
        <f t="shared" si="6"/>
        <v>287.86067353882487</v>
      </c>
      <c r="G529" s="235" t="str">
        <f t="shared" si="6"/>
        <v/>
      </c>
      <c r="H529" s="237" t="str">
        <f t="shared" si="4"/>
        <v/>
      </c>
      <c r="I529" s="238"/>
      <c r="K529" s="233"/>
      <c r="L529" s="233"/>
    </row>
    <row r="530" spans="1:12" ht="12.65" customHeight="1" x14ac:dyDescent="0.35">
      <c r="A530" s="177" t="s">
        <v>546</v>
      </c>
      <c r="B530" s="300">
        <f>'Prior Year'!AK71</f>
        <v>2298489.3199999998</v>
      </c>
      <c r="C530" s="215">
        <f>AK71</f>
        <v>2576288.3199999998</v>
      </c>
      <c r="D530" s="300">
        <f>'Prior Year'!AK59</f>
        <v>67850</v>
      </c>
      <c r="E530" s="177">
        <f>AK59</f>
        <v>0</v>
      </c>
      <c r="F530" s="235">
        <f t="shared" si="6"/>
        <v>33.876040088430358</v>
      </c>
      <c r="G530" s="235" t="str">
        <f t="shared" si="6"/>
        <v/>
      </c>
      <c r="H530" s="237" t="str">
        <f t="shared" si="4"/>
        <v/>
      </c>
      <c r="I530" s="238"/>
      <c r="K530" s="233"/>
      <c r="L530" s="233"/>
    </row>
    <row r="531" spans="1:12" ht="12.65" customHeight="1" x14ac:dyDescent="0.35">
      <c r="A531" s="177" t="s">
        <v>547</v>
      </c>
      <c r="B531" s="300">
        <f>'Prior Year'!AL71</f>
        <v>1838505.56</v>
      </c>
      <c r="C531" s="215">
        <f>AL71</f>
        <v>2076923.54</v>
      </c>
      <c r="D531" s="300">
        <f>'Prior Year'!AL59</f>
        <v>50189</v>
      </c>
      <c r="E531" s="177">
        <f>AL59</f>
        <v>237964</v>
      </c>
      <c r="F531" s="235">
        <f t="shared" si="6"/>
        <v>36.631643587240234</v>
      </c>
      <c r="G531" s="235">
        <f t="shared" si="6"/>
        <v>8.7278896807920532</v>
      </c>
      <c r="H531" s="237">
        <f t="shared" si="4"/>
        <v>-0.76173906420534709</v>
      </c>
      <c r="I531" s="238"/>
      <c r="K531" s="233"/>
      <c r="L531" s="233"/>
    </row>
    <row r="532" spans="1:12" ht="12.65" customHeight="1" x14ac:dyDescent="0.35">
      <c r="A532" s="177" t="s">
        <v>548</v>
      </c>
      <c r="B532" s="300">
        <f>'Prior Year'!AM71</f>
        <v>2026493.6300000001</v>
      </c>
      <c r="C532" s="215">
        <f>AM71</f>
        <v>2607716.85</v>
      </c>
      <c r="D532" s="300">
        <f>'Prior Year'!AM59</f>
        <v>0</v>
      </c>
      <c r="E532" s="177">
        <f>AM59</f>
        <v>0</v>
      </c>
      <c r="F532" s="235" t="str">
        <f t="shared" si="6"/>
        <v/>
      </c>
      <c r="G532" s="235" t="str">
        <f t="shared" si="6"/>
        <v/>
      </c>
      <c r="H532" s="237" t="str">
        <f t="shared" si="4"/>
        <v/>
      </c>
      <c r="I532" s="238"/>
      <c r="K532" s="233"/>
      <c r="L532" s="233"/>
    </row>
    <row r="533" spans="1:12" ht="12.65" customHeight="1" x14ac:dyDescent="0.35">
      <c r="A533" s="177" t="s">
        <v>1247</v>
      </c>
      <c r="B533" s="300">
        <f>'Prior Year'!AN71</f>
        <v>0</v>
      </c>
      <c r="C533" s="215">
        <f>AN71</f>
        <v>0</v>
      </c>
      <c r="D533" s="300">
        <f>'Prior Year'!AN59</f>
        <v>0</v>
      </c>
      <c r="E533" s="177">
        <f>AN59</f>
        <v>0</v>
      </c>
      <c r="F533" s="235" t="str">
        <f t="shared" si="6"/>
        <v/>
      </c>
      <c r="G533" s="235" t="str">
        <f t="shared" si="6"/>
        <v/>
      </c>
      <c r="H533" s="237" t="str">
        <f t="shared" si="4"/>
        <v/>
      </c>
      <c r="I533" s="238"/>
      <c r="K533" s="233"/>
      <c r="L533" s="233"/>
    </row>
    <row r="534" spans="1:12" ht="12.65" customHeight="1" x14ac:dyDescent="0.35">
      <c r="A534" s="177" t="s">
        <v>549</v>
      </c>
      <c r="B534" s="300">
        <f>'Prior Year'!AO71</f>
        <v>0</v>
      </c>
      <c r="C534" s="215">
        <f>AO71</f>
        <v>0</v>
      </c>
      <c r="D534" s="300">
        <f>'Prior Year'!AO59</f>
        <v>0</v>
      </c>
      <c r="E534" s="177">
        <f>AO59</f>
        <v>0</v>
      </c>
      <c r="F534" s="235" t="str">
        <f t="shared" si="6"/>
        <v/>
      </c>
      <c r="G534" s="235" t="str">
        <f t="shared" si="6"/>
        <v/>
      </c>
      <c r="H534" s="237" t="str">
        <f t="shared" si="4"/>
        <v/>
      </c>
      <c r="I534" s="238"/>
      <c r="K534" s="233"/>
      <c r="L534" s="233"/>
    </row>
    <row r="535" spans="1:12" ht="12.65" customHeight="1" x14ac:dyDescent="0.35">
      <c r="A535" s="177" t="s">
        <v>550</v>
      </c>
      <c r="B535" s="300">
        <f>'Prior Year'!AP71</f>
        <v>0</v>
      </c>
      <c r="C535" s="215">
        <f>AP71</f>
        <v>0</v>
      </c>
      <c r="D535" s="300">
        <f>'Prior Year'!AP59</f>
        <v>0</v>
      </c>
      <c r="E535" s="177">
        <f>AP59</f>
        <v>0</v>
      </c>
      <c r="F535" s="235" t="str">
        <f t="shared" si="6"/>
        <v/>
      </c>
      <c r="G535" s="235" t="str">
        <f t="shared" si="6"/>
        <v/>
      </c>
      <c r="H535" s="237" t="str">
        <f t="shared" si="4"/>
        <v/>
      </c>
      <c r="I535" s="238"/>
      <c r="K535" s="233"/>
      <c r="L535" s="233"/>
    </row>
    <row r="536" spans="1:12" ht="12.65" customHeight="1" x14ac:dyDescent="0.35">
      <c r="A536" s="177" t="s">
        <v>551</v>
      </c>
      <c r="B536" s="300">
        <f>'Prior Year'!AQ71</f>
        <v>19370.080000000002</v>
      </c>
      <c r="C536" s="215">
        <f>AQ71</f>
        <v>20943.240000000002</v>
      </c>
      <c r="D536" s="300">
        <f>'Prior Year'!AQ59</f>
        <v>0</v>
      </c>
      <c r="E536" s="177">
        <f>AQ59</f>
        <v>0</v>
      </c>
      <c r="F536" s="235" t="str">
        <f t="shared" si="6"/>
        <v/>
      </c>
      <c r="G536" s="235" t="str">
        <f t="shared" si="6"/>
        <v/>
      </c>
      <c r="H536" s="237" t="str">
        <f t="shared" si="4"/>
        <v/>
      </c>
      <c r="I536" s="238"/>
      <c r="K536" s="233"/>
      <c r="L536" s="233"/>
    </row>
    <row r="537" spans="1:12" ht="12.65" customHeight="1" x14ac:dyDescent="0.35">
      <c r="A537" s="177" t="s">
        <v>552</v>
      </c>
      <c r="B537" s="300">
        <f>'Prior Year'!AR71</f>
        <v>13213407.359999999</v>
      </c>
      <c r="C537" s="215">
        <f>AR71</f>
        <v>15948775.900000002</v>
      </c>
      <c r="D537" s="300">
        <f>'Prior Year'!AR59</f>
        <v>55812</v>
      </c>
      <c r="E537" s="177">
        <f>AR59</f>
        <v>0</v>
      </c>
      <c r="F537" s="235">
        <f t="shared" si="6"/>
        <v>236.74850139754889</v>
      </c>
      <c r="G537" s="235" t="str">
        <f t="shared" si="6"/>
        <v/>
      </c>
      <c r="H537" s="237" t="str">
        <f t="shared" si="4"/>
        <v/>
      </c>
      <c r="I537" s="238"/>
      <c r="K537" s="233"/>
      <c r="L537" s="233"/>
    </row>
    <row r="538" spans="1:12" ht="12.65" customHeight="1" x14ac:dyDescent="0.35">
      <c r="A538" s="177" t="s">
        <v>553</v>
      </c>
      <c r="B538" s="300">
        <f>'Prior Year'!AS71</f>
        <v>0</v>
      </c>
      <c r="C538" s="215">
        <f>AS71</f>
        <v>0</v>
      </c>
      <c r="D538" s="300">
        <f>'Prior Year'!AS59</f>
        <v>0</v>
      </c>
      <c r="E538" s="177">
        <f>AS59</f>
        <v>0</v>
      </c>
      <c r="F538" s="235" t="str">
        <f t="shared" si="6"/>
        <v/>
      </c>
      <c r="G538" s="235" t="str">
        <f t="shared" si="6"/>
        <v/>
      </c>
      <c r="H538" s="237" t="str">
        <f t="shared" si="4"/>
        <v/>
      </c>
      <c r="I538" s="238"/>
      <c r="K538" s="233"/>
      <c r="L538" s="233"/>
    </row>
    <row r="539" spans="1:12" ht="12.65" customHeight="1" x14ac:dyDescent="0.35">
      <c r="A539" s="177" t="s">
        <v>554</v>
      </c>
      <c r="B539" s="300">
        <f>'Prior Year'!AT71</f>
        <v>3790453.36</v>
      </c>
      <c r="C539" s="215">
        <f>AT71</f>
        <v>3743391.5100000002</v>
      </c>
      <c r="D539" s="300">
        <f>'Prior Year'!AT59</f>
        <v>62</v>
      </c>
      <c r="E539" s="177">
        <f>AT59</f>
        <v>0</v>
      </c>
      <c r="F539" s="235">
        <f t="shared" si="6"/>
        <v>61136.344516129029</v>
      </c>
      <c r="G539" s="235" t="str">
        <f t="shared" si="6"/>
        <v/>
      </c>
      <c r="H539" s="237" t="str">
        <f t="shared" si="4"/>
        <v/>
      </c>
      <c r="I539" s="238"/>
      <c r="K539" s="233"/>
      <c r="L539" s="233"/>
    </row>
    <row r="540" spans="1:12" ht="12.65" customHeight="1" x14ac:dyDescent="0.35">
      <c r="A540" s="177" t="s">
        <v>555</v>
      </c>
      <c r="B540" s="300">
        <f>'Prior Year'!AU71</f>
        <v>0</v>
      </c>
      <c r="C540" s="215">
        <f>AU71</f>
        <v>0</v>
      </c>
      <c r="D540" s="300">
        <f>'Prior Year'!AU59</f>
        <v>0</v>
      </c>
      <c r="E540" s="177">
        <f>AU59</f>
        <v>0</v>
      </c>
      <c r="F540" s="235" t="str">
        <f t="shared" si="6"/>
        <v/>
      </c>
      <c r="G540" s="235" t="str">
        <f t="shared" si="6"/>
        <v/>
      </c>
      <c r="H540" s="237" t="str">
        <f t="shared" si="4"/>
        <v/>
      </c>
      <c r="I540" s="238"/>
      <c r="K540" s="233"/>
      <c r="L540" s="233"/>
    </row>
    <row r="541" spans="1:12" ht="12.65" customHeight="1" x14ac:dyDescent="0.35">
      <c r="A541" s="177" t="s">
        <v>556</v>
      </c>
      <c r="B541" s="300">
        <f>'Prior Year'!AV71</f>
        <v>3854565.92</v>
      </c>
      <c r="C541" s="215">
        <f>AV71</f>
        <v>3386001.55</v>
      </c>
      <c r="D541" s="304" t="s">
        <v>529</v>
      </c>
      <c r="E541" s="178" t="s">
        <v>529</v>
      </c>
      <c r="F541" s="235"/>
      <c r="G541" s="235"/>
      <c r="H541" s="237"/>
      <c r="I541" s="238"/>
      <c r="K541" s="233"/>
      <c r="L541" s="233"/>
    </row>
    <row r="542" spans="1:12" ht="12.65" customHeight="1" x14ac:dyDescent="0.35">
      <c r="A542" s="177" t="s">
        <v>1248</v>
      </c>
      <c r="B542" s="300">
        <f>'Prior Year'!AW71</f>
        <v>64860412.960000038</v>
      </c>
      <c r="C542" s="215">
        <f>AW71</f>
        <v>97893846.690000057</v>
      </c>
      <c r="D542" s="304" t="s">
        <v>529</v>
      </c>
      <c r="E542" s="178" t="s">
        <v>529</v>
      </c>
      <c r="F542" s="235"/>
      <c r="G542" s="235"/>
      <c r="H542" s="237"/>
      <c r="I542" s="238"/>
      <c r="K542" s="233"/>
      <c r="L542" s="233"/>
    </row>
    <row r="543" spans="1:12" ht="12.65" customHeight="1" x14ac:dyDescent="0.35">
      <c r="A543" s="177" t="s">
        <v>557</v>
      </c>
      <c r="B543" s="300">
        <f>'Prior Year'!AX71</f>
        <v>3838169.9099999997</v>
      </c>
      <c r="C543" s="215">
        <f>AX71</f>
        <v>1341953.58</v>
      </c>
      <c r="D543" s="304" t="s">
        <v>529</v>
      </c>
      <c r="E543" s="178" t="s">
        <v>529</v>
      </c>
      <c r="F543" s="235"/>
      <c r="G543" s="235"/>
      <c r="H543" s="237"/>
      <c r="I543" s="238"/>
      <c r="K543" s="233"/>
      <c r="L543" s="233"/>
    </row>
    <row r="544" spans="1:12" ht="12.65" customHeight="1" x14ac:dyDescent="0.35">
      <c r="A544" s="177" t="s">
        <v>558</v>
      </c>
      <c r="B544" s="300">
        <f>'Prior Year'!AY71</f>
        <v>10782466.449999996</v>
      </c>
      <c r="C544" s="215">
        <f>AY71</f>
        <v>13888546.52</v>
      </c>
      <c r="D544" s="300">
        <f>'Prior Year'!AY59</f>
        <v>1092264</v>
      </c>
      <c r="E544" s="177">
        <f>AY59</f>
        <v>1092264</v>
      </c>
      <c r="F544" s="235">
        <f t="shared" ref="F544:G550" si="7">IF(B544=0,"",IF(D544=0,"",B544/D544))</f>
        <v>9.8716669687914234</v>
      </c>
      <c r="G544" s="235">
        <f t="shared" si="7"/>
        <v>12.715375147400263</v>
      </c>
      <c r="H544" s="237">
        <f t="shared" si="4"/>
        <v>0.28806767768797514</v>
      </c>
      <c r="I544" s="238"/>
      <c r="K544" s="233"/>
      <c r="L544" s="233"/>
    </row>
    <row r="545" spans="1:13" ht="12.65" customHeight="1" x14ac:dyDescent="0.35">
      <c r="A545" s="177" t="s">
        <v>559</v>
      </c>
      <c r="B545" s="300">
        <f>'Prior Year'!AZ71</f>
        <v>47271.510000000038</v>
      </c>
      <c r="C545" s="215">
        <f>AZ71</f>
        <v>699584.57</v>
      </c>
      <c r="D545" s="300">
        <f>'Prior Year'!AZ59</f>
        <v>1092264</v>
      </c>
      <c r="E545" s="177">
        <f>AZ59</f>
        <v>0</v>
      </c>
      <c r="F545" s="235">
        <f t="shared" si="7"/>
        <v>4.3278465645668118E-2</v>
      </c>
      <c r="G545" s="235" t="str">
        <f t="shared" si="7"/>
        <v/>
      </c>
      <c r="H545" s="237" t="str">
        <f t="shared" si="4"/>
        <v/>
      </c>
      <c r="I545" s="238"/>
      <c r="K545" s="233"/>
      <c r="L545" s="233"/>
    </row>
    <row r="546" spans="1:13" ht="12.65" customHeight="1" x14ac:dyDescent="0.35">
      <c r="A546" s="177" t="s">
        <v>560</v>
      </c>
      <c r="B546" s="300">
        <f>'Prior Year'!BA71</f>
        <v>3309863.99</v>
      </c>
      <c r="C546" s="215">
        <f>BA71</f>
        <v>3109501.7199999997</v>
      </c>
      <c r="D546" s="300">
        <f>'Prior Year'!BA59</f>
        <v>0</v>
      </c>
      <c r="E546" s="177">
        <f>BA59</f>
        <v>0</v>
      </c>
      <c r="F546" s="235" t="str">
        <f t="shared" si="7"/>
        <v/>
      </c>
      <c r="G546" s="235" t="str">
        <f t="shared" si="7"/>
        <v/>
      </c>
      <c r="H546" s="237" t="str">
        <f t="shared" si="4"/>
        <v/>
      </c>
      <c r="I546" s="238"/>
      <c r="K546" s="233"/>
      <c r="L546" s="233"/>
    </row>
    <row r="547" spans="1:13" ht="12.65" customHeight="1" x14ac:dyDescent="0.35">
      <c r="A547" s="177" t="s">
        <v>561</v>
      </c>
      <c r="B547" s="300">
        <f>'Prior Year'!BB71</f>
        <v>13691571.279999997</v>
      </c>
      <c r="C547" s="215">
        <f>BB71</f>
        <v>14279611.09</v>
      </c>
      <c r="D547" s="304" t="s">
        <v>529</v>
      </c>
      <c r="E547" s="178" t="s">
        <v>529</v>
      </c>
      <c r="F547" s="235"/>
      <c r="G547" s="235"/>
      <c r="H547" s="237"/>
      <c r="I547" s="238"/>
      <c r="K547" s="233"/>
      <c r="L547" s="233"/>
    </row>
    <row r="548" spans="1:13" ht="12.65" customHeight="1" x14ac:dyDescent="0.35">
      <c r="A548" s="177" t="s">
        <v>562</v>
      </c>
      <c r="B548" s="300">
        <f>'Prior Year'!BC71</f>
        <v>280047.98</v>
      </c>
      <c r="C548" s="215">
        <f>BC71</f>
        <v>276545.09000000003</v>
      </c>
      <c r="D548" s="304" t="s">
        <v>529</v>
      </c>
      <c r="E548" s="178" t="s">
        <v>529</v>
      </c>
      <c r="F548" s="235"/>
      <c r="G548" s="235"/>
      <c r="H548" s="237"/>
      <c r="I548" s="238"/>
      <c r="K548" s="233"/>
      <c r="L548" s="233"/>
    </row>
    <row r="549" spans="1:13" ht="12.65" customHeight="1" x14ac:dyDescent="0.35">
      <c r="A549" s="177" t="s">
        <v>563</v>
      </c>
      <c r="B549" s="300">
        <f>'Prior Year'!BD71</f>
        <v>2831195.8100000005</v>
      </c>
      <c r="C549" s="215">
        <f>BD71</f>
        <v>3448899.6700000004</v>
      </c>
      <c r="D549" s="304" t="s">
        <v>529</v>
      </c>
      <c r="E549" s="178" t="s">
        <v>529</v>
      </c>
      <c r="F549" s="235"/>
      <c r="G549" s="235"/>
      <c r="H549" s="237"/>
      <c r="I549" s="238"/>
      <c r="K549" s="233"/>
      <c r="L549" s="233"/>
    </row>
    <row r="550" spans="1:13" ht="12.65" customHeight="1" x14ac:dyDescent="0.35">
      <c r="A550" s="177" t="s">
        <v>564</v>
      </c>
      <c r="B550" s="300">
        <f>'Prior Year'!BE71</f>
        <v>33735247.149999999</v>
      </c>
      <c r="C550" s="215">
        <f>BE71</f>
        <v>50224169.670000002</v>
      </c>
      <c r="D550" s="300">
        <f>'Prior Year'!BE59</f>
        <v>1380937.6146800872</v>
      </c>
      <c r="E550" s="177">
        <f>BE59</f>
        <v>1360597</v>
      </c>
      <c r="F550" s="235">
        <f t="shared" si="7"/>
        <v>24.42923329148017</v>
      </c>
      <c r="G550" s="235">
        <f t="shared" si="7"/>
        <v>36.913332654709663</v>
      </c>
      <c r="H550" s="237">
        <f t="shared" si="4"/>
        <v>0.51103115739548777</v>
      </c>
      <c r="I550" s="238"/>
      <c r="K550" s="233"/>
      <c r="L550" s="233"/>
    </row>
    <row r="551" spans="1:13" ht="12.65" customHeight="1" x14ac:dyDescent="0.35">
      <c r="A551" s="177" t="s">
        <v>565</v>
      </c>
      <c r="B551" s="300">
        <f>'Prior Year'!BF71</f>
        <v>10334438.9</v>
      </c>
      <c r="C551" s="215">
        <f>BF71</f>
        <v>11372734.509999998</v>
      </c>
      <c r="D551" s="304" t="s">
        <v>529</v>
      </c>
      <c r="E551" s="178" t="s">
        <v>529</v>
      </c>
      <c r="F551" s="235"/>
      <c r="G551" s="235"/>
      <c r="H551" s="237"/>
      <c r="I551" s="238"/>
      <c r="J551" s="187"/>
      <c r="M551" s="237"/>
    </row>
    <row r="552" spans="1:13" ht="12.65" customHeight="1" x14ac:dyDescent="0.35">
      <c r="A552" s="177" t="s">
        <v>566</v>
      </c>
      <c r="B552" s="300">
        <f>'Prior Year'!BG71</f>
        <v>3740265.2300000004</v>
      </c>
      <c r="C552" s="215">
        <f>BG71</f>
        <v>4887318.88</v>
      </c>
      <c r="D552" s="304" t="s">
        <v>529</v>
      </c>
      <c r="E552" s="178" t="s">
        <v>529</v>
      </c>
      <c r="F552" s="235"/>
      <c r="G552" s="235"/>
      <c r="H552" s="237"/>
      <c r="J552" s="187"/>
      <c r="M552" s="237"/>
    </row>
    <row r="553" spans="1:13" ht="12.65" customHeight="1" x14ac:dyDescent="0.35">
      <c r="A553" s="177" t="s">
        <v>567</v>
      </c>
      <c r="B553" s="300">
        <f>'Prior Year'!BH71</f>
        <v>70934961.589999989</v>
      </c>
      <c r="C553" s="215">
        <f>BH71</f>
        <v>84358168.779999986</v>
      </c>
      <c r="D553" s="304" t="s">
        <v>529</v>
      </c>
      <c r="E553" s="178" t="s">
        <v>529</v>
      </c>
      <c r="F553" s="235"/>
      <c r="G553" s="235"/>
      <c r="H553" s="237"/>
      <c r="J553" s="187"/>
      <c r="M553" s="237"/>
    </row>
    <row r="554" spans="1:13" ht="12.65" customHeight="1" x14ac:dyDescent="0.35">
      <c r="A554" s="177" t="s">
        <v>568</v>
      </c>
      <c r="B554" s="300">
        <f>'Prior Year'!BI71</f>
        <v>7385604.410000002</v>
      </c>
      <c r="C554" s="215">
        <f>BI71</f>
        <v>6360335.879999999</v>
      </c>
      <c r="D554" s="304" t="s">
        <v>529</v>
      </c>
      <c r="E554" s="178" t="s">
        <v>529</v>
      </c>
      <c r="F554" s="235"/>
      <c r="G554" s="235"/>
      <c r="H554" s="237"/>
      <c r="J554" s="187"/>
      <c r="M554" s="237"/>
    </row>
    <row r="555" spans="1:13" ht="12.65" customHeight="1" x14ac:dyDescent="0.35">
      <c r="A555" s="177" t="s">
        <v>569</v>
      </c>
      <c r="B555" s="300">
        <f>'Prior Year'!BJ71</f>
        <v>10500698.869999999</v>
      </c>
      <c r="C555" s="215">
        <f>BJ71</f>
        <v>7727816.4499999983</v>
      </c>
      <c r="D555" s="304" t="s">
        <v>529</v>
      </c>
      <c r="E555" s="178" t="s">
        <v>529</v>
      </c>
      <c r="F555" s="235"/>
      <c r="G555" s="235"/>
      <c r="H555" s="237"/>
      <c r="J555" s="187"/>
      <c r="M555" s="237"/>
    </row>
    <row r="556" spans="1:13" ht="12.65" customHeight="1" x14ac:dyDescent="0.35">
      <c r="A556" s="177" t="s">
        <v>570</v>
      </c>
      <c r="B556" s="300">
        <f>'Prior Year'!BK71</f>
        <v>9642906.2799999993</v>
      </c>
      <c r="C556" s="215">
        <f>BK71</f>
        <v>10886349.799999997</v>
      </c>
      <c r="D556" s="304" t="s">
        <v>529</v>
      </c>
      <c r="E556" s="178" t="s">
        <v>529</v>
      </c>
      <c r="F556" s="235"/>
      <c r="G556" s="235"/>
      <c r="H556" s="237"/>
      <c r="J556" s="187"/>
      <c r="M556" s="237"/>
    </row>
    <row r="557" spans="1:13" ht="12.65" customHeight="1" x14ac:dyDescent="0.35">
      <c r="A557" s="177" t="s">
        <v>571</v>
      </c>
      <c r="B557" s="300">
        <f>'Prior Year'!BL71</f>
        <v>5832476.0900000008</v>
      </c>
      <c r="C557" s="215">
        <f>BL71</f>
        <v>6106268.580000001</v>
      </c>
      <c r="D557" s="304" t="s">
        <v>529</v>
      </c>
      <c r="E557" s="178" t="s">
        <v>529</v>
      </c>
      <c r="F557" s="235"/>
      <c r="G557" s="235"/>
      <c r="H557" s="237"/>
      <c r="J557" s="187"/>
      <c r="M557" s="237"/>
    </row>
    <row r="558" spans="1:13" ht="12.65" customHeight="1" x14ac:dyDescent="0.35">
      <c r="A558" s="177" t="s">
        <v>572</v>
      </c>
      <c r="B558" s="300">
        <f>'Prior Year'!BM71</f>
        <v>0</v>
      </c>
      <c r="C558" s="215">
        <f>BM71</f>
        <v>0</v>
      </c>
      <c r="D558" s="304" t="s">
        <v>529</v>
      </c>
      <c r="E558" s="178" t="s">
        <v>529</v>
      </c>
      <c r="F558" s="235"/>
      <c r="G558" s="235"/>
      <c r="H558" s="237"/>
      <c r="J558" s="187"/>
      <c r="M558" s="237"/>
    </row>
    <row r="559" spans="1:13" ht="12.65" customHeight="1" x14ac:dyDescent="0.35">
      <c r="A559" s="177" t="s">
        <v>573</v>
      </c>
      <c r="B559" s="300">
        <f>'Prior Year'!BN71</f>
        <v>26022049.050000004</v>
      </c>
      <c r="C559" s="215">
        <f>BN71</f>
        <v>33561890.210000008</v>
      </c>
      <c r="D559" s="304" t="s">
        <v>529</v>
      </c>
      <c r="E559" s="178" t="s">
        <v>529</v>
      </c>
      <c r="F559" s="235"/>
      <c r="G559" s="235"/>
      <c r="H559" s="237"/>
      <c r="J559" s="187"/>
      <c r="M559" s="237"/>
    </row>
    <row r="560" spans="1:13" ht="12.65" customHeight="1" x14ac:dyDescent="0.35">
      <c r="A560" s="177" t="s">
        <v>574</v>
      </c>
      <c r="B560" s="300">
        <f>'Prior Year'!BO71</f>
        <v>2059599.1899999997</v>
      </c>
      <c r="C560" s="215">
        <f>BO71</f>
        <v>1439565.75</v>
      </c>
      <c r="D560" s="304" t="s">
        <v>529</v>
      </c>
      <c r="E560" s="178" t="s">
        <v>529</v>
      </c>
      <c r="F560" s="235"/>
      <c r="G560" s="235"/>
      <c r="H560" s="237"/>
      <c r="J560" s="187"/>
      <c r="M560" s="237"/>
    </row>
    <row r="561" spans="1:13" ht="12.65" customHeight="1" x14ac:dyDescent="0.35">
      <c r="A561" s="177" t="s">
        <v>575</v>
      </c>
      <c r="B561" s="300">
        <f>'Prior Year'!BP71</f>
        <v>7052418.25</v>
      </c>
      <c r="C561" s="215">
        <f>BP71</f>
        <v>9584965.4199999999</v>
      </c>
      <c r="D561" s="304" t="s">
        <v>529</v>
      </c>
      <c r="E561" s="178" t="s">
        <v>529</v>
      </c>
      <c r="F561" s="235"/>
      <c r="G561" s="235"/>
      <c r="H561" s="237"/>
      <c r="J561" s="187"/>
      <c r="M561" s="237"/>
    </row>
    <row r="562" spans="1:13" ht="12.65" customHeight="1" x14ac:dyDescent="0.35">
      <c r="A562" s="177" t="s">
        <v>576</v>
      </c>
      <c r="B562" s="300">
        <f>'Prior Year'!BQ71</f>
        <v>6684713.9099999992</v>
      </c>
      <c r="C562" s="215">
        <f>BQ71</f>
        <v>8410538.8499999996</v>
      </c>
      <c r="D562" s="304" t="s">
        <v>529</v>
      </c>
      <c r="E562" s="178" t="s">
        <v>529</v>
      </c>
      <c r="F562" s="235"/>
      <c r="G562" s="235"/>
      <c r="H562" s="237"/>
      <c r="J562" s="187"/>
      <c r="M562" s="237"/>
    </row>
    <row r="563" spans="1:13" ht="12.65" customHeight="1" x14ac:dyDescent="0.35">
      <c r="A563" s="177" t="s">
        <v>577</v>
      </c>
      <c r="B563" s="300">
        <f>'Prior Year'!BR71</f>
        <v>12694665.909999998</v>
      </c>
      <c r="C563" s="215">
        <f>BR71</f>
        <v>15887761.970000003</v>
      </c>
      <c r="D563" s="304" t="s">
        <v>529</v>
      </c>
      <c r="E563" s="178" t="s">
        <v>529</v>
      </c>
      <c r="F563" s="235"/>
      <c r="G563" s="235"/>
      <c r="H563" s="237"/>
      <c r="J563" s="187"/>
      <c r="M563" s="237"/>
    </row>
    <row r="564" spans="1:13" ht="12.65" customHeight="1" x14ac:dyDescent="0.35">
      <c r="A564" s="177" t="s">
        <v>1249</v>
      </c>
      <c r="B564" s="300">
        <f>'Prior Year'!BS71</f>
        <v>403510.33</v>
      </c>
      <c r="C564" s="215">
        <f>BS71</f>
        <v>630502.08000000007</v>
      </c>
      <c r="D564" s="304" t="s">
        <v>529</v>
      </c>
      <c r="E564" s="178" t="s">
        <v>529</v>
      </c>
      <c r="F564" s="235"/>
      <c r="G564" s="235"/>
      <c r="H564" s="237"/>
      <c r="J564" s="187"/>
      <c r="M564" s="237"/>
    </row>
    <row r="565" spans="1:13" ht="12.65" customHeight="1" x14ac:dyDescent="0.35">
      <c r="A565" s="177" t="s">
        <v>578</v>
      </c>
      <c r="B565" s="300">
        <f>'Prior Year'!BT71</f>
        <v>726702.09000000008</v>
      </c>
      <c r="C565" s="215">
        <f>BT71</f>
        <v>740276.35</v>
      </c>
      <c r="D565" s="304" t="s">
        <v>529</v>
      </c>
      <c r="E565" s="178" t="s">
        <v>529</v>
      </c>
      <c r="F565" s="235"/>
      <c r="G565" s="235"/>
      <c r="H565" s="237"/>
      <c r="J565" s="187"/>
      <c r="M565" s="237"/>
    </row>
    <row r="566" spans="1:13" ht="12.65" customHeight="1" x14ac:dyDescent="0.35">
      <c r="A566" s="177" t="s">
        <v>579</v>
      </c>
      <c r="B566" s="300">
        <f>'Prior Year'!BU71</f>
        <v>1135392.01</v>
      </c>
      <c r="C566" s="215">
        <f>BU71</f>
        <v>1519295.2400000002</v>
      </c>
      <c r="D566" s="304" t="s">
        <v>529</v>
      </c>
      <c r="E566" s="178" t="s">
        <v>529</v>
      </c>
      <c r="F566" s="235"/>
      <c r="G566" s="235"/>
      <c r="H566" s="237"/>
      <c r="J566" s="187"/>
      <c r="M566" s="237"/>
    </row>
    <row r="567" spans="1:13" ht="12.65" customHeight="1" x14ac:dyDescent="0.35">
      <c r="A567" s="177" t="s">
        <v>580</v>
      </c>
      <c r="B567" s="300">
        <f>'Prior Year'!BV71</f>
        <v>4841064.51</v>
      </c>
      <c r="C567" s="215">
        <f>BV71</f>
        <v>5565608.6799999997</v>
      </c>
      <c r="D567" s="304" t="s">
        <v>529</v>
      </c>
      <c r="E567" s="178" t="s">
        <v>529</v>
      </c>
      <c r="F567" s="235"/>
      <c r="G567" s="235"/>
      <c r="H567" s="237"/>
      <c r="J567" s="187"/>
      <c r="M567" s="237"/>
    </row>
    <row r="568" spans="1:13" ht="12.65" customHeight="1" x14ac:dyDescent="0.35">
      <c r="A568" s="177" t="s">
        <v>581</v>
      </c>
      <c r="B568" s="300">
        <f>'Prior Year'!BW71</f>
        <v>32362121.149999999</v>
      </c>
      <c r="C568" s="215">
        <f>BW71</f>
        <v>35271880.130000003</v>
      </c>
      <c r="D568" s="304" t="s">
        <v>529</v>
      </c>
      <c r="E568" s="178" t="s">
        <v>529</v>
      </c>
      <c r="F568" s="235"/>
      <c r="G568" s="235"/>
      <c r="H568" s="237"/>
      <c r="J568" s="187"/>
      <c r="M568" s="237"/>
    </row>
    <row r="569" spans="1:13" ht="12.65" customHeight="1" x14ac:dyDescent="0.35">
      <c r="A569" s="177" t="s">
        <v>582</v>
      </c>
      <c r="B569" s="300">
        <f>'Prior Year'!BX71</f>
        <v>13953497.299999997</v>
      </c>
      <c r="C569" s="215">
        <f>BX71</f>
        <v>12533767.210000003</v>
      </c>
      <c r="D569" s="304" t="s">
        <v>529</v>
      </c>
      <c r="E569" s="178" t="s">
        <v>529</v>
      </c>
      <c r="F569" s="235"/>
      <c r="G569" s="235"/>
      <c r="H569" s="237"/>
      <c r="J569" s="187"/>
      <c r="M569" s="237"/>
    </row>
    <row r="570" spans="1:13" ht="12.65" customHeight="1" x14ac:dyDescent="0.35">
      <c r="A570" s="177" t="s">
        <v>583</v>
      </c>
      <c r="B570" s="300">
        <f>'Prior Year'!BY71</f>
        <v>6856620.3399999999</v>
      </c>
      <c r="C570" s="215">
        <f>BY71</f>
        <v>6759892.6600000001</v>
      </c>
      <c r="D570" s="304" t="s">
        <v>529</v>
      </c>
      <c r="E570" s="178" t="s">
        <v>529</v>
      </c>
      <c r="F570" s="235"/>
      <c r="G570" s="235"/>
      <c r="H570" s="237"/>
      <c r="J570" s="187"/>
      <c r="M570" s="237"/>
    </row>
    <row r="571" spans="1:13" ht="12.65" customHeight="1" x14ac:dyDescent="0.35">
      <c r="A571" s="177" t="s">
        <v>584</v>
      </c>
      <c r="B571" s="300">
        <f>'Prior Year'!BZ71</f>
        <v>6092509.0199999996</v>
      </c>
      <c r="C571" s="215">
        <f>BZ71</f>
        <v>5860962.4900000002</v>
      </c>
      <c r="D571" s="304" t="s">
        <v>529</v>
      </c>
      <c r="E571" s="178" t="s">
        <v>529</v>
      </c>
      <c r="F571" s="235"/>
      <c r="G571" s="235"/>
      <c r="H571" s="237"/>
      <c r="J571" s="187"/>
      <c r="M571" s="237"/>
    </row>
    <row r="572" spans="1:13" ht="12.65" customHeight="1" x14ac:dyDescent="0.35">
      <c r="A572" s="177" t="s">
        <v>585</v>
      </c>
      <c r="B572" s="300">
        <f>'Prior Year'!CA71</f>
        <v>0</v>
      </c>
      <c r="C572" s="215">
        <f>CA71</f>
        <v>0</v>
      </c>
      <c r="D572" s="304" t="s">
        <v>529</v>
      </c>
      <c r="E572" s="178" t="s">
        <v>529</v>
      </c>
      <c r="F572" s="235"/>
      <c r="G572" s="235"/>
      <c r="H572" s="237"/>
      <c r="J572" s="187"/>
      <c r="M572" s="237"/>
    </row>
    <row r="573" spans="1:13" ht="12.65" customHeight="1" x14ac:dyDescent="0.35">
      <c r="A573" s="177" t="s">
        <v>586</v>
      </c>
      <c r="B573" s="300">
        <f>'Prior Year'!CB71</f>
        <v>0</v>
      </c>
      <c r="C573" s="215">
        <f>CB71</f>
        <v>0</v>
      </c>
      <c r="D573" s="304" t="s">
        <v>529</v>
      </c>
      <c r="E573" s="178" t="s">
        <v>529</v>
      </c>
      <c r="F573" s="235"/>
      <c r="G573" s="235"/>
      <c r="H573" s="237"/>
      <c r="J573" s="187"/>
      <c r="M573" s="237"/>
    </row>
    <row r="574" spans="1:13" ht="12.65" customHeight="1" x14ac:dyDescent="0.35">
      <c r="A574" s="177" t="s">
        <v>587</v>
      </c>
      <c r="B574" s="300">
        <f>'Prior Year'!CC71</f>
        <v>47362463.57</v>
      </c>
      <c r="C574" s="215">
        <f>CC71</f>
        <v>89753619.109999999</v>
      </c>
      <c r="D574" s="304" t="s">
        <v>529</v>
      </c>
      <c r="E574" s="178" t="s">
        <v>529</v>
      </c>
      <c r="F574" s="235"/>
      <c r="G574" s="235"/>
      <c r="H574" s="237"/>
      <c r="J574" s="187"/>
      <c r="M574" s="237"/>
    </row>
    <row r="575" spans="1:13" ht="12.65" customHeight="1" x14ac:dyDescent="0.35">
      <c r="A575" s="177" t="s">
        <v>588</v>
      </c>
      <c r="B575" s="300">
        <f>'Prior Year'!CD71</f>
        <v>61949004</v>
      </c>
      <c r="C575" s="215">
        <f>CD71</f>
        <v>9863039</v>
      </c>
      <c r="D575" s="304" t="s">
        <v>529</v>
      </c>
      <c r="E575" s="178" t="s">
        <v>529</v>
      </c>
      <c r="F575" s="235"/>
      <c r="G575" s="235"/>
      <c r="H575" s="237"/>
    </row>
    <row r="576" spans="1:13" ht="12.65" customHeight="1" x14ac:dyDescent="0.35">
      <c r="M576" s="237"/>
    </row>
    <row r="577" spans="13:13" ht="12.65" customHeight="1" x14ac:dyDescent="0.35">
      <c r="M577" s="237"/>
    </row>
    <row r="578" spans="13:13" ht="12.65" customHeight="1" x14ac:dyDescent="0.35">
      <c r="M578" s="237"/>
    </row>
    <row r="612" spans="1:14" ht="12.65" customHeight="1" x14ac:dyDescent="0.35">
      <c r="A612" s="184"/>
      <c r="C612" s="178" t="s">
        <v>589</v>
      </c>
      <c r="D612" s="177">
        <f>CE76-(BE76+CD76)</f>
        <v>1235527.1276800872</v>
      </c>
      <c r="E612" s="177">
        <f>SUM(C624:D647)+SUM(C668:D713)</f>
        <v>1012128297.4897947</v>
      </c>
      <c r="F612" s="177">
        <f>CE64-(AX64+BD64+BE64+BG64+BJ64+BN64+BP64+BQ64+CB64+CC64+CD64)</f>
        <v>166942950.31000015</v>
      </c>
      <c r="G612" s="177">
        <f>CE77-(AX77+AY77+BD77+BE77+BG77+BJ77+BN77+BP77+BQ77+CB77+CC77+CD77)</f>
        <v>1092264</v>
      </c>
      <c r="H612" s="185">
        <f>CE60-(AX60+AY60+AZ60+BD60+BE60+BG60+BJ60+BN60+BO60+BP60+BQ60+BR60+CB60+CC60+CD60)</f>
        <v>6050.4714709225109</v>
      </c>
      <c r="I612" s="177">
        <f>CE78-(AX78+AY78+AZ78+BD78+BE78+BF78+BG78+BJ78+BN78+BO78+BP78+BQ78+BR78+CB78+CC78+CD78)</f>
        <v>207564</v>
      </c>
      <c r="J612" s="177">
        <f>CE79-(AX79+AY79+AZ79+BA79+BD79+BE79+BF79+BG79+BJ79+BN79+BO79+BP79+BQ79+BR79+CB79+CC79+CD79)</f>
        <v>3536896</v>
      </c>
      <c r="K612" s="177">
        <f>CE75-(AW75+AX75+AY75+AZ75+BA75+BB75+BC75+BD75+BE75+BF75+BG75+BH75+BI75+BJ75+BK75+BL75+BM75+BN75+BO75+BP75+BQ75+BR75+BS75+BT75+BU75+BV75+BW75+BX75+CB75+CC75+CD75)</f>
        <v>2557787965.8100009</v>
      </c>
      <c r="L612" s="185">
        <f>CE80-(AW80+AX80+AY80+AZ80+BA80+BB80+BC80+BD80+BE80+BF80+BG80+BH80+BI80+BJ80+BK80+BL80+BM80+BN80+BO80+BP80+BQ80+BR80+BS80+BT80+BU80+BV80+BW80+BX80+BY80+BZ80+CA80+CB80+CC80+CD80)</f>
        <v>1427.335642683533</v>
      </c>
    </row>
    <row r="613" spans="1:14" ht="12.65" customHeight="1" x14ac:dyDescent="0.35">
      <c r="A613" s="184"/>
      <c r="C613" s="178" t="s">
        <v>590</v>
      </c>
      <c r="D613" s="178" t="s">
        <v>591</v>
      </c>
      <c r="E613" s="186" t="s">
        <v>592</v>
      </c>
      <c r="F613" s="178" t="s">
        <v>593</v>
      </c>
      <c r="G613" s="178" t="s">
        <v>594</v>
      </c>
      <c r="H613" s="178" t="s">
        <v>595</v>
      </c>
      <c r="I613" s="178" t="s">
        <v>596</v>
      </c>
      <c r="J613" s="178" t="s">
        <v>597</v>
      </c>
      <c r="K613" s="178" t="s">
        <v>598</v>
      </c>
      <c r="L613" s="186" t="s">
        <v>599</v>
      </c>
    </row>
    <row r="614" spans="1:14" ht="12.65" customHeight="1" x14ac:dyDescent="0.35">
      <c r="A614" s="184">
        <v>8430</v>
      </c>
      <c r="B614" s="186" t="s">
        <v>140</v>
      </c>
      <c r="C614" s="177">
        <f>BE71</f>
        <v>50224169.670000002</v>
      </c>
      <c r="N614" s="187" t="s">
        <v>600</v>
      </c>
    </row>
    <row r="615" spans="1:14" ht="12.65" customHeight="1" x14ac:dyDescent="0.35">
      <c r="A615" s="184"/>
      <c r="B615" s="186" t="s">
        <v>601</v>
      </c>
      <c r="C615" s="242">
        <f>CD69-CD70</f>
        <v>9863039</v>
      </c>
      <c r="D615" s="177">
        <f>SUM(C614:C615)</f>
        <v>60087208.670000002</v>
      </c>
      <c r="N615" s="187" t="s">
        <v>602</v>
      </c>
    </row>
    <row r="616" spans="1:14" ht="12.65" customHeight="1" x14ac:dyDescent="0.35">
      <c r="A616" s="184">
        <v>8310</v>
      </c>
      <c r="B616" s="188" t="s">
        <v>603</v>
      </c>
      <c r="C616" s="177">
        <f>AX71</f>
        <v>1341953.58</v>
      </c>
      <c r="D616" s="177">
        <f>(D615/D612)*AX76</f>
        <v>0</v>
      </c>
      <c r="N616" s="187" t="s">
        <v>604</v>
      </c>
    </row>
    <row r="617" spans="1:14" ht="12.65" customHeight="1" x14ac:dyDescent="0.35">
      <c r="A617" s="184">
        <v>8510</v>
      </c>
      <c r="B617" s="188" t="s">
        <v>145</v>
      </c>
      <c r="C617" s="177">
        <f>BJ71</f>
        <v>7727816.4499999983</v>
      </c>
      <c r="D617" s="177">
        <f>(D615/D612)*BJ76</f>
        <v>10764.395592017683</v>
      </c>
      <c r="N617" s="187" t="s">
        <v>605</v>
      </c>
    </row>
    <row r="618" spans="1:14" ht="12.65" customHeight="1" x14ac:dyDescent="0.35">
      <c r="A618" s="184">
        <v>8470</v>
      </c>
      <c r="B618" s="188" t="s">
        <v>606</v>
      </c>
      <c r="C618" s="177">
        <f>BG71</f>
        <v>4887318.88</v>
      </c>
      <c r="D618" s="177">
        <f>(D615/D612)*BG76</f>
        <v>66592.96504992235</v>
      </c>
      <c r="N618" s="187" t="s">
        <v>607</v>
      </c>
    </row>
    <row r="619" spans="1:14" ht="12.65" customHeight="1" x14ac:dyDescent="0.35">
      <c r="A619" s="184">
        <v>8610</v>
      </c>
      <c r="B619" s="188" t="s">
        <v>608</v>
      </c>
      <c r="C619" s="177">
        <f>BN71</f>
        <v>33561890.210000008</v>
      </c>
      <c r="D619" s="177">
        <f>(D615/D612)*BN76</f>
        <v>2672359.2009163564</v>
      </c>
      <c r="N619" s="187" t="s">
        <v>609</v>
      </c>
    </row>
    <row r="620" spans="1:14" ht="12.65" customHeight="1" x14ac:dyDescent="0.35">
      <c r="A620" s="184">
        <v>8790</v>
      </c>
      <c r="B620" s="188" t="s">
        <v>610</v>
      </c>
      <c r="C620" s="177">
        <f>CC71</f>
        <v>89753619.109999999</v>
      </c>
      <c r="D620" s="177">
        <f>(D615/D612)*CC76</f>
        <v>1773908.1009333918</v>
      </c>
      <c r="N620" s="187" t="s">
        <v>611</v>
      </c>
    </row>
    <row r="621" spans="1:14" ht="12.65" customHeight="1" x14ac:dyDescent="0.35">
      <c r="A621" s="184">
        <v>8630</v>
      </c>
      <c r="B621" s="188" t="s">
        <v>612</v>
      </c>
      <c r="C621" s="177">
        <f>BP71</f>
        <v>9584965.4199999999</v>
      </c>
      <c r="D621" s="177">
        <f>(D615/D612)*BP76</f>
        <v>388486.52140768076</v>
      </c>
      <c r="N621" s="187" t="s">
        <v>613</v>
      </c>
    </row>
    <row r="622" spans="1:14" ht="12.65" customHeight="1" x14ac:dyDescent="0.35">
      <c r="A622" s="184">
        <v>8770</v>
      </c>
      <c r="B622" s="186" t="s">
        <v>614</v>
      </c>
      <c r="C622" s="177">
        <f>CB71</f>
        <v>0</v>
      </c>
      <c r="D622" s="177">
        <f>(D615/D612)*CB76</f>
        <v>0</v>
      </c>
      <c r="N622" s="187" t="s">
        <v>615</v>
      </c>
    </row>
    <row r="623" spans="1:14" ht="12.65" customHeight="1" x14ac:dyDescent="0.35">
      <c r="A623" s="184">
        <v>8640</v>
      </c>
      <c r="B623" s="188" t="s">
        <v>616</v>
      </c>
      <c r="C623" s="177">
        <f>BQ71</f>
        <v>8410538.8499999996</v>
      </c>
      <c r="D623" s="177">
        <f>(D615/D612)*BQ76</f>
        <v>166683.26630599788</v>
      </c>
      <c r="E623" s="177">
        <f>SUM(C616:D623)</f>
        <v>160346896.95020536</v>
      </c>
      <c r="N623" s="187" t="s">
        <v>617</v>
      </c>
    </row>
    <row r="624" spans="1:14" ht="12.65" customHeight="1" x14ac:dyDescent="0.35">
      <c r="A624" s="184">
        <v>8420</v>
      </c>
      <c r="B624" s="188" t="s">
        <v>139</v>
      </c>
      <c r="C624" s="177">
        <f>BD71</f>
        <v>3448899.6700000004</v>
      </c>
      <c r="D624" s="177">
        <f>(D615/D612)*BD76</f>
        <v>293520.85836030351</v>
      </c>
      <c r="E624" s="177">
        <f>(E623/E612)*SUM(C624:D624)</f>
        <v>592894.71531782101</v>
      </c>
      <c r="F624" s="177">
        <f>SUM(C624:E624)</f>
        <v>4335315.2436781246</v>
      </c>
      <c r="N624" s="187" t="s">
        <v>618</v>
      </c>
    </row>
    <row r="625" spans="1:14" ht="12.65" customHeight="1" x14ac:dyDescent="0.35">
      <c r="A625" s="184">
        <v>8320</v>
      </c>
      <c r="B625" s="188" t="s">
        <v>135</v>
      </c>
      <c r="C625" s="177">
        <f>AY71</f>
        <v>13888546.52</v>
      </c>
      <c r="D625" s="177">
        <f>(D615/D612)*AY76</f>
        <v>1693833.6228173124</v>
      </c>
      <c r="E625" s="177">
        <f>(E623/E612)*SUM(C625:D625)</f>
        <v>2468645.8319523931</v>
      </c>
      <c r="F625" s="177">
        <f>(F624/F612)*AY64</f>
        <v>81893.475433117565</v>
      </c>
      <c r="G625" s="177">
        <f>SUM(C625:F625)</f>
        <v>18132919.450202823</v>
      </c>
      <c r="N625" s="187" t="s">
        <v>619</v>
      </c>
    </row>
    <row r="626" spans="1:14" ht="12.65" customHeight="1" x14ac:dyDescent="0.35">
      <c r="A626" s="184">
        <v>8650</v>
      </c>
      <c r="B626" s="188" t="s">
        <v>152</v>
      </c>
      <c r="C626" s="177">
        <f>BR71</f>
        <v>15887761.970000003</v>
      </c>
      <c r="D626" s="177">
        <f>(D615/D612)*BR76</f>
        <v>632669.64261370408</v>
      </c>
      <c r="E626" s="177">
        <f>(E623/E612)*SUM(C626:D626)</f>
        <v>2617257.0729724062</v>
      </c>
      <c r="F626" s="177">
        <f>(F624/F612)*BR64</f>
        <v>1774.1407051533499</v>
      </c>
      <c r="G626" s="177">
        <f>(G625/G612)*BR77</f>
        <v>0</v>
      </c>
      <c r="N626" s="187" t="s">
        <v>620</v>
      </c>
    </row>
    <row r="627" spans="1:14" ht="12.65" customHeight="1" x14ac:dyDescent="0.35">
      <c r="A627" s="184">
        <v>8620</v>
      </c>
      <c r="B627" s="186" t="s">
        <v>621</v>
      </c>
      <c r="C627" s="177">
        <f>BO71</f>
        <v>1439565.75</v>
      </c>
      <c r="D627" s="177">
        <f>(D615/D612)*BO76</f>
        <v>0</v>
      </c>
      <c r="E627" s="177">
        <f>(E623/E612)*SUM(C627:D627)</f>
        <v>228063.87445226283</v>
      </c>
      <c r="F627" s="177">
        <f>(F624/F612)*BO64</f>
        <v>8073.8082920568913</v>
      </c>
      <c r="G627" s="177">
        <f>(G625/G612)*BO77</f>
        <v>0</v>
      </c>
      <c r="N627" s="187" t="s">
        <v>622</v>
      </c>
    </row>
    <row r="628" spans="1:14" ht="12.65" customHeight="1" x14ac:dyDescent="0.35">
      <c r="A628" s="184">
        <v>8330</v>
      </c>
      <c r="B628" s="188" t="s">
        <v>136</v>
      </c>
      <c r="C628" s="177">
        <f>AZ71</f>
        <v>699584.57</v>
      </c>
      <c r="D628" s="177">
        <f>(D615/D612)*AZ76</f>
        <v>387798.36654354841</v>
      </c>
      <c r="E628" s="177">
        <f>(E623/E612)*SUM(C628:D628)</f>
        <v>172269.14819375268</v>
      </c>
      <c r="F628" s="177">
        <f>(F624/F612)*AZ64</f>
        <v>1246.7005221853478</v>
      </c>
      <c r="G628" s="177">
        <f>(G625/G612)*AZ77</f>
        <v>18132919.450202823</v>
      </c>
      <c r="H628" s="177">
        <f>SUM(C626:G628)</f>
        <v>40208984.494497895</v>
      </c>
      <c r="N628" s="187" t="s">
        <v>623</v>
      </c>
    </row>
    <row r="629" spans="1:14" ht="12.65" customHeight="1" x14ac:dyDescent="0.35">
      <c r="A629" s="184">
        <v>8460</v>
      </c>
      <c r="B629" s="188" t="s">
        <v>141</v>
      </c>
      <c r="C629" s="177">
        <f>BF71</f>
        <v>11372734.509999998</v>
      </c>
      <c r="D629" s="177">
        <f>(D615/D612)*BF76</f>
        <v>309719.78069771564</v>
      </c>
      <c r="E629" s="177">
        <f>(E623/E612)*SUM(C629:D629)</f>
        <v>1850798.2623565355</v>
      </c>
      <c r="F629" s="177">
        <f>(F624/F612)*BF64</f>
        <v>27686.732457580667</v>
      </c>
      <c r="G629" s="177">
        <f>(G625/G612)*BF77</f>
        <v>0</v>
      </c>
      <c r="H629" s="177">
        <f>(H628/H612)*BF60</f>
        <v>1044387.7867460416</v>
      </c>
      <c r="I629" s="177">
        <f>SUM(C629:H629)</f>
        <v>14605327.072257873</v>
      </c>
      <c r="N629" s="187" t="s">
        <v>624</v>
      </c>
    </row>
    <row r="630" spans="1:14" ht="12.65" customHeight="1" x14ac:dyDescent="0.35">
      <c r="A630" s="184">
        <v>8350</v>
      </c>
      <c r="B630" s="188" t="s">
        <v>625</v>
      </c>
      <c r="C630" s="177">
        <f>BA71</f>
        <v>3109501.7199999997</v>
      </c>
      <c r="D630" s="177">
        <f>(D615/D612)*BA76</f>
        <v>0</v>
      </c>
      <c r="E630" s="177">
        <f>(E623/E612)*SUM(C630:D630)</f>
        <v>492624.2583078788</v>
      </c>
      <c r="F630" s="177">
        <f>(F624/F612)*BA64</f>
        <v>1300.1355713907312</v>
      </c>
      <c r="G630" s="177">
        <f>(G625/G612)*BA77</f>
        <v>0</v>
      </c>
      <c r="H630" s="177">
        <f>(H628/H612)*BA60</f>
        <v>24078.7887468058</v>
      </c>
      <c r="I630" s="177">
        <f>(I629/I612)*BA78</f>
        <v>0</v>
      </c>
      <c r="J630" s="177">
        <f>SUM(C630:I630)</f>
        <v>3627504.9026260753</v>
      </c>
      <c r="N630" s="187" t="s">
        <v>626</v>
      </c>
    </row>
    <row r="631" spans="1:14" ht="12.65" customHeight="1" x14ac:dyDescent="0.35">
      <c r="A631" s="184">
        <v>8200</v>
      </c>
      <c r="B631" s="188" t="s">
        <v>627</v>
      </c>
      <c r="C631" s="177">
        <f>AW71</f>
        <v>97893846.690000057</v>
      </c>
      <c r="D631" s="177">
        <f>(D615/D612)*AW76</f>
        <v>268919.24901829375</v>
      </c>
      <c r="E631" s="177">
        <f>(E623/E612)*SUM(C631:D631)</f>
        <v>15551481.915295042</v>
      </c>
      <c r="F631" s="177">
        <f>(F624/F612)*AW64</f>
        <v>493736.08943521563</v>
      </c>
      <c r="G631" s="177">
        <f>(G625/G612)*AW77</f>
        <v>0</v>
      </c>
      <c r="H631" s="177">
        <f>(H628/H612)*AW60</f>
        <v>7867330.0179508189</v>
      </c>
      <c r="I631" s="177">
        <f>(I629/I612)*AW78</f>
        <v>0</v>
      </c>
      <c r="J631" s="177">
        <f>(J630/J612)*AW79</f>
        <v>0</v>
      </c>
      <c r="N631" s="187" t="s">
        <v>628</v>
      </c>
    </row>
    <row r="632" spans="1:14" ht="12.65" customHeight="1" x14ac:dyDescent="0.35">
      <c r="A632" s="184">
        <v>8360</v>
      </c>
      <c r="B632" s="188" t="s">
        <v>629</v>
      </c>
      <c r="C632" s="177">
        <f>BB71</f>
        <v>14279611.09</v>
      </c>
      <c r="D632" s="177">
        <f>(D615/D612)*BB76</f>
        <v>641080.49993753654</v>
      </c>
      <c r="E632" s="177">
        <f>(E623/E612)*SUM(C632:D632)</f>
        <v>2363817.5147668305</v>
      </c>
      <c r="F632" s="177">
        <f>(F624/F612)*BB64</f>
        <v>3390.1111612623131</v>
      </c>
      <c r="G632" s="177">
        <f>(G625/G612)*BB77</f>
        <v>0</v>
      </c>
      <c r="H632" s="177">
        <f>(H628/H612)*BB60</f>
        <v>752541.66466204997</v>
      </c>
      <c r="I632" s="177">
        <f>(I629/I612)*BB78</f>
        <v>0</v>
      </c>
      <c r="J632" s="177">
        <f>(J630/J612)*BB79</f>
        <v>0</v>
      </c>
      <c r="N632" s="187" t="s">
        <v>630</v>
      </c>
    </row>
    <row r="633" spans="1:14" ht="12.65" customHeight="1" x14ac:dyDescent="0.35">
      <c r="A633" s="184">
        <v>8370</v>
      </c>
      <c r="B633" s="188" t="s">
        <v>631</v>
      </c>
      <c r="C633" s="177">
        <f>BC71</f>
        <v>276545.09000000003</v>
      </c>
      <c r="D633" s="177">
        <f>(D615/D612)*BC76</f>
        <v>0</v>
      </c>
      <c r="E633" s="177">
        <f>(E623/E612)*SUM(C633:D633)</f>
        <v>43811.784690035682</v>
      </c>
      <c r="F633" s="177">
        <f>(F624/F612)*BC64</f>
        <v>0</v>
      </c>
      <c r="G633" s="177">
        <f>(G625/G612)*BC77</f>
        <v>0</v>
      </c>
      <c r="H633" s="177">
        <f>(H628/H612)*BC60</f>
        <v>40643.285716553772</v>
      </c>
      <c r="I633" s="177">
        <f>(I629/I612)*BC78</f>
        <v>0</v>
      </c>
      <c r="J633" s="177">
        <f>(J630/J612)*BC79</f>
        <v>0</v>
      </c>
      <c r="N633" s="187" t="s">
        <v>632</v>
      </c>
    </row>
    <row r="634" spans="1:14" ht="12.65" customHeight="1" x14ac:dyDescent="0.35">
      <c r="A634" s="184">
        <v>8490</v>
      </c>
      <c r="B634" s="188" t="s">
        <v>633</v>
      </c>
      <c r="C634" s="177">
        <f>BI71</f>
        <v>6360335.879999999</v>
      </c>
      <c r="D634" s="177">
        <f>(D615/D612)*BI76</f>
        <v>56278.909672877489</v>
      </c>
      <c r="E634" s="177">
        <f>(E623/E612)*SUM(C634:D634)</f>
        <v>1016555.1867293924</v>
      </c>
      <c r="F634" s="177">
        <f>(F624/F612)*BI64</f>
        <v>1684.3856323198409</v>
      </c>
      <c r="G634" s="177">
        <f>(G625/G612)*BI77</f>
        <v>0</v>
      </c>
      <c r="H634" s="177">
        <f>(H628/H612)*BI60</f>
        <v>267143.51967752562</v>
      </c>
      <c r="I634" s="177">
        <f>(I629/I612)*BI78</f>
        <v>0</v>
      </c>
      <c r="J634" s="177">
        <f>(J630/J612)*BI79</f>
        <v>8630.5771375800778</v>
      </c>
      <c r="N634" s="187" t="s">
        <v>634</v>
      </c>
    </row>
    <row r="635" spans="1:14" ht="12.65" customHeight="1" x14ac:dyDescent="0.35">
      <c r="A635" s="184">
        <v>8530</v>
      </c>
      <c r="B635" s="188" t="s">
        <v>635</v>
      </c>
      <c r="C635" s="177">
        <f>BK71</f>
        <v>10886349.799999997</v>
      </c>
      <c r="D635" s="177">
        <f>(D615/D612)*BK76</f>
        <v>18710.517376511085</v>
      </c>
      <c r="E635" s="177">
        <f>(E623/E612)*SUM(C635:D635)</f>
        <v>1727639.2600452667</v>
      </c>
      <c r="F635" s="177">
        <f>(F624/F612)*BK64</f>
        <v>5555.3073223054362</v>
      </c>
      <c r="G635" s="177">
        <f>(G625/G612)*BK77</f>
        <v>0</v>
      </c>
      <c r="H635" s="177">
        <f>(H628/H612)*BK60</f>
        <v>1259897.8364264946</v>
      </c>
      <c r="I635" s="177">
        <f>(I629/I612)*BK78</f>
        <v>0</v>
      </c>
      <c r="J635" s="177">
        <f>(J630/J612)*BK79</f>
        <v>0</v>
      </c>
      <c r="N635" s="187" t="s">
        <v>636</v>
      </c>
    </row>
    <row r="636" spans="1:14" ht="12.65" customHeight="1" x14ac:dyDescent="0.35">
      <c r="A636" s="184">
        <v>8480</v>
      </c>
      <c r="B636" s="188" t="s">
        <v>637</v>
      </c>
      <c r="C636" s="177">
        <f>BH71</f>
        <v>84358168.779999986</v>
      </c>
      <c r="D636" s="177">
        <f>(D615/D612)*BH76</f>
        <v>2394522.1457188441</v>
      </c>
      <c r="E636" s="177">
        <f>(E623/E612)*SUM(C636:D636)</f>
        <v>13743835.466826785</v>
      </c>
      <c r="F636" s="177">
        <f>(F624/F612)*BH64</f>
        <v>18287.227202414611</v>
      </c>
      <c r="G636" s="177">
        <f>(G625/G612)*BH77</f>
        <v>0</v>
      </c>
      <c r="H636" s="177">
        <f>(H628/H612)*BH60</f>
        <v>1545681.4826448136</v>
      </c>
      <c r="I636" s="177">
        <f>(I629/I612)*BH78</f>
        <v>0</v>
      </c>
      <c r="J636" s="177">
        <f>(J630/J612)*BH79</f>
        <v>0</v>
      </c>
      <c r="N636" s="187" t="s">
        <v>638</v>
      </c>
    </row>
    <row r="637" spans="1:14" ht="12.65" customHeight="1" x14ac:dyDescent="0.35">
      <c r="A637" s="184">
        <v>8560</v>
      </c>
      <c r="B637" s="188" t="s">
        <v>147</v>
      </c>
      <c r="C637" s="177">
        <f>BL71</f>
        <v>6106268.580000001</v>
      </c>
      <c r="D637" s="177">
        <f>(D615/D612)*BL76</f>
        <v>55105.885268434256</v>
      </c>
      <c r="E637" s="177">
        <f>(E623/E612)*SUM(C637:D637)</f>
        <v>976118.6194519829</v>
      </c>
      <c r="F637" s="177">
        <f>(F624/F612)*BL64</f>
        <v>1763.8131560351821</v>
      </c>
      <c r="G637" s="177">
        <f>(G625/G612)*BL77</f>
        <v>0</v>
      </c>
      <c r="H637" s="177">
        <f>(H628/H612)*BL60</f>
        <v>683475.1326181636</v>
      </c>
      <c r="I637" s="177">
        <f>(I629/I612)*BL78</f>
        <v>0</v>
      </c>
      <c r="J637" s="177">
        <f>(J630/J612)*BL79</f>
        <v>0</v>
      </c>
      <c r="N637" s="187" t="s">
        <v>639</v>
      </c>
    </row>
    <row r="638" spans="1:14" ht="12.65" customHeight="1" x14ac:dyDescent="0.35">
      <c r="A638" s="184">
        <v>8590</v>
      </c>
      <c r="B638" s="188" t="s">
        <v>640</v>
      </c>
      <c r="C638" s="177">
        <f>BM71</f>
        <v>0</v>
      </c>
      <c r="D638" s="177">
        <f>(D615/D612)*BM76</f>
        <v>0</v>
      </c>
      <c r="E638" s="177">
        <f>(E623/E612)*SUM(C638:D638)</f>
        <v>0</v>
      </c>
      <c r="F638" s="177">
        <f>(F624/F612)*BM64</f>
        <v>0</v>
      </c>
      <c r="G638" s="177">
        <f>(G625/G612)*BM77</f>
        <v>0</v>
      </c>
      <c r="H638" s="177">
        <f>(H628/H612)*BM60</f>
        <v>0</v>
      </c>
      <c r="I638" s="177">
        <f>(I629/I612)*BM78</f>
        <v>0</v>
      </c>
      <c r="J638" s="177">
        <f>(J630/J612)*BM79</f>
        <v>0</v>
      </c>
      <c r="N638" s="187" t="s">
        <v>641</v>
      </c>
    </row>
    <row r="639" spans="1:14" ht="12.65" customHeight="1" x14ac:dyDescent="0.35">
      <c r="A639" s="184">
        <v>8660</v>
      </c>
      <c r="B639" s="188" t="s">
        <v>642</v>
      </c>
      <c r="C639" s="177">
        <f>BS71</f>
        <v>630502.08000000007</v>
      </c>
      <c r="D639" s="177">
        <f>(D615/D612)*BS76</f>
        <v>138756.33703537242</v>
      </c>
      <c r="E639" s="177">
        <f>(E623/E612)*SUM(C639:D639)</f>
        <v>121870.12301737633</v>
      </c>
      <c r="F639" s="177">
        <f>(F624/F612)*BS64</f>
        <v>39.738821791033466</v>
      </c>
      <c r="G639" s="177">
        <f>(G625/G612)*BS77</f>
        <v>0</v>
      </c>
      <c r="H639" s="177">
        <f>(H628/H612)*BS60</f>
        <v>35886.132101329611</v>
      </c>
      <c r="I639" s="177">
        <f>(I629/I612)*BS78</f>
        <v>0</v>
      </c>
      <c r="J639" s="177">
        <f>(J630/J612)*BS79</f>
        <v>0</v>
      </c>
      <c r="N639" s="187" t="s">
        <v>643</v>
      </c>
    </row>
    <row r="640" spans="1:14" ht="12.65" customHeight="1" x14ac:dyDescent="0.35">
      <c r="A640" s="184">
        <v>8670</v>
      </c>
      <c r="B640" s="188" t="s">
        <v>644</v>
      </c>
      <c r="C640" s="177">
        <f>BT71</f>
        <v>740276.35</v>
      </c>
      <c r="D640" s="177">
        <f>(D615/D612)*BT76</f>
        <v>79556.051907482281</v>
      </c>
      <c r="E640" s="177">
        <f>(E623/E612)*SUM(C640:D640)</f>
        <v>129882.3301266546</v>
      </c>
      <c r="F640" s="177">
        <f>(F624/F612)*BT64</f>
        <v>238.62406142967211</v>
      </c>
      <c r="G640" s="177">
        <f>(G625/G612)*BT77</f>
        <v>0</v>
      </c>
      <c r="H640" s="177">
        <f>(H628/H612)*BT60</f>
        <v>39759.275952575445</v>
      </c>
      <c r="I640" s="177">
        <f>(I629/I612)*BT78</f>
        <v>0</v>
      </c>
      <c r="J640" s="177">
        <f>(J630/J612)*BT79</f>
        <v>0</v>
      </c>
      <c r="N640" s="187" t="s">
        <v>645</v>
      </c>
    </row>
    <row r="641" spans="1:14" ht="12.65" customHeight="1" x14ac:dyDescent="0.35">
      <c r="A641" s="184">
        <v>8680</v>
      </c>
      <c r="B641" s="188" t="s">
        <v>646</v>
      </c>
      <c r="C641" s="177">
        <f>BU71</f>
        <v>1519295.2400000002</v>
      </c>
      <c r="D641" s="177">
        <f>(D615/D612)*BU76</f>
        <v>199816.82877478638</v>
      </c>
      <c r="E641" s="177">
        <f>(E623/E612)*SUM(C641:D641)</f>
        <v>272351.13020883052</v>
      </c>
      <c r="F641" s="177">
        <f>(F624/F612)*BU64</f>
        <v>195.0195176900595</v>
      </c>
      <c r="G641" s="177">
        <f>(G625/G612)*BU77</f>
        <v>0</v>
      </c>
      <c r="H641" s="177">
        <f>(H628/H612)*BU60</f>
        <v>16223.647834266359</v>
      </c>
      <c r="I641" s="177">
        <f>(I629/I612)*BU78</f>
        <v>0</v>
      </c>
      <c r="J641" s="177">
        <f>(J630/J612)*BU79</f>
        <v>0</v>
      </c>
      <c r="N641" s="187" t="s">
        <v>647</v>
      </c>
    </row>
    <row r="642" spans="1:14" ht="12.65" customHeight="1" x14ac:dyDescent="0.35">
      <c r="A642" s="184">
        <v>8690</v>
      </c>
      <c r="B642" s="188" t="s">
        <v>648</v>
      </c>
      <c r="C642" s="177">
        <f>BV71</f>
        <v>5565608.6799999997</v>
      </c>
      <c r="D642" s="177">
        <f>(D615/D612)*BV76</f>
        <v>691995.88682979927</v>
      </c>
      <c r="E642" s="177">
        <f>(E623/E612)*SUM(C642:D642)</f>
        <v>991363.91811306833</v>
      </c>
      <c r="F642" s="177">
        <f>(F624/F612)*BV64</f>
        <v>552.41130288816021</v>
      </c>
      <c r="G642" s="177">
        <f>(G625/G612)*BV77</f>
        <v>0</v>
      </c>
      <c r="H642" s="177">
        <f>(H628/H612)*BV60</f>
        <v>316433.84800644568</v>
      </c>
      <c r="I642" s="177">
        <f>(I629/I612)*BV78</f>
        <v>0</v>
      </c>
      <c r="J642" s="177">
        <f>(J630/J612)*BV79</f>
        <v>0</v>
      </c>
      <c r="N642" s="187" t="s">
        <v>649</v>
      </c>
    </row>
    <row r="643" spans="1:14" ht="12.65" customHeight="1" x14ac:dyDescent="0.35">
      <c r="A643" s="184">
        <v>8700</v>
      </c>
      <c r="B643" s="188" t="s">
        <v>650</v>
      </c>
      <c r="C643" s="177">
        <f>BW71</f>
        <v>35271880.130000003</v>
      </c>
      <c r="D643" s="177">
        <f>(D615/D612)*BW76</f>
        <v>2116363.4328343091</v>
      </c>
      <c r="E643" s="177">
        <f>(E623/E612)*SUM(C643:D643)</f>
        <v>5923249.900815485</v>
      </c>
      <c r="F643" s="177">
        <f>(F624/F612)*BW64</f>
        <v>16308.693006362962</v>
      </c>
      <c r="G643" s="177">
        <f>(G625/G612)*BW77</f>
        <v>0</v>
      </c>
      <c r="H643" s="177">
        <f>(H628/H612)*BW60</f>
        <v>179248.68164099139</v>
      </c>
      <c r="I643" s="177">
        <f>(I629/I612)*BW78</f>
        <v>0</v>
      </c>
      <c r="J643" s="177">
        <f>(J630/J612)*BW79</f>
        <v>22706.161289231768</v>
      </c>
      <c r="N643" s="187" t="s">
        <v>651</v>
      </c>
    </row>
    <row r="644" spans="1:14" ht="12.65" customHeight="1" x14ac:dyDescent="0.35">
      <c r="A644" s="184">
        <v>8710</v>
      </c>
      <c r="B644" s="188" t="s">
        <v>652</v>
      </c>
      <c r="C644" s="177">
        <f>BX71</f>
        <v>12533767.210000003</v>
      </c>
      <c r="D644" s="177">
        <f>(D615/D612)*BX76</f>
        <v>179506.29054810188</v>
      </c>
      <c r="E644" s="177">
        <f>(E623/E612)*SUM(C644:D644)</f>
        <v>2014106.2758031599</v>
      </c>
      <c r="F644" s="177">
        <f>(F624/F612)*BX64</f>
        <v>7886.985579928094</v>
      </c>
      <c r="G644" s="177">
        <f>(G625/G612)*BX77</f>
        <v>0</v>
      </c>
      <c r="H644" s="177">
        <f>(H628/H612)*BX60</f>
        <v>619012.07652308</v>
      </c>
      <c r="I644" s="177">
        <f>(I629/I612)*BX78</f>
        <v>0</v>
      </c>
      <c r="J644" s="177">
        <f>(J630/J612)*BX79</f>
        <v>0</v>
      </c>
      <c r="K644" s="177">
        <f>SUM(C631:J644)</f>
        <v>342343402.80719382</v>
      </c>
      <c r="N644" s="187" t="s">
        <v>653</v>
      </c>
    </row>
    <row r="645" spans="1:14" ht="12.65" customHeight="1" x14ac:dyDescent="0.35">
      <c r="A645" s="184">
        <v>8720</v>
      </c>
      <c r="B645" s="188" t="s">
        <v>654</v>
      </c>
      <c r="C645" s="177">
        <f>BY71</f>
        <v>6759892.6600000001</v>
      </c>
      <c r="D645" s="177">
        <f>(D615/D612)*BY76</f>
        <v>242048.13897737238</v>
      </c>
      <c r="E645" s="177">
        <f>(E623/E612)*SUM(C645:D645)</f>
        <v>1109285.7323815548</v>
      </c>
      <c r="F645" s="177">
        <f>(F624/F612)*BY64</f>
        <v>418.77148250054717</v>
      </c>
      <c r="G645" s="177">
        <f>(G625/G612)*BY77</f>
        <v>0</v>
      </c>
      <c r="H645" s="177">
        <f>(H628/H612)*BY60</f>
        <v>383983.4106729629</v>
      </c>
      <c r="I645" s="177">
        <f>(I629/I612)*BY78</f>
        <v>0</v>
      </c>
      <c r="J645" s="177">
        <f>(J630/J612)*BY79</f>
        <v>0</v>
      </c>
      <c r="K645" s="177">
        <v>0</v>
      </c>
      <c r="N645" s="187" t="s">
        <v>655</v>
      </c>
    </row>
    <row r="646" spans="1:14" ht="12.65" customHeight="1" x14ac:dyDescent="0.35">
      <c r="A646" s="184">
        <v>8730</v>
      </c>
      <c r="B646" s="188" t="s">
        <v>656</v>
      </c>
      <c r="C646" s="177">
        <f>BZ71</f>
        <v>5860962.4900000002</v>
      </c>
      <c r="D646" s="177">
        <f>(D615/D612)*BZ76</f>
        <v>116375.98460250616</v>
      </c>
      <c r="E646" s="177">
        <f>(E623/E612)*SUM(C646:D646)</f>
        <v>946962.63191203761</v>
      </c>
      <c r="F646" s="177">
        <f>(F624/F612)*BZ64</f>
        <v>39.960076332225817</v>
      </c>
      <c r="G646" s="177">
        <f>(G625/G612)*BZ77</f>
        <v>0</v>
      </c>
      <c r="H646" s="177">
        <f>(H628/H612)*BZ60</f>
        <v>494130.78353709122</v>
      </c>
      <c r="I646" s="177">
        <f>(I629/I612)*BZ78</f>
        <v>0</v>
      </c>
      <c r="J646" s="177">
        <f>(J630/J612)*BZ79</f>
        <v>0</v>
      </c>
      <c r="K646" s="177">
        <v>0</v>
      </c>
      <c r="N646" s="187" t="s">
        <v>657</v>
      </c>
    </row>
    <row r="647" spans="1:14" ht="12.65" customHeight="1" x14ac:dyDescent="0.35">
      <c r="A647" s="184">
        <v>8740</v>
      </c>
      <c r="B647" s="188" t="s">
        <v>658</v>
      </c>
      <c r="C647" s="177">
        <f>CA71</f>
        <v>0</v>
      </c>
      <c r="D647" s="177">
        <f>(D615/D612)*CA76</f>
        <v>0</v>
      </c>
      <c r="E647" s="177">
        <f>(E623/E612)*SUM(C647:D647)</f>
        <v>0</v>
      </c>
      <c r="F647" s="177">
        <f>(F624/F612)*CA64</f>
        <v>0</v>
      </c>
      <c r="G647" s="177">
        <f>(G625/G612)*CA77</f>
        <v>0</v>
      </c>
      <c r="H647" s="177">
        <f>(H628/H612)*CA60</f>
        <v>0</v>
      </c>
      <c r="I647" s="177">
        <f>(I629/I612)*CA78</f>
        <v>0</v>
      </c>
      <c r="J647" s="177">
        <f>(J630/J612)*CA79</f>
        <v>0</v>
      </c>
      <c r="K647" s="177">
        <v>0</v>
      </c>
      <c r="L647" s="177">
        <f>SUM(C645:K647)</f>
        <v>15914100.563642358</v>
      </c>
      <c r="N647" s="187" t="s">
        <v>659</v>
      </c>
    </row>
    <row r="648" spans="1:14" ht="12.65" customHeight="1" x14ac:dyDescent="0.35">
      <c r="A648" s="184"/>
      <c r="B648" s="184"/>
      <c r="C648" s="177">
        <f>SUM(C614:C647)</f>
        <v>554245216.63</v>
      </c>
    </row>
    <row r="666" spans="1:14" ht="12.65" customHeight="1" x14ac:dyDescent="0.35">
      <c r="C666" s="178" t="s">
        <v>660</v>
      </c>
      <c r="M666" s="178" t="s">
        <v>661</v>
      </c>
    </row>
    <row r="667" spans="1:14" ht="12.65" customHeight="1" x14ac:dyDescent="0.35">
      <c r="C667" s="178" t="s">
        <v>590</v>
      </c>
      <c r="D667" s="178" t="s">
        <v>591</v>
      </c>
      <c r="E667" s="186" t="s">
        <v>592</v>
      </c>
      <c r="F667" s="178" t="s">
        <v>593</v>
      </c>
      <c r="G667" s="178" t="s">
        <v>594</v>
      </c>
      <c r="H667" s="178" t="s">
        <v>595</v>
      </c>
      <c r="I667" s="178" t="s">
        <v>596</v>
      </c>
      <c r="J667" s="178" t="s">
        <v>597</v>
      </c>
      <c r="K667" s="178" t="s">
        <v>598</v>
      </c>
      <c r="L667" s="186" t="s">
        <v>599</v>
      </c>
      <c r="M667" s="178" t="s">
        <v>662</v>
      </c>
    </row>
    <row r="668" spans="1:14" ht="12.65" customHeight="1" x14ac:dyDescent="0.35">
      <c r="A668" s="184">
        <v>6010</v>
      </c>
      <c r="B668" s="186" t="s">
        <v>283</v>
      </c>
      <c r="C668" s="177">
        <f>C71</f>
        <v>59552930.359999999</v>
      </c>
      <c r="D668" s="177">
        <f>(D615/D612)*C76</f>
        <v>3612816.3437287156</v>
      </c>
      <c r="E668" s="177">
        <f>(E623/E612)*SUM(C668:D668)</f>
        <v>10007062.842334656</v>
      </c>
      <c r="F668" s="177">
        <f>(F624/F612)*C64</f>
        <v>99120.137689893454</v>
      </c>
      <c r="G668" s="177">
        <f>(G625/G612)*C77</f>
        <v>0</v>
      </c>
      <c r="H668" s="177">
        <f>(H628/H612)*C60</f>
        <v>2767072.8566957773</v>
      </c>
      <c r="I668" s="177">
        <f>(I629/I612)*C78</f>
        <v>15972.949285052018</v>
      </c>
      <c r="J668" s="177">
        <f>(J630/J612)*C79</f>
        <v>1117242.8255190649</v>
      </c>
      <c r="K668" s="177">
        <f>(K644/K612)*C75</f>
        <v>65819333.8742676</v>
      </c>
      <c r="L668" s="177">
        <f>(L647/L612)*C80</f>
        <v>3742661.0749781174</v>
      </c>
      <c r="M668" s="177">
        <f t="shared" ref="M668:M713" si="8">ROUND(SUM(D668:L668),0)</f>
        <v>87181283</v>
      </c>
      <c r="N668" s="186" t="s">
        <v>663</v>
      </c>
    </row>
    <row r="669" spans="1:14" ht="12.65" customHeight="1" x14ac:dyDescent="0.35">
      <c r="A669" s="184">
        <v>6030</v>
      </c>
      <c r="B669" s="186" t="s">
        <v>284</v>
      </c>
      <c r="C669" s="177">
        <f>D71</f>
        <v>0</v>
      </c>
      <c r="D669" s="177">
        <f>(D615/D612)*D76</f>
        <v>0</v>
      </c>
      <c r="E669" s="177">
        <f>(E623/E612)*SUM(C669:D669)</f>
        <v>0</v>
      </c>
      <c r="F669" s="177">
        <f>(F624/F612)*D64</f>
        <v>0</v>
      </c>
      <c r="G669" s="177">
        <f>(G625/G612)*D77</f>
        <v>0</v>
      </c>
      <c r="H669" s="177">
        <f>(H628/H612)*D60</f>
        <v>0</v>
      </c>
      <c r="I669" s="177">
        <f>(I629/I612)*D78</f>
        <v>0</v>
      </c>
      <c r="J669" s="177">
        <f>(J630/J612)*D79</f>
        <v>0</v>
      </c>
      <c r="K669" s="177">
        <f>(K644/K612)*D75</f>
        <v>0</v>
      </c>
      <c r="L669" s="177">
        <f>(L647/L612)*D80</f>
        <v>0</v>
      </c>
      <c r="M669" s="177">
        <f t="shared" si="8"/>
        <v>0</v>
      </c>
      <c r="N669" s="186" t="s">
        <v>664</v>
      </c>
    </row>
    <row r="670" spans="1:14" ht="12.65" customHeight="1" x14ac:dyDescent="0.35">
      <c r="A670" s="184">
        <v>6070</v>
      </c>
      <c r="B670" s="186" t="s">
        <v>665</v>
      </c>
      <c r="C670" s="177">
        <f>E71</f>
        <v>69412914.11999999</v>
      </c>
      <c r="D670" s="177">
        <f>(D615/D612)*E76</f>
        <v>10765473.490562463</v>
      </c>
      <c r="E670" s="177">
        <f>(E623/E612)*SUM(C670:D670)</f>
        <v>12702298.402000869</v>
      </c>
      <c r="F670" s="177">
        <f>(F624/F612)*E64</f>
        <v>89826.819033193999</v>
      </c>
      <c r="G670" s="177">
        <f>(G625/G612)*E77</f>
        <v>0</v>
      </c>
      <c r="H670" s="177">
        <f>(H628/H612)*E60</f>
        <v>3404424.8266887856</v>
      </c>
      <c r="I670" s="177">
        <f>(I629/I612)*E78</f>
        <v>1570415.3398404887</v>
      </c>
      <c r="J670" s="177">
        <f>(J630/J612)*E79</f>
        <v>1630590.3741568865</v>
      </c>
      <c r="K670" s="177">
        <f>(K644/K612)*E75</f>
        <v>51807976.021500215</v>
      </c>
      <c r="L670" s="177">
        <f>(L647/L612)*E80</f>
        <v>4332683.19486087</v>
      </c>
      <c r="M670" s="177">
        <f t="shared" si="8"/>
        <v>86303688</v>
      </c>
      <c r="N670" s="186" t="s">
        <v>666</v>
      </c>
    </row>
    <row r="671" spans="1:14" ht="12.65" customHeight="1" x14ac:dyDescent="0.35">
      <c r="A671" s="184">
        <v>6100</v>
      </c>
      <c r="B671" s="186" t="s">
        <v>667</v>
      </c>
      <c r="C671" s="177">
        <f>F71</f>
        <v>0</v>
      </c>
      <c r="D671" s="177">
        <f>(D615/D612)*F76</f>
        <v>0</v>
      </c>
      <c r="E671" s="177">
        <f>(E623/E612)*SUM(C671:D671)</f>
        <v>0</v>
      </c>
      <c r="F671" s="177">
        <f>(F624/F612)*F64</f>
        <v>0</v>
      </c>
      <c r="G671" s="177">
        <f>(G625/G612)*F77</f>
        <v>0</v>
      </c>
      <c r="H671" s="177">
        <f>(H628/H612)*F60</f>
        <v>0</v>
      </c>
      <c r="I671" s="177">
        <f>(I629/I612)*F78</f>
        <v>0</v>
      </c>
      <c r="J671" s="177">
        <f>(J630/J612)*F79</f>
        <v>0</v>
      </c>
      <c r="K671" s="177">
        <f>(K644/K612)*F75</f>
        <v>0</v>
      </c>
      <c r="L671" s="177">
        <f>(L647/L612)*F80</f>
        <v>0</v>
      </c>
      <c r="M671" s="177">
        <f t="shared" si="8"/>
        <v>0</v>
      </c>
      <c r="N671" s="186" t="s">
        <v>668</v>
      </c>
    </row>
    <row r="672" spans="1:14" ht="12.65" customHeight="1" x14ac:dyDescent="0.35">
      <c r="A672" s="184">
        <v>6120</v>
      </c>
      <c r="B672" s="186" t="s">
        <v>669</v>
      </c>
      <c r="C672" s="177">
        <f>G71</f>
        <v>4445143.2</v>
      </c>
      <c r="D672" s="177">
        <f>(D615/D612)*G76</f>
        <v>581765.1494804211</v>
      </c>
      <c r="E672" s="177">
        <f>(E623/E612)*SUM(C672:D672)</f>
        <v>796390.29665642895</v>
      </c>
      <c r="F672" s="177">
        <f>(F624/F612)*G64</f>
        <v>4066.2476400214391</v>
      </c>
      <c r="G672" s="177">
        <f>(G625/G612)*G77</f>
        <v>0</v>
      </c>
      <c r="H672" s="177">
        <f>(H628/H612)*G60</f>
        <v>229400.04681336242</v>
      </c>
      <c r="I672" s="177">
        <f>(I629/I612)*G78</f>
        <v>14706.371808704282</v>
      </c>
      <c r="J672" s="177">
        <f>(J630/J612)*G79</f>
        <v>39047.336040635615</v>
      </c>
      <c r="K672" s="177">
        <f>(K644/K612)*G75</f>
        <v>3242894.499975903</v>
      </c>
      <c r="L672" s="177">
        <f>(L647/L612)*G80</f>
        <v>262904.78681300825</v>
      </c>
      <c r="M672" s="177">
        <f t="shared" si="8"/>
        <v>5171175</v>
      </c>
      <c r="N672" s="186" t="s">
        <v>670</v>
      </c>
    </row>
    <row r="673" spans="1:14" ht="12.65" customHeight="1" x14ac:dyDescent="0.35">
      <c r="A673" s="184">
        <v>6140</v>
      </c>
      <c r="B673" s="186" t="s">
        <v>671</v>
      </c>
      <c r="C673" s="177">
        <f>H71</f>
        <v>16704836.309999999</v>
      </c>
      <c r="D673" s="177">
        <f>(D615/D612)*H76</f>
        <v>2993667.8013231759</v>
      </c>
      <c r="E673" s="177">
        <f>(E623/E612)*SUM(C673:D673)</f>
        <v>3120744.6888356381</v>
      </c>
      <c r="F673" s="177">
        <f>(F624/F612)*H64</f>
        <v>5256.8985699019613</v>
      </c>
      <c r="G673" s="177">
        <f>(G625/G612)*H77</f>
        <v>0</v>
      </c>
      <c r="H673" s="177">
        <f>(H628/H612)*H60</f>
        <v>1023160.936940817</v>
      </c>
      <c r="I673" s="177">
        <f>(I629/I612)*H78</f>
        <v>152552.22048454967</v>
      </c>
      <c r="J673" s="177">
        <f>(J630/J612)*H79</f>
        <v>236661.39922716611</v>
      </c>
      <c r="K673" s="177">
        <f>(K644/K612)*H75</f>
        <v>10939832.928099792</v>
      </c>
      <c r="L673" s="177">
        <f>(L647/L612)*H80</f>
        <v>467154.99226016481</v>
      </c>
      <c r="M673" s="177">
        <f t="shared" si="8"/>
        <v>18939032</v>
      </c>
      <c r="N673" s="186" t="s">
        <v>672</v>
      </c>
    </row>
    <row r="674" spans="1:14" ht="12.65" customHeight="1" x14ac:dyDescent="0.35">
      <c r="A674" s="184">
        <v>6150</v>
      </c>
      <c r="B674" s="186" t="s">
        <v>673</v>
      </c>
      <c r="C674" s="177">
        <f>I71</f>
        <v>0</v>
      </c>
      <c r="D674" s="177">
        <f>(D615/D612)*I76</f>
        <v>0</v>
      </c>
      <c r="E674" s="177">
        <f>(E623/E612)*SUM(C674:D674)</f>
        <v>0</v>
      </c>
      <c r="F674" s="177">
        <f>(F624/F612)*I64</f>
        <v>0</v>
      </c>
      <c r="G674" s="177">
        <f>(G625/G612)*I77</f>
        <v>0</v>
      </c>
      <c r="H674" s="177">
        <f>(H628/H612)*I60</f>
        <v>0</v>
      </c>
      <c r="I674" s="177">
        <f>(I629/I612)*I78</f>
        <v>0</v>
      </c>
      <c r="J674" s="177">
        <f>(J630/J612)*I79</f>
        <v>0</v>
      </c>
      <c r="K674" s="177">
        <f>(K644/K612)*I75</f>
        <v>0</v>
      </c>
      <c r="L674" s="177">
        <f>(L647/L612)*I80</f>
        <v>0</v>
      </c>
      <c r="M674" s="177">
        <f t="shared" si="8"/>
        <v>0</v>
      </c>
      <c r="N674" s="186" t="s">
        <v>674</v>
      </c>
    </row>
    <row r="675" spans="1:14" ht="12.65" customHeight="1" x14ac:dyDescent="0.35">
      <c r="A675" s="184">
        <v>6170</v>
      </c>
      <c r="B675" s="186" t="s">
        <v>99</v>
      </c>
      <c r="C675" s="177">
        <f>J71</f>
        <v>0</v>
      </c>
      <c r="D675" s="177">
        <f>(D615/D612)*J76</f>
        <v>0</v>
      </c>
      <c r="E675" s="177">
        <f>(E623/E612)*SUM(C675:D675)</f>
        <v>0</v>
      </c>
      <c r="F675" s="177">
        <f>(F624/F612)*J64</f>
        <v>0</v>
      </c>
      <c r="G675" s="177">
        <f>(G625/G612)*J77</f>
        <v>0</v>
      </c>
      <c r="H675" s="177">
        <f>(H628/H612)*J60</f>
        <v>0</v>
      </c>
      <c r="I675" s="177">
        <f>(I629/I612)*J78</f>
        <v>0</v>
      </c>
      <c r="J675" s="177">
        <f>(J630/J612)*J79</f>
        <v>0</v>
      </c>
      <c r="K675" s="177">
        <f>(K644/K612)*J75</f>
        <v>0</v>
      </c>
      <c r="L675" s="177">
        <f>(L647/L612)*J80</f>
        <v>0</v>
      </c>
      <c r="M675" s="177">
        <f t="shared" si="8"/>
        <v>0</v>
      </c>
      <c r="N675" s="186" t="s">
        <v>675</v>
      </c>
    </row>
    <row r="676" spans="1:14" ht="12.65" customHeight="1" x14ac:dyDescent="0.35">
      <c r="A676" s="184">
        <v>6200</v>
      </c>
      <c r="B676" s="186" t="s">
        <v>288</v>
      </c>
      <c r="C676" s="177">
        <f>K71</f>
        <v>0</v>
      </c>
      <c r="D676" s="177">
        <f>(D615/D612)*K76</f>
        <v>0</v>
      </c>
      <c r="E676" s="177">
        <f>(E623/E612)*SUM(C676:D676)</f>
        <v>0</v>
      </c>
      <c r="F676" s="177">
        <f>(F624/F612)*K64</f>
        <v>0</v>
      </c>
      <c r="G676" s="177">
        <f>(G625/G612)*K77</f>
        <v>0</v>
      </c>
      <c r="H676" s="177">
        <f>(H628/H612)*K60</f>
        <v>0</v>
      </c>
      <c r="I676" s="177">
        <f>(I629/I612)*K78</f>
        <v>0</v>
      </c>
      <c r="J676" s="177">
        <f>(J630/J612)*K79</f>
        <v>0</v>
      </c>
      <c r="K676" s="177">
        <f>(K644/K612)*K75</f>
        <v>0</v>
      </c>
      <c r="L676" s="177">
        <f>(L647/L612)*K80</f>
        <v>0</v>
      </c>
      <c r="M676" s="177">
        <f t="shared" si="8"/>
        <v>0</v>
      </c>
      <c r="N676" s="186" t="s">
        <v>676</v>
      </c>
    </row>
    <row r="677" spans="1:14" ht="12.65" customHeight="1" x14ac:dyDescent="0.35">
      <c r="A677" s="184">
        <v>6210</v>
      </c>
      <c r="B677" s="186" t="s">
        <v>289</v>
      </c>
      <c r="C677" s="177">
        <f>L71</f>
        <v>0</v>
      </c>
      <c r="D677" s="177">
        <f>(D615/D612)*L76</f>
        <v>0</v>
      </c>
      <c r="E677" s="177">
        <f>(E623/E612)*SUM(C677:D677)</f>
        <v>0</v>
      </c>
      <c r="F677" s="177">
        <f>(F624/F612)*L64</f>
        <v>0</v>
      </c>
      <c r="G677" s="177">
        <f>(G625/G612)*L77</f>
        <v>0</v>
      </c>
      <c r="H677" s="177">
        <f>(H628/H612)*L60</f>
        <v>0</v>
      </c>
      <c r="I677" s="177">
        <f>(I629/I612)*L78</f>
        <v>0</v>
      </c>
      <c r="J677" s="177">
        <f>(J630/J612)*L79</f>
        <v>0</v>
      </c>
      <c r="K677" s="177">
        <f>(K644/K612)*L75</f>
        <v>0</v>
      </c>
      <c r="L677" s="177">
        <f>(L647/L612)*L80</f>
        <v>0</v>
      </c>
      <c r="M677" s="177">
        <f t="shared" si="8"/>
        <v>0</v>
      </c>
      <c r="N677" s="186" t="s">
        <v>677</v>
      </c>
    </row>
    <row r="678" spans="1:14" ht="12.65" customHeight="1" x14ac:dyDescent="0.35">
      <c r="A678" s="184">
        <v>6330</v>
      </c>
      <c r="B678" s="186" t="s">
        <v>678</v>
      </c>
      <c r="C678" s="177">
        <f>M71</f>
        <v>0</v>
      </c>
      <c r="D678" s="177">
        <f>(D615/D612)*M76</f>
        <v>0</v>
      </c>
      <c r="E678" s="177">
        <f>(E623/E612)*SUM(C678:D678)</f>
        <v>0</v>
      </c>
      <c r="F678" s="177">
        <f>(F624/F612)*M64</f>
        <v>0</v>
      </c>
      <c r="G678" s="177">
        <f>(G625/G612)*M77</f>
        <v>0</v>
      </c>
      <c r="H678" s="177">
        <f>(H628/H612)*M60</f>
        <v>0</v>
      </c>
      <c r="I678" s="177">
        <f>(I629/I612)*M78</f>
        <v>0</v>
      </c>
      <c r="J678" s="177">
        <f>(J630/J612)*M79</f>
        <v>0</v>
      </c>
      <c r="K678" s="177">
        <f>(K644/K612)*M75</f>
        <v>0</v>
      </c>
      <c r="L678" s="177">
        <f>(L647/L612)*M80</f>
        <v>0</v>
      </c>
      <c r="M678" s="177">
        <f t="shared" si="8"/>
        <v>0</v>
      </c>
      <c r="N678" s="186" t="s">
        <v>679</v>
      </c>
    </row>
    <row r="679" spans="1:14" ht="12.65" customHeight="1" x14ac:dyDescent="0.35">
      <c r="A679" s="184">
        <v>6400</v>
      </c>
      <c r="B679" s="186" t="s">
        <v>680</v>
      </c>
      <c r="C679" s="177">
        <f>N71</f>
        <v>0</v>
      </c>
      <c r="D679" s="177">
        <f>(D615/D612)*N76</f>
        <v>0</v>
      </c>
      <c r="E679" s="177">
        <f>(E623/E612)*SUM(C679:D679)</f>
        <v>0</v>
      </c>
      <c r="F679" s="177">
        <f>(F624/F612)*N64</f>
        <v>0</v>
      </c>
      <c r="G679" s="177">
        <f>(G625/G612)*N77</f>
        <v>0</v>
      </c>
      <c r="H679" s="177">
        <f>(H628/H612)*N60</f>
        <v>0</v>
      </c>
      <c r="I679" s="177">
        <f>(I629/I612)*N78</f>
        <v>0</v>
      </c>
      <c r="J679" s="177">
        <f>(J630/J612)*N79</f>
        <v>0</v>
      </c>
      <c r="K679" s="177">
        <f>(K644/K612)*N75</f>
        <v>0</v>
      </c>
      <c r="L679" s="177">
        <f>(L647/L612)*N80</f>
        <v>0</v>
      </c>
      <c r="M679" s="177">
        <f t="shared" si="8"/>
        <v>0</v>
      </c>
      <c r="N679" s="186" t="s">
        <v>681</v>
      </c>
    </row>
    <row r="680" spans="1:14" ht="12.65" customHeight="1" x14ac:dyDescent="0.35">
      <c r="A680" s="184">
        <v>7010</v>
      </c>
      <c r="B680" s="186" t="s">
        <v>682</v>
      </c>
      <c r="C680" s="177">
        <f>O71</f>
        <v>0</v>
      </c>
      <c r="D680" s="177">
        <f>(D615/D612)*O76</f>
        <v>0</v>
      </c>
      <c r="E680" s="177">
        <f>(E623/E612)*SUM(C680:D680)</f>
        <v>0</v>
      </c>
      <c r="F680" s="177">
        <f>(F624/F612)*O64</f>
        <v>0</v>
      </c>
      <c r="G680" s="177">
        <f>(G625/G612)*O77</f>
        <v>0</v>
      </c>
      <c r="H680" s="177">
        <f>(H628/H612)*O60</f>
        <v>0</v>
      </c>
      <c r="I680" s="177">
        <f>(I629/I612)*O78</f>
        <v>0</v>
      </c>
      <c r="J680" s="177">
        <f>(J630/J612)*O79</f>
        <v>0</v>
      </c>
      <c r="K680" s="177">
        <f>(K644/K612)*O75</f>
        <v>0</v>
      </c>
      <c r="L680" s="177">
        <f>(L647/L612)*O80</f>
        <v>0</v>
      </c>
      <c r="M680" s="177">
        <f t="shared" si="8"/>
        <v>0</v>
      </c>
      <c r="N680" s="186" t="s">
        <v>683</v>
      </c>
    </row>
    <row r="681" spans="1:14" ht="12.65" customHeight="1" x14ac:dyDescent="0.35">
      <c r="A681" s="184">
        <v>7020</v>
      </c>
      <c r="B681" s="186" t="s">
        <v>684</v>
      </c>
      <c r="C681" s="177">
        <f>P71</f>
        <v>52787185.920000002</v>
      </c>
      <c r="D681" s="177">
        <f>(D615/D612)*P76</f>
        <v>4849778.5877773156</v>
      </c>
      <c r="E681" s="177">
        <f>(E623/E612)*SUM(C681:D681)</f>
        <v>9131162.9477925934</v>
      </c>
      <c r="F681" s="177">
        <f>(F624/F612)*P64</f>
        <v>504667.40298334474</v>
      </c>
      <c r="G681" s="177">
        <f>(G625/G612)*P77</f>
        <v>0</v>
      </c>
      <c r="H681" s="177">
        <f>(H628/H612)*P60</f>
        <v>1367034.7803142769</v>
      </c>
      <c r="I681" s="177">
        <f>(I629/I612)*P78</f>
        <v>346901.49768857466</v>
      </c>
      <c r="J681" s="177">
        <f>(J630/J612)*P79</f>
        <v>0</v>
      </c>
      <c r="K681" s="177">
        <f>(K644/K612)*P75</f>
        <v>36404623.023691505</v>
      </c>
      <c r="L681" s="177">
        <f>(L647/L612)*P80</f>
        <v>834279.23408822739</v>
      </c>
      <c r="M681" s="177">
        <f t="shared" si="8"/>
        <v>53438447</v>
      </c>
      <c r="N681" s="186" t="s">
        <v>685</v>
      </c>
    </row>
    <row r="682" spans="1:14" ht="12.65" customHeight="1" x14ac:dyDescent="0.35">
      <c r="A682" s="184">
        <v>7030</v>
      </c>
      <c r="B682" s="186" t="s">
        <v>686</v>
      </c>
      <c r="C682" s="177">
        <f>Q71</f>
        <v>9986498.6000000015</v>
      </c>
      <c r="D682" s="177">
        <f>(D615/D612)*Q76</f>
        <v>476786.27388211375</v>
      </c>
      <c r="E682" s="177">
        <f>(E623/E612)*SUM(C682:D682)</f>
        <v>1657650.7796433135</v>
      </c>
      <c r="F682" s="177">
        <f>(F624/F612)*Q64</f>
        <v>7980.7985441473675</v>
      </c>
      <c r="G682" s="177">
        <f>(G625/G612)*Q77</f>
        <v>0</v>
      </c>
      <c r="H682" s="177">
        <f>(H628/H612)*Q60</f>
        <v>494479.80542561685</v>
      </c>
      <c r="I682" s="177">
        <f>(I629/I612)*Q78</f>
        <v>81201.689316960488</v>
      </c>
      <c r="J682" s="177">
        <f>(J630/J612)*Q79</f>
        <v>0</v>
      </c>
      <c r="K682" s="177">
        <f>(K644/K612)*Q75</f>
        <v>3329679.1670186827</v>
      </c>
      <c r="L682" s="177">
        <f>(L647/L612)*Q80</f>
        <v>609916.91254641698</v>
      </c>
      <c r="M682" s="177">
        <f t="shared" si="8"/>
        <v>6657695</v>
      </c>
      <c r="N682" s="186" t="s">
        <v>687</v>
      </c>
    </row>
    <row r="683" spans="1:14" ht="12.65" customHeight="1" x14ac:dyDescent="0.35">
      <c r="A683" s="184">
        <v>7040</v>
      </c>
      <c r="B683" s="186" t="s">
        <v>107</v>
      </c>
      <c r="C683" s="177">
        <f>R71</f>
        <v>5912034.8099999996</v>
      </c>
      <c r="D683" s="177">
        <f>(D615/D612)*R76</f>
        <v>369569.50893907738</v>
      </c>
      <c r="E683" s="177">
        <f>(E623/E612)*SUM(C683:D683)</f>
        <v>995166.09001937811</v>
      </c>
      <c r="F683" s="177">
        <f>(F624/F612)*R64</f>
        <v>39257.570051669929</v>
      </c>
      <c r="G683" s="177">
        <f>(G625/G612)*R77</f>
        <v>0</v>
      </c>
      <c r="H683" s="177">
        <f>(H628/H612)*R60</f>
        <v>183217.63889492681</v>
      </c>
      <c r="I683" s="177">
        <f>(I629/I612)*R78</f>
        <v>656157.49816348054</v>
      </c>
      <c r="J683" s="177">
        <f>(J630/J612)*R79</f>
        <v>0</v>
      </c>
      <c r="K683" s="177">
        <f>(K644/K612)*R75</f>
        <v>9919637.7744508237</v>
      </c>
      <c r="L683" s="177">
        <f>(L647/L612)*R80</f>
        <v>30777.497628429672</v>
      </c>
      <c r="M683" s="177">
        <f t="shared" si="8"/>
        <v>12193784</v>
      </c>
      <c r="N683" s="186" t="s">
        <v>688</v>
      </c>
    </row>
    <row r="684" spans="1:14" ht="12.65" customHeight="1" x14ac:dyDescent="0.35">
      <c r="A684" s="184">
        <v>7050</v>
      </c>
      <c r="B684" s="186" t="s">
        <v>689</v>
      </c>
      <c r="C684" s="177">
        <f>S71</f>
        <v>11133345.050000001</v>
      </c>
      <c r="D684" s="177">
        <f>(D615/D612)*S76</f>
        <v>1637658.1514809027</v>
      </c>
      <c r="E684" s="177">
        <f>(E623/E612)*SUM(C684:D684)</f>
        <v>2023252.1305622805</v>
      </c>
      <c r="F684" s="177">
        <f>(F624/F612)*S64</f>
        <v>-24793.327613446487</v>
      </c>
      <c r="G684" s="177">
        <f>(G625/G612)*S77</f>
        <v>0</v>
      </c>
      <c r="H684" s="177">
        <f>(H628/H612)*S60</f>
        <v>625933.52467352245</v>
      </c>
      <c r="I684" s="177">
        <f>(I629/I612)*S78</f>
        <v>306441.38386079972</v>
      </c>
      <c r="J684" s="177">
        <f>(J630/J612)*S79</f>
        <v>29859.848221450549</v>
      </c>
      <c r="K684" s="177">
        <f>(K644/K612)*S75</f>
        <v>2279914.7397899125</v>
      </c>
      <c r="L684" s="177">
        <f>(L647/L612)*S80</f>
        <v>0</v>
      </c>
      <c r="M684" s="177">
        <f t="shared" si="8"/>
        <v>6878266</v>
      </c>
      <c r="N684" s="186" t="s">
        <v>690</v>
      </c>
    </row>
    <row r="685" spans="1:14" ht="12.65" customHeight="1" x14ac:dyDescent="0.35">
      <c r="A685" s="184">
        <v>7060</v>
      </c>
      <c r="B685" s="186" t="s">
        <v>691</v>
      </c>
      <c r="C685" s="177">
        <f>T71</f>
        <v>1712612.68</v>
      </c>
      <c r="D685" s="177">
        <f>(D615/D612)*T76</f>
        <v>23230.454696119486</v>
      </c>
      <c r="E685" s="177">
        <f>(E623/E612)*SUM(C685:D685)</f>
        <v>275001.75712026918</v>
      </c>
      <c r="F685" s="177">
        <f>(F624/F612)*T64</f>
        <v>3384.9033695145763</v>
      </c>
      <c r="G685" s="177">
        <f>(G625/G612)*T77</f>
        <v>0</v>
      </c>
      <c r="H685" s="177">
        <f>(H628/H612)*T60</f>
        <v>87164.613042968951</v>
      </c>
      <c r="I685" s="177">
        <f>(I629/I612)*T78</f>
        <v>6403.2527970913379</v>
      </c>
      <c r="J685" s="177">
        <f>(J630/J612)*T79</f>
        <v>0</v>
      </c>
      <c r="K685" s="177">
        <f>(K644/K612)*T75</f>
        <v>0</v>
      </c>
      <c r="L685" s="177">
        <f>(L647/L612)*T80</f>
        <v>135965.67578071661</v>
      </c>
      <c r="M685" s="177">
        <f t="shared" si="8"/>
        <v>531151</v>
      </c>
      <c r="N685" s="186" t="s">
        <v>692</v>
      </c>
    </row>
    <row r="686" spans="1:14" ht="12.65" customHeight="1" x14ac:dyDescent="0.35">
      <c r="A686" s="184">
        <v>7070</v>
      </c>
      <c r="B686" s="186" t="s">
        <v>109</v>
      </c>
      <c r="C686" s="177">
        <f>U71</f>
        <v>40150903.510000005</v>
      </c>
      <c r="D686" s="177">
        <f>(D615/D612)*U76</f>
        <v>2149736.4634692445</v>
      </c>
      <c r="E686" s="177">
        <f>(E623/E612)*SUM(C686:D686)</f>
        <v>6701498.5902239354</v>
      </c>
      <c r="F686" s="177">
        <f>(F624/F612)*U64</f>
        <v>237581.42589252282</v>
      </c>
      <c r="G686" s="177">
        <f>(G625/G612)*U77</f>
        <v>0</v>
      </c>
      <c r="H686" s="177">
        <f>(H628/H612)*U60</f>
        <v>1403510.3217855473</v>
      </c>
      <c r="I686" s="177">
        <f>(I629/I612)*U78</f>
        <v>8483606.3019924965</v>
      </c>
      <c r="J686" s="177">
        <f>(J630/J612)*U79</f>
        <v>0</v>
      </c>
      <c r="K686" s="177">
        <f>(K644/K612)*U75</f>
        <v>22822110.051151961</v>
      </c>
      <c r="L686" s="177">
        <f>(L647/L612)*U80</f>
        <v>3706.0401182013925</v>
      </c>
      <c r="M686" s="177">
        <f t="shared" si="8"/>
        <v>41801749</v>
      </c>
      <c r="N686" s="186" t="s">
        <v>693</v>
      </c>
    </row>
    <row r="687" spans="1:14" ht="12.65" customHeight="1" x14ac:dyDescent="0.35">
      <c r="A687" s="184">
        <v>7110</v>
      </c>
      <c r="B687" s="186" t="s">
        <v>694</v>
      </c>
      <c r="C687" s="177">
        <f>V71</f>
        <v>6918721.8499999996</v>
      </c>
      <c r="D687" s="177">
        <f>(D615/D612)*V76</f>
        <v>266153.69322297582</v>
      </c>
      <c r="E687" s="177">
        <f>(E623/E612)*SUM(C687:D687)</f>
        <v>1138267.254444431</v>
      </c>
      <c r="F687" s="177">
        <f>(F624/F612)*V64</f>
        <v>7546.023242855671</v>
      </c>
      <c r="G687" s="177">
        <f>(G625/G612)*V77</f>
        <v>0</v>
      </c>
      <c r="H687" s="177">
        <f>(H628/H612)*V60</f>
        <v>369404.53013076185</v>
      </c>
      <c r="I687" s="177">
        <f>(I629/I612)*V78</f>
        <v>532455.09797351819</v>
      </c>
      <c r="J687" s="177">
        <f>(J630/J612)*V79</f>
        <v>50723.999226773369</v>
      </c>
      <c r="K687" s="177">
        <f>(K644/K612)*V75</f>
        <v>8420346.2560830414</v>
      </c>
      <c r="L687" s="177">
        <f>(L647/L612)*V80</f>
        <v>18.791834139549586</v>
      </c>
      <c r="M687" s="177">
        <f t="shared" si="8"/>
        <v>10784916</v>
      </c>
      <c r="N687" s="186" t="s">
        <v>695</v>
      </c>
    </row>
    <row r="688" spans="1:14" ht="12.65" customHeight="1" x14ac:dyDescent="0.35">
      <c r="A688" s="184">
        <v>7120</v>
      </c>
      <c r="B688" s="186" t="s">
        <v>696</v>
      </c>
      <c r="C688" s="177">
        <f>W71</f>
        <v>1669029.24</v>
      </c>
      <c r="D688" s="177">
        <f>(D615/D612)*W76</f>
        <v>0</v>
      </c>
      <c r="E688" s="177">
        <f>(E623/E612)*SUM(C688:D688)</f>
        <v>264416.73473303713</v>
      </c>
      <c r="F688" s="177">
        <f>(F624/F612)*W64</f>
        <v>1631.459312746143</v>
      </c>
      <c r="G688" s="177">
        <f>(G625/G612)*W77</f>
        <v>0</v>
      </c>
      <c r="H688" s="177">
        <f>(H628/H612)*W60</f>
        <v>65060.713467020003</v>
      </c>
      <c r="I688" s="177">
        <f>(I629/I612)*W78</f>
        <v>0</v>
      </c>
      <c r="J688" s="177">
        <f>(J630/J612)*W79</f>
        <v>0</v>
      </c>
      <c r="K688" s="177">
        <f>(K644/K612)*W75</f>
        <v>5028687.8291549366</v>
      </c>
      <c r="L688" s="177">
        <f>(L647/L612)*W80</f>
        <v>0</v>
      </c>
      <c r="M688" s="177">
        <f t="shared" si="8"/>
        <v>5359797</v>
      </c>
      <c r="N688" s="186" t="s">
        <v>697</v>
      </c>
    </row>
    <row r="689" spans="1:14" ht="12.65" customHeight="1" x14ac:dyDescent="0.35">
      <c r="A689" s="184">
        <v>7130</v>
      </c>
      <c r="B689" s="186" t="s">
        <v>698</v>
      </c>
      <c r="C689" s="177">
        <f>X71</f>
        <v>2113567.2600000002</v>
      </c>
      <c r="D689" s="177">
        <f>(D615/D612)*X76</f>
        <v>202408.91762057066</v>
      </c>
      <c r="E689" s="177">
        <f>(E623/E612)*SUM(C689:D689)</f>
        <v>366909.60465493816</v>
      </c>
      <c r="F689" s="177">
        <f>(F624/F612)*X64</f>
        <v>1613.575349731713</v>
      </c>
      <c r="G689" s="177">
        <f>(G625/G612)*X77</f>
        <v>0</v>
      </c>
      <c r="H689" s="177">
        <f>(H628/H612)*X60</f>
        <v>67578.380445033166</v>
      </c>
      <c r="I689" s="177">
        <f>(I629/I612)*X78</f>
        <v>0</v>
      </c>
      <c r="J689" s="177">
        <f>(J630/J612)*X79</f>
        <v>0</v>
      </c>
      <c r="K689" s="177">
        <f>(K644/K612)*X75</f>
        <v>3055601.9237860227</v>
      </c>
      <c r="L689" s="177">
        <f>(L647/L612)*X80</f>
        <v>0</v>
      </c>
      <c r="M689" s="177">
        <f t="shared" si="8"/>
        <v>3694112</v>
      </c>
      <c r="N689" s="186" t="s">
        <v>699</v>
      </c>
    </row>
    <row r="690" spans="1:14" ht="12.65" customHeight="1" x14ac:dyDescent="0.35">
      <c r="A690" s="184">
        <v>7140</v>
      </c>
      <c r="B690" s="186" t="s">
        <v>1250</v>
      </c>
      <c r="C690" s="177">
        <f>Y71</f>
        <v>22158151.059999999</v>
      </c>
      <c r="D690" s="177">
        <f>(D615/D612)*Y76</f>
        <v>2538322.3369946484</v>
      </c>
      <c r="E690" s="177">
        <f>(E623/E612)*SUM(C690:D690)</f>
        <v>3912550.3008291465</v>
      </c>
      <c r="F690" s="177">
        <f>(F624/F612)*Y64</f>
        <v>120731.23395013026</v>
      </c>
      <c r="G690" s="177">
        <f>(G625/G612)*Y77</f>
        <v>0</v>
      </c>
      <c r="H690" s="177">
        <f>(H628/H612)*Y60</f>
        <v>711301.20109232794</v>
      </c>
      <c r="I690" s="177">
        <f>(I629/I612)*Y78</f>
        <v>290679.5308218057</v>
      </c>
      <c r="J690" s="177">
        <f>(J630/J612)*Y79</f>
        <v>285317.75216643367</v>
      </c>
      <c r="K690" s="177">
        <f>(K644/K612)*Y75</f>
        <v>15245688.158058066</v>
      </c>
      <c r="L690" s="177">
        <f>(L647/L612)*Y80</f>
        <v>231936.03871374796</v>
      </c>
      <c r="M690" s="177">
        <f t="shared" si="8"/>
        <v>23336527</v>
      </c>
      <c r="N690" s="186" t="s">
        <v>700</v>
      </c>
    </row>
    <row r="691" spans="1:14" ht="12.65" customHeight="1" x14ac:dyDescent="0.35">
      <c r="A691" s="184">
        <v>7150</v>
      </c>
      <c r="B691" s="186" t="s">
        <v>701</v>
      </c>
      <c r="C691" s="177">
        <f>Z71</f>
        <v>2068985.9600000002</v>
      </c>
      <c r="D691" s="177">
        <f>(D615/D612)*Z76</f>
        <v>18893.331639531996</v>
      </c>
      <c r="E691" s="177">
        <f>(E623/E612)*SUM(C691:D691)</f>
        <v>330773.24925239279</v>
      </c>
      <c r="F691" s="177">
        <f>(F624/F612)*Z64</f>
        <v>511.19641206879652</v>
      </c>
      <c r="G691" s="177">
        <f>(G625/G612)*Z77</f>
        <v>0</v>
      </c>
      <c r="H691" s="177">
        <f>(H628/H612)*Z60</f>
        <v>39457.641667360207</v>
      </c>
      <c r="I691" s="177">
        <f>(I629/I612)*Z78</f>
        <v>14636.006393351629</v>
      </c>
      <c r="J691" s="177">
        <f>(J630/J612)*Z79</f>
        <v>0</v>
      </c>
      <c r="K691" s="177">
        <f>(K644/K612)*Z75</f>
        <v>582758.18452094356</v>
      </c>
      <c r="L691" s="177">
        <f>(L647/L612)*Z80</f>
        <v>17215.360568511365</v>
      </c>
      <c r="M691" s="177">
        <f t="shared" si="8"/>
        <v>1004245</v>
      </c>
      <c r="N691" s="186" t="s">
        <v>702</v>
      </c>
    </row>
    <row r="692" spans="1:14" ht="12.65" customHeight="1" x14ac:dyDescent="0.35">
      <c r="A692" s="184">
        <v>7160</v>
      </c>
      <c r="B692" s="186" t="s">
        <v>703</v>
      </c>
      <c r="C692" s="177">
        <f>AA71</f>
        <v>1672104.05</v>
      </c>
      <c r="D692" s="177">
        <f>(D615/D612)*AA76</f>
        <v>107967.55670736502</v>
      </c>
      <c r="E692" s="177">
        <f>(E623/E612)*SUM(C692:D692)</f>
        <v>282008.67339900683</v>
      </c>
      <c r="F692" s="177">
        <f>(F624/F612)*AA64</f>
        <v>18685.614182021454</v>
      </c>
      <c r="G692" s="177">
        <f>(G625/G612)*AA77</f>
        <v>0</v>
      </c>
      <c r="H692" s="177">
        <f>(H628/H612)*AA60</f>
        <v>26150.612891986173</v>
      </c>
      <c r="I692" s="177">
        <f>(I629/I612)*AA78</f>
        <v>472785.22575446923</v>
      </c>
      <c r="J692" s="177">
        <f>(J630/J612)*AA79</f>
        <v>0</v>
      </c>
      <c r="K692" s="177">
        <f>(K644/K612)*AA75</f>
        <v>620688.80207176204</v>
      </c>
      <c r="L692" s="177">
        <f>(L647/L612)*AA80</f>
        <v>0</v>
      </c>
      <c r="M692" s="177">
        <f t="shared" si="8"/>
        <v>1528286</v>
      </c>
      <c r="N692" s="186" t="s">
        <v>704</v>
      </c>
    </row>
    <row r="693" spans="1:14" ht="12.65" customHeight="1" x14ac:dyDescent="0.35">
      <c r="A693" s="184">
        <v>7170</v>
      </c>
      <c r="B693" s="186" t="s">
        <v>115</v>
      </c>
      <c r="C693" s="177">
        <f>AB71</f>
        <v>100911359.96000004</v>
      </c>
      <c r="D693" s="177">
        <f>(D615/D612)*AB76</f>
        <v>813919.42092711641</v>
      </c>
      <c r="E693" s="177">
        <f>(E623/E612)*SUM(C693:D693)</f>
        <v>16115874.766646216</v>
      </c>
      <c r="F693" s="177">
        <f>(F624/F612)*AB64</f>
        <v>2056717.1367442536</v>
      </c>
      <c r="G693" s="177">
        <f>(G625/G612)*AB77</f>
        <v>0</v>
      </c>
      <c r="H693" s="177">
        <f>(H628/H612)*AB60</f>
        <v>1232328.404014874</v>
      </c>
      <c r="I693" s="177">
        <f>(I629/I612)*AB78</f>
        <v>515145.20579676575</v>
      </c>
      <c r="J693" s="177">
        <f>(J630/J612)*AB79</f>
        <v>14601.726287311654</v>
      </c>
      <c r="K693" s="177">
        <f>(K644/K612)*AB75</f>
        <v>49940655.672676288</v>
      </c>
      <c r="L693" s="177">
        <f>(L647/L612)*AB80</f>
        <v>0</v>
      </c>
      <c r="M693" s="177">
        <f t="shared" si="8"/>
        <v>70689242</v>
      </c>
      <c r="N693" s="186" t="s">
        <v>705</v>
      </c>
    </row>
    <row r="694" spans="1:14" ht="12.65" customHeight="1" x14ac:dyDescent="0.35">
      <c r="A694" s="184">
        <v>7180</v>
      </c>
      <c r="B694" s="186" t="s">
        <v>706</v>
      </c>
      <c r="C694" s="177">
        <f>AC71</f>
        <v>16575597.450000001</v>
      </c>
      <c r="D694" s="177">
        <f>(D615/D612)*AC76</f>
        <v>247112.27791745015</v>
      </c>
      <c r="E694" s="177">
        <f>(E623/E612)*SUM(C694:D694)</f>
        <v>2665145.6241818941</v>
      </c>
      <c r="F694" s="177">
        <f>(F624/F612)*AC64</f>
        <v>91272.016301128766</v>
      </c>
      <c r="G694" s="177">
        <f>(G625/G612)*AC77</f>
        <v>0</v>
      </c>
      <c r="H694" s="177">
        <f>(H628/H612)*AC60</f>
        <v>853823.37195658847</v>
      </c>
      <c r="I694" s="177">
        <f>(I629/I612)*AC78</f>
        <v>2392.4241219901701</v>
      </c>
      <c r="J694" s="177">
        <f>(J630/J612)*AC79</f>
        <v>0</v>
      </c>
      <c r="K694" s="177">
        <f>(K644/K612)*AC75</f>
        <v>4252517.780486716</v>
      </c>
      <c r="L694" s="177">
        <f>(L647/L612)*AC80</f>
        <v>0</v>
      </c>
      <c r="M694" s="177">
        <f t="shared" si="8"/>
        <v>8112263</v>
      </c>
      <c r="N694" s="186" t="s">
        <v>707</v>
      </c>
    </row>
    <row r="695" spans="1:14" ht="12.65" customHeight="1" x14ac:dyDescent="0.35">
      <c r="A695" s="184">
        <v>7190</v>
      </c>
      <c r="B695" s="186" t="s">
        <v>117</v>
      </c>
      <c r="C695" s="177">
        <f>AD71</f>
        <v>5110366.2299999995</v>
      </c>
      <c r="D695" s="177">
        <f>(D615/D612)*AD76</f>
        <v>235232.24468704406</v>
      </c>
      <c r="E695" s="177">
        <f>(E623/E612)*SUM(C695:D695)</f>
        <v>846878.9281790246</v>
      </c>
      <c r="F695" s="177">
        <f>(F624/F612)*AD64</f>
        <v>29897.917361826654</v>
      </c>
      <c r="G695" s="177">
        <f>(G625/G612)*AD77</f>
        <v>0</v>
      </c>
      <c r="H695" s="177">
        <f>(H628/H612)*AD60</f>
        <v>206686.2532009444</v>
      </c>
      <c r="I695" s="177">
        <f>(I629/I612)*AD78</f>
        <v>40319.382997069632</v>
      </c>
      <c r="J695" s="177">
        <f>(J630/J612)*AD79</f>
        <v>0</v>
      </c>
      <c r="K695" s="177">
        <f>(K644/K612)*AD75</f>
        <v>4396821.5841898341</v>
      </c>
      <c r="L695" s="177">
        <f>(L647/L612)*AD80</f>
        <v>245426.86159993292</v>
      </c>
      <c r="M695" s="177">
        <f t="shared" si="8"/>
        <v>6001263</v>
      </c>
      <c r="N695" s="186" t="s">
        <v>708</v>
      </c>
    </row>
    <row r="696" spans="1:14" ht="12.65" customHeight="1" x14ac:dyDescent="0.35">
      <c r="A696" s="184">
        <v>7200</v>
      </c>
      <c r="B696" s="186" t="s">
        <v>709</v>
      </c>
      <c r="C696" s="177">
        <f>AE71</f>
        <v>8573904.9299999997</v>
      </c>
      <c r="D696" s="177">
        <f>(D615/D612)*AE76</f>
        <v>549401.93139664014</v>
      </c>
      <c r="E696" s="177">
        <f>(E623/E612)*SUM(C696:D696)</f>
        <v>1445364.1388919065</v>
      </c>
      <c r="F696" s="177">
        <f>(F624/F612)*AE64</f>
        <v>3383.7534691526048</v>
      </c>
      <c r="G696" s="177">
        <f>(G625/G612)*AE77</f>
        <v>0</v>
      </c>
      <c r="H696" s="177">
        <f>(H628/H612)*AE60</f>
        <v>519958.60601916956</v>
      </c>
      <c r="I696" s="177">
        <f>(I629/I612)*AE78</f>
        <v>158040.72288205655</v>
      </c>
      <c r="J696" s="177">
        <f>(J630/J612)*AE79</f>
        <v>0</v>
      </c>
      <c r="K696" s="177">
        <f>(K644/K612)*AE75</f>
        <v>2353726.7405777117</v>
      </c>
      <c r="L696" s="177">
        <f>(L647/L612)*AE80</f>
        <v>214.41375546348323</v>
      </c>
      <c r="M696" s="177">
        <f t="shared" si="8"/>
        <v>5030090</v>
      </c>
      <c r="N696" s="186" t="s">
        <v>710</v>
      </c>
    </row>
    <row r="697" spans="1:14" ht="12.65" customHeight="1" x14ac:dyDescent="0.35">
      <c r="A697" s="184">
        <v>7220</v>
      </c>
      <c r="B697" s="186" t="s">
        <v>711</v>
      </c>
      <c r="C697" s="177">
        <f>AF71</f>
        <v>14274908.830000004</v>
      </c>
      <c r="D697" s="177">
        <f>(D615/D612)*AF76</f>
        <v>523503.2838760856</v>
      </c>
      <c r="E697" s="177">
        <f>(E623/E612)*SUM(C697:D697)</f>
        <v>2344445.3318175166</v>
      </c>
      <c r="F697" s="177">
        <f>(F624/F612)*AF64</f>
        <v>5191.7056077135194</v>
      </c>
      <c r="G697" s="177">
        <f>(G625/G612)*AF77</f>
        <v>0</v>
      </c>
      <c r="H697" s="177">
        <f>(H628/H612)*AF60</f>
        <v>754014.04223547655</v>
      </c>
      <c r="I697" s="177">
        <f>(I629/I612)*AF78</f>
        <v>0</v>
      </c>
      <c r="J697" s="177">
        <f>(J630/J612)*AF79</f>
        <v>0</v>
      </c>
      <c r="K697" s="177">
        <f>(K644/K612)*AF75</f>
        <v>1435579.6123066675</v>
      </c>
      <c r="L697" s="177">
        <f>(L647/L612)*AF80</f>
        <v>155260.84037977515</v>
      </c>
      <c r="M697" s="177">
        <f t="shared" si="8"/>
        <v>5217995</v>
      </c>
      <c r="N697" s="186" t="s">
        <v>712</v>
      </c>
    </row>
    <row r="698" spans="1:14" ht="12.65" customHeight="1" x14ac:dyDescent="0.35">
      <c r="A698" s="184">
        <v>7230</v>
      </c>
      <c r="B698" s="186" t="s">
        <v>713</v>
      </c>
      <c r="C698" s="177">
        <f>AG71</f>
        <v>16429013.220000001</v>
      </c>
      <c r="D698" s="177">
        <f>(D615/D612)*AG76</f>
        <v>1619616.6799984451</v>
      </c>
      <c r="E698" s="177">
        <f>(E623/E612)*SUM(C698:D698)</f>
        <v>2859362.5984423445</v>
      </c>
      <c r="F698" s="177">
        <f>(F624/F612)*AG64</f>
        <v>34710.067296335386</v>
      </c>
      <c r="G698" s="177">
        <f>(G625/G612)*AG77</f>
        <v>0</v>
      </c>
      <c r="H698" s="177">
        <f>(H628/H612)*AG60</f>
        <v>780845.8006952228</v>
      </c>
      <c r="I698" s="177">
        <f>(I629/I612)*AG78</f>
        <v>0</v>
      </c>
      <c r="J698" s="177">
        <f>(J630/J612)*AG79</f>
        <v>87296.51855523065</v>
      </c>
      <c r="K698" s="177">
        <f>(K644/K612)*AG75</f>
        <v>12119517.034989724</v>
      </c>
      <c r="L698" s="177">
        <f>(L647/L612)*AG80</f>
        <v>758572.39682200528</v>
      </c>
      <c r="M698" s="177">
        <f t="shared" si="8"/>
        <v>18259921</v>
      </c>
      <c r="N698" s="186" t="s">
        <v>714</v>
      </c>
    </row>
    <row r="699" spans="1:14" ht="12.65" customHeight="1" x14ac:dyDescent="0.35">
      <c r="A699" s="184">
        <v>7240</v>
      </c>
      <c r="B699" s="186" t="s">
        <v>119</v>
      </c>
      <c r="C699" s="177">
        <f>AH71</f>
        <v>3712911.6199999992</v>
      </c>
      <c r="D699" s="177">
        <f>(D615/D612)*AH76</f>
        <v>10341.289774494624</v>
      </c>
      <c r="E699" s="177">
        <f>(E623/E612)*SUM(C699:D699)</f>
        <v>589858.07641563611</v>
      </c>
      <c r="F699" s="177">
        <f>(F624/F612)*AH64</f>
        <v>3110.3075266395704</v>
      </c>
      <c r="G699" s="177">
        <f>(G625/G612)*AH77</f>
        <v>0</v>
      </c>
      <c r="H699" s="177">
        <f>(H628/H612)*AH60</f>
        <v>192466.41260136949</v>
      </c>
      <c r="I699" s="177">
        <f>(I629/I612)*AH78</f>
        <v>0</v>
      </c>
      <c r="J699" s="177">
        <f>(J630/J612)*AH79</f>
        <v>0</v>
      </c>
      <c r="K699" s="177">
        <f>(K644/K612)*AH75</f>
        <v>185956.69048241613</v>
      </c>
      <c r="L699" s="177">
        <f>(L647/L612)*AH80</f>
        <v>192375.62258132835</v>
      </c>
      <c r="M699" s="177">
        <f t="shared" si="8"/>
        <v>1174108</v>
      </c>
      <c r="N699" s="186" t="s">
        <v>715</v>
      </c>
    </row>
    <row r="700" spans="1:14" ht="12.65" customHeight="1" x14ac:dyDescent="0.35">
      <c r="A700" s="184">
        <v>7250</v>
      </c>
      <c r="B700" s="186" t="s">
        <v>716</v>
      </c>
      <c r="C700" s="177">
        <f>AI71</f>
        <v>0</v>
      </c>
      <c r="D700" s="177">
        <f>(D615/D612)*AI76</f>
        <v>0</v>
      </c>
      <c r="E700" s="177">
        <f>(E623/E612)*SUM(C700:D700)</f>
        <v>0</v>
      </c>
      <c r="F700" s="177">
        <f>(F624/F612)*AI64</f>
        <v>0</v>
      </c>
      <c r="G700" s="177">
        <f>(G625/G612)*AI77</f>
        <v>0</v>
      </c>
      <c r="H700" s="177">
        <f>(H628/H612)*AI60</f>
        <v>0</v>
      </c>
      <c r="I700" s="177">
        <f>(I629/I612)*AI78</f>
        <v>0</v>
      </c>
      <c r="J700" s="177">
        <f>(J630/J612)*AI79</f>
        <v>0</v>
      </c>
      <c r="K700" s="177">
        <f>(K644/K612)*AI75</f>
        <v>0</v>
      </c>
      <c r="L700" s="177">
        <f>(L647/L612)*AI80</f>
        <v>0</v>
      </c>
      <c r="M700" s="177">
        <f t="shared" si="8"/>
        <v>0</v>
      </c>
      <c r="N700" s="186" t="s">
        <v>717</v>
      </c>
    </row>
    <row r="701" spans="1:14" ht="12.65" customHeight="1" x14ac:dyDescent="0.35">
      <c r="A701" s="184">
        <v>7260</v>
      </c>
      <c r="B701" s="186" t="s">
        <v>121</v>
      </c>
      <c r="C701" s="177">
        <f>AJ71</f>
        <v>113882910.67999998</v>
      </c>
      <c r="D701" s="177">
        <f>(D615/D612)*AJ76</f>
        <v>9216875.1222837288</v>
      </c>
      <c r="E701" s="177">
        <f>(E623/E612)*SUM(C701:D701)</f>
        <v>19502140.902082782</v>
      </c>
      <c r="F701" s="177">
        <f>(F624/F612)*AJ64</f>
        <v>82956.177354835425</v>
      </c>
      <c r="G701" s="177">
        <f>(G625/G612)*AJ77</f>
        <v>0</v>
      </c>
      <c r="H701" s="177">
        <f>(H628/H612)*AJ60</f>
        <v>6075186.9297736157</v>
      </c>
      <c r="I701" s="177">
        <f>(I629/I612)*AJ78</f>
        <v>875064.30532558111</v>
      </c>
      <c r="J701" s="177">
        <f>(J630/J612)*AJ79</f>
        <v>104826.38479831071</v>
      </c>
      <c r="K701" s="177">
        <f>(K644/K612)*AJ75</f>
        <v>14359761.951405101</v>
      </c>
      <c r="L701" s="177">
        <f>(L647/L612)*AJ80</f>
        <v>3736997.7294278159</v>
      </c>
      <c r="M701" s="177">
        <f t="shared" si="8"/>
        <v>53953810</v>
      </c>
      <c r="N701" s="186" t="s">
        <v>718</v>
      </c>
    </row>
    <row r="702" spans="1:14" ht="12.65" customHeight="1" x14ac:dyDescent="0.35">
      <c r="A702" s="184">
        <v>7310</v>
      </c>
      <c r="B702" s="186" t="s">
        <v>719</v>
      </c>
      <c r="C702" s="177">
        <f>AK71</f>
        <v>2576288.3199999998</v>
      </c>
      <c r="D702" s="177">
        <f>(D615/D612)*AK76</f>
        <v>182139.75951578849</v>
      </c>
      <c r="E702" s="177">
        <f>(E623/E612)*SUM(C702:D702)</f>
        <v>437005.25329411682</v>
      </c>
      <c r="F702" s="177">
        <f>(F624/F612)*AK64</f>
        <v>2923.3235479965942</v>
      </c>
      <c r="G702" s="177">
        <f>(G625/G612)*AK77</f>
        <v>0</v>
      </c>
      <c r="H702" s="177">
        <f>(H628/H612)*AK60</f>
        <v>151017.68525970838</v>
      </c>
      <c r="I702" s="177">
        <f>(I629/I612)*AK78</f>
        <v>0</v>
      </c>
      <c r="J702" s="177">
        <f>(J630/J612)*AK79</f>
        <v>0</v>
      </c>
      <c r="K702" s="177">
        <f>(K644/K612)*AK75</f>
        <v>1010670.9247800345</v>
      </c>
      <c r="L702" s="177">
        <f>(L647/L612)*AK80</f>
        <v>0</v>
      </c>
      <c r="M702" s="177">
        <f t="shared" si="8"/>
        <v>1783757</v>
      </c>
      <c r="N702" s="186" t="s">
        <v>720</v>
      </c>
    </row>
    <row r="703" spans="1:14" ht="12.65" customHeight="1" x14ac:dyDescent="0.35">
      <c r="A703" s="184">
        <v>7320</v>
      </c>
      <c r="B703" s="186" t="s">
        <v>721</v>
      </c>
      <c r="C703" s="177">
        <f>AL71</f>
        <v>2076923.54</v>
      </c>
      <c r="D703" s="177">
        <f>(D615/D612)*AL76</f>
        <v>136248.82715589093</v>
      </c>
      <c r="E703" s="177">
        <f>(E623/E612)*SUM(C703:D703)</f>
        <v>350622.86309899943</v>
      </c>
      <c r="F703" s="177">
        <f>(F624/F612)*AL64</f>
        <v>656.32017414726442</v>
      </c>
      <c r="G703" s="177">
        <f>(G625/G612)*AL77</f>
        <v>0</v>
      </c>
      <c r="H703" s="177">
        <f>(H628/H612)*AL60</f>
        <v>121832.70419762259</v>
      </c>
      <c r="I703" s="177">
        <f>(I629/I612)*AL78</f>
        <v>0</v>
      </c>
      <c r="J703" s="177">
        <f>(J630/J612)*AL79</f>
        <v>0</v>
      </c>
      <c r="K703" s="177">
        <f>(K644/K612)*AL75</f>
        <v>882665.65347841161</v>
      </c>
      <c r="L703" s="177">
        <f>(L647/L612)*AL80</f>
        <v>0</v>
      </c>
      <c r="M703" s="177">
        <f t="shared" si="8"/>
        <v>1492026</v>
      </c>
      <c r="N703" s="186" t="s">
        <v>722</v>
      </c>
    </row>
    <row r="704" spans="1:14" ht="12.65" customHeight="1" x14ac:dyDescent="0.35">
      <c r="A704" s="184">
        <v>7330</v>
      </c>
      <c r="B704" s="186" t="s">
        <v>723</v>
      </c>
      <c r="C704" s="177">
        <f>AM71</f>
        <v>2607716.85</v>
      </c>
      <c r="D704" s="177">
        <f>(D615/D612)*AM76</f>
        <v>325746.25093984767</v>
      </c>
      <c r="E704" s="177">
        <f>(E623/E612)*SUM(C704:D704)</f>
        <v>464735.25808952528</v>
      </c>
      <c r="F704" s="177">
        <f>(F624/F612)*AM64</f>
        <v>333.84453693211822</v>
      </c>
      <c r="G704" s="177">
        <f>(G625/G612)*AM77</f>
        <v>0</v>
      </c>
      <c r="H704" s="177">
        <f>(H628/H612)*AM60</f>
        <v>191353.61823447098</v>
      </c>
      <c r="I704" s="177">
        <f>(I629/I612)*AM78</f>
        <v>0</v>
      </c>
      <c r="J704" s="177">
        <f>(J630/J612)*AM79</f>
        <v>0</v>
      </c>
      <c r="K704" s="177">
        <f>(K644/K612)*AM75</f>
        <v>0</v>
      </c>
      <c r="L704" s="177">
        <f>(L647/L612)*AM80</f>
        <v>0</v>
      </c>
      <c r="M704" s="177">
        <f t="shared" si="8"/>
        <v>982169</v>
      </c>
      <c r="N704" s="186" t="s">
        <v>724</v>
      </c>
    </row>
    <row r="705" spans="1:83" ht="12.65" customHeight="1" x14ac:dyDescent="0.35">
      <c r="A705" s="184">
        <v>7340</v>
      </c>
      <c r="B705" s="186" t="s">
        <v>725</v>
      </c>
      <c r="C705" s="177">
        <f>AN71</f>
        <v>0</v>
      </c>
      <c r="D705" s="177">
        <f>(D615/D612)*AN76</f>
        <v>0</v>
      </c>
      <c r="E705" s="177">
        <f>(E623/E612)*SUM(C705:D705)</f>
        <v>0</v>
      </c>
      <c r="F705" s="177">
        <f>(F624/F612)*AN64</f>
        <v>0</v>
      </c>
      <c r="G705" s="177">
        <f>(G625/G612)*AN77</f>
        <v>0</v>
      </c>
      <c r="H705" s="177">
        <f>(H628/H612)*AN60</f>
        <v>0</v>
      </c>
      <c r="I705" s="177">
        <f>(I629/I612)*AN78</f>
        <v>0</v>
      </c>
      <c r="J705" s="177">
        <f>(J630/J612)*AN79</f>
        <v>0</v>
      </c>
      <c r="K705" s="177">
        <f>(K644/K612)*AN75</f>
        <v>0</v>
      </c>
      <c r="L705" s="177">
        <f>(L647/L612)*AN80</f>
        <v>0</v>
      </c>
      <c r="M705" s="177">
        <f t="shared" si="8"/>
        <v>0</v>
      </c>
      <c r="N705" s="186" t="s">
        <v>726</v>
      </c>
    </row>
    <row r="706" spans="1:83" ht="12.65" customHeight="1" x14ac:dyDescent="0.35">
      <c r="A706" s="184">
        <v>7350</v>
      </c>
      <c r="B706" s="186" t="s">
        <v>727</v>
      </c>
      <c r="C706" s="177">
        <f>AO71</f>
        <v>0</v>
      </c>
      <c r="D706" s="177">
        <f>(D615/D612)*AO76</f>
        <v>0</v>
      </c>
      <c r="E706" s="177">
        <f>(E623/E612)*SUM(C706:D706)</f>
        <v>0</v>
      </c>
      <c r="F706" s="177">
        <f>(F624/F612)*AO64</f>
        <v>0</v>
      </c>
      <c r="G706" s="177">
        <f>(G625/G612)*AO77</f>
        <v>0</v>
      </c>
      <c r="H706" s="177">
        <f>(H628/H612)*AO60</f>
        <v>0</v>
      </c>
      <c r="I706" s="177">
        <f>(I629/I612)*AO78</f>
        <v>0</v>
      </c>
      <c r="J706" s="177">
        <f>(J630/J612)*AO79</f>
        <v>0</v>
      </c>
      <c r="K706" s="177">
        <f>(K644/K612)*AO75</f>
        <v>0</v>
      </c>
      <c r="L706" s="177">
        <f>(L647/L612)*AO80</f>
        <v>0</v>
      </c>
      <c r="M706" s="177">
        <f t="shared" si="8"/>
        <v>0</v>
      </c>
      <c r="N706" s="186" t="s">
        <v>728</v>
      </c>
    </row>
    <row r="707" spans="1:83" ht="12.65" customHeight="1" x14ac:dyDescent="0.35">
      <c r="A707" s="184">
        <v>7380</v>
      </c>
      <c r="B707" s="186" t="s">
        <v>729</v>
      </c>
      <c r="C707" s="177">
        <f>AP71</f>
        <v>0</v>
      </c>
      <c r="D707" s="177">
        <f>(D615/D612)*AP76</f>
        <v>0</v>
      </c>
      <c r="E707" s="177">
        <f>(E623/E612)*SUM(C707:D707)</f>
        <v>0</v>
      </c>
      <c r="F707" s="177">
        <f>(F624/F612)*AP64</f>
        <v>0</v>
      </c>
      <c r="G707" s="177">
        <f>(G625/G612)*AP77</f>
        <v>0</v>
      </c>
      <c r="H707" s="177">
        <f>(H628/H612)*AP60</f>
        <v>0</v>
      </c>
      <c r="I707" s="177">
        <f>(I629/I612)*AP78</f>
        <v>0</v>
      </c>
      <c r="J707" s="177">
        <f>(J630/J612)*AP79</f>
        <v>0</v>
      </c>
      <c r="K707" s="177">
        <f>(K644/K612)*AP75</f>
        <v>0</v>
      </c>
      <c r="L707" s="177">
        <f>(L647/L612)*AP80</f>
        <v>0</v>
      </c>
      <c r="M707" s="177">
        <f t="shared" si="8"/>
        <v>0</v>
      </c>
      <c r="N707" s="186" t="s">
        <v>730</v>
      </c>
    </row>
    <row r="708" spans="1:83" ht="12.65" customHeight="1" x14ac:dyDescent="0.35">
      <c r="A708" s="184">
        <v>7390</v>
      </c>
      <c r="B708" s="186" t="s">
        <v>731</v>
      </c>
      <c r="C708" s="177">
        <f>AQ71</f>
        <v>20943.240000000002</v>
      </c>
      <c r="D708" s="177">
        <f>(D615/D612)*AQ76</f>
        <v>0</v>
      </c>
      <c r="E708" s="177">
        <f>(E623/E612)*SUM(C708:D708)</f>
        <v>3317.9425517616055</v>
      </c>
      <c r="F708" s="177">
        <f>(F624/F612)*AQ64</f>
        <v>20.036260710911197</v>
      </c>
      <c r="G708" s="177">
        <f>(G625/G612)*AQ77</f>
        <v>0</v>
      </c>
      <c r="H708" s="177">
        <f>(H628/H612)*AQ60</f>
        <v>890.5371497943546</v>
      </c>
      <c r="I708" s="177">
        <f>(I629/I612)*AQ78</f>
        <v>0</v>
      </c>
      <c r="J708" s="177">
        <f>(J630/J612)*AQ79</f>
        <v>0</v>
      </c>
      <c r="K708" s="177">
        <f>(K644/K612)*AQ75</f>
        <v>0</v>
      </c>
      <c r="L708" s="177">
        <f>(L647/L612)*AQ80</f>
        <v>749.60580436858424</v>
      </c>
      <c r="M708" s="177">
        <f t="shared" si="8"/>
        <v>4978</v>
      </c>
      <c r="N708" s="186" t="s">
        <v>732</v>
      </c>
    </row>
    <row r="709" spans="1:83" ht="12.65" customHeight="1" x14ac:dyDescent="0.35">
      <c r="A709" s="184">
        <v>7400</v>
      </c>
      <c r="B709" s="186" t="s">
        <v>733</v>
      </c>
      <c r="C709" s="177">
        <f>AR71</f>
        <v>15948775.900000002</v>
      </c>
      <c r="D709" s="177">
        <f>(D615/D612)*AR76</f>
        <v>0</v>
      </c>
      <c r="E709" s="177">
        <f>(E623/E612)*SUM(C709:D709)</f>
        <v>2526692.2504407149</v>
      </c>
      <c r="F709" s="177">
        <f>(F624/F612)*AR64</f>
        <v>218157.49699252183</v>
      </c>
      <c r="G709" s="177">
        <f>(G625/G612)*AR77</f>
        <v>0</v>
      </c>
      <c r="H709" s="177">
        <f>(H628/H612)*AR60</f>
        <v>421909.96998853917</v>
      </c>
      <c r="I709" s="177">
        <f>(I629/I612)*AR78</f>
        <v>0</v>
      </c>
      <c r="J709" s="177">
        <f>(J630/J612)*AR79</f>
        <v>0</v>
      </c>
      <c r="K709" s="177">
        <f>(K644/K612)*AR75</f>
        <v>10286182.447322899</v>
      </c>
      <c r="L709" s="177">
        <f>(L647/L612)*AR80</f>
        <v>71878.161889167546</v>
      </c>
      <c r="M709" s="177">
        <f t="shared" si="8"/>
        <v>13524820</v>
      </c>
      <c r="N709" s="186" t="s">
        <v>734</v>
      </c>
    </row>
    <row r="710" spans="1:83" ht="12.65" customHeight="1" x14ac:dyDescent="0.35">
      <c r="A710" s="184">
        <v>7410</v>
      </c>
      <c r="B710" s="186" t="s">
        <v>129</v>
      </c>
      <c r="C710" s="177">
        <f>AS71</f>
        <v>0</v>
      </c>
      <c r="D710" s="177">
        <f>(D615/D612)*AS76</f>
        <v>0</v>
      </c>
      <c r="E710" s="177">
        <f>(E623/E612)*SUM(C710:D710)</f>
        <v>0</v>
      </c>
      <c r="F710" s="177">
        <f>(F624/F612)*AS64</f>
        <v>0</v>
      </c>
      <c r="G710" s="177">
        <f>(G625/G612)*AS77</f>
        <v>0</v>
      </c>
      <c r="H710" s="177">
        <f>(H628/H612)*AS60</f>
        <v>0</v>
      </c>
      <c r="I710" s="177">
        <f>(I629/I612)*AS78</f>
        <v>0</v>
      </c>
      <c r="J710" s="177">
        <f>(J630/J612)*AS79</f>
        <v>0</v>
      </c>
      <c r="K710" s="177">
        <f>(K644/K612)*AS75</f>
        <v>0</v>
      </c>
      <c r="L710" s="177">
        <f>(L647/L612)*AS80</f>
        <v>0</v>
      </c>
      <c r="M710" s="177">
        <f t="shared" si="8"/>
        <v>0</v>
      </c>
      <c r="N710" s="186" t="s">
        <v>735</v>
      </c>
    </row>
    <row r="711" spans="1:83" ht="12.65" customHeight="1" x14ac:dyDescent="0.35">
      <c r="A711" s="184">
        <v>7420</v>
      </c>
      <c r="B711" s="186" t="s">
        <v>736</v>
      </c>
      <c r="C711" s="177">
        <f>AT71</f>
        <v>3743391.5100000002</v>
      </c>
      <c r="D711" s="177">
        <f>(D615/D612)*AT76</f>
        <v>4817.0840489263192</v>
      </c>
      <c r="E711" s="177">
        <f>(E623/E612)*SUM(C711:D711)</f>
        <v>593811.69232045638</v>
      </c>
      <c r="F711" s="177">
        <f>(F624/F612)*AT64</f>
        <v>169.77027146283916</v>
      </c>
      <c r="G711" s="177">
        <f>(G625/G612)*AT77</f>
        <v>0</v>
      </c>
      <c r="H711" s="177">
        <f>(H628/H612)*AT60</f>
        <v>26286.890270378721</v>
      </c>
      <c r="I711" s="177">
        <f>(I629/I612)*AT78</f>
        <v>69450.664953067593</v>
      </c>
      <c r="J711" s="177">
        <f>(J630/J612)*AT79</f>
        <v>0</v>
      </c>
      <c r="K711" s="177">
        <f>(K644/K612)*AT75</f>
        <v>809137.75300964294</v>
      </c>
      <c r="L711" s="177">
        <f>(L647/L612)*AT80</f>
        <v>32885.161299554915</v>
      </c>
      <c r="M711" s="177">
        <f t="shared" si="8"/>
        <v>1536559</v>
      </c>
      <c r="N711" s="186" t="s">
        <v>737</v>
      </c>
    </row>
    <row r="712" spans="1:83" ht="12.65" customHeight="1" x14ac:dyDescent="0.35">
      <c r="A712" s="184">
        <v>7430</v>
      </c>
      <c r="B712" s="186" t="s">
        <v>738</v>
      </c>
      <c r="C712" s="177">
        <f>AU71</f>
        <v>0</v>
      </c>
      <c r="D712" s="177">
        <f>(D615/D612)*AU76</f>
        <v>0</v>
      </c>
      <c r="E712" s="177">
        <f>(E623/E612)*SUM(C712:D712)</f>
        <v>0</v>
      </c>
      <c r="F712" s="177">
        <f>(F624/F612)*AU64</f>
        <v>0</v>
      </c>
      <c r="G712" s="177">
        <f>(G625/G612)*AU77</f>
        <v>0</v>
      </c>
      <c r="H712" s="177">
        <f>(H628/H612)*AU60</f>
        <v>0</v>
      </c>
      <c r="I712" s="177">
        <f>(I629/I612)*AU78</f>
        <v>0</v>
      </c>
      <c r="J712" s="177">
        <f>(J630/J612)*AU79</f>
        <v>0</v>
      </c>
      <c r="K712" s="177">
        <f>(K644/K612)*AU75</f>
        <v>0</v>
      </c>
      <c r="L712" s="177">
        <f>(L647/L612)*AU80</f>
        <v>0</v>
      </c>
      <c r="M712" s="177">
        <f t="shared" si="8"/>
        <v>0</v>
      </c>
      <c r="N712" s="186" t="s">
        <v>739</v>
      </c>
    </row>
    <row r="713" spans="1:83" ht="12.65" customHeight="1" x14ac:dyDescent="0.35">
      <c r="A713" s="184">
        <v>7490</v>
      </c>
      <c r="B713" s="186" t="s">
        <v>740</v>
      </c>
      <c r="C713" s="177">
        <f>AV71</f>
        <v>3386001.55</v>
      </c>
      <c r="D713" s="177">
        <f>(D615/D612)*AV76</f>
        <v>32653.55621373648</v>
      </c>
      <c r="E713" s="177">
        <f>(E623/E612)*SUM(C713:D713)</f>
        <v>541602.02751358657</v>
      </c>
      <c r="F713" s="177">
        <f>(F624/F612)*AV64</f>
        <v>16675.260882186692</v>
      </c>
      <c r="G713" s="177">
        <f>(G625/G612)*AV77</f>
        <v>0</v>
      </c>
      <c r="H713" s="177">
        <f>(H628/H612)*AV60</f>
        <v>246173.46647202622</v>
      </c>
      <c r="I713" s="177">
        <f>(I629/I612)*AV78</f>
        <v>0</v>
      </c>
      <c r="J713" s="177">
        <f>(J630/J612)*AV79</f>
        <v>0</v>
      </c>
      <c r="K713" s="177">
        <f>(K644/K612)*AV75</f>
        <v>790435.72786706954</v>
      </c>
      <c r="L713" s="177">
        <f>(L647/L612)*AV80</f>
        <v>50520.16989239346</v>
      </c>
      <c r="M713" s="177">
        <f t="shared" si="8"/>
        <v>1678060</v>
      </c>
      <c r="N713" s="187" t="s">
        <v>741</v>
      </c>
    </row>
    <row r="715" spans="1:83" ht="12.65" customHeight="1" x14ac:dyDescent="0.35">
      <c r="C715" s="177">
        <f>SUM(C614:C647)+SUM(C668:C713)</f>
        <v>1172475194.4400001</v>
      </c>
      <c r="D715" s="177">
        <f>SUM(D616:D647)+SUM(D668:D713)</f>
        <v>60087208.670000002</v>
      </c>
      <c r="E715" s="177">
        <f>SUM(E624:E647)+SUM(E668:E713)</f>
        <v>160346896.95020539</v>
      </c>
      <c r="F715" s="177">
        <f>SUM(F625:F648)+SUM(F668:F713)</f>
        <v>4335315.2436781228</v>
      </c>
      <c r="G715" s="177">
        <f>SUM(G626:G647)+SUM(G668:G713)</f>
        <v>18132919.450202823</v>
      </c>
      <c r="H715" s="177">
        <f>SUM(H629:H647)+SUM(H668:H713)</f>
        <v>40208984.494497903</v>
      </c>
      <c r="I715" s="177">
        <f>SUM(I630:I647)+SUM(I668:I713)</f>
        <v>14605327.072257875</v>
      </c>
      <c r="J715" s="177">
        <f>SUM(J631:J647)+SUM(J668:J713)</f>
        <v>3627504.9026260753</v>
      </c>
      <c r="K715" s="177">
        <f>SUM(K668:K713)</f>
        <v>342343402.80719352</v>
      </c>
      <c r="L715" s="177">
        <f>SUM(L668:L713)</f>
        <v>15914100.563642358</v>
      </c>
      <c r="M715" s="177">
        <f>SUM(M668:M713)</f>
        <v>554245214</v>
      </c>
      <c r="N715" s="186" t="s">
        <v>742</v>
      </c>
    </row>
    <row r="716" spans="1:83" ht="12.65" customHeight="1" x14ac:dyDescent="0.35">
      <c r="C716" s="177">
        <f>CE71</f>
        <v>1172475194.4400008</v>
      </c>
      <c r="D716" s="177">
        <f>D615</f>
        <v>60087208.670000002</v>
      </c>
      <c r="E716" s="177">
        <f>E623</f>
        <v>160346896.95020536</v>
      </c>
      <c r="F716" s="177">
        <f>F624</f>
        <v>4335315.2436781246</v>
      </c>
      <c r="G716" s="177">
        <f>G625</f>
        <v>18132919.450202823</v>
      </c>
      <c r="H716" s="177">
        <f>H628</f>
        <v>40208984.494497895</v>
      </c>
      <c r="I716" s="177">
        <f>I629</f>
        <v>14605327.072257873</v>
      </c>
      <c r="J716" s="177">
        <f>J630</f>
        <v>3627504.9026260753</v>
      </c>
      <c r="K716" s="177">
        <f>K644</f>
        <v>342343402.80719382</v>
      </c>
      <c r="L716" s="177">
        <f>L647</f>
        <v>15914100.563642358</v>
      </c>
      <c r="M716" s="177">
        <f>C648</f>
        <v>554245216.63</v>
      </c>
      <c r="N716" s="186" t="s">
        <v>743</v>
      </c>
    </row>
    <row r="717" spans="1:83" ht="12.65" customHeight="1" x14ac:dyDescent="0.35">
      <c r="O717" s="186"/>
    </row>
    <row r="718" spans="1:83" ht="12.65" customHeight="1" x14ac:dyDescent="0.35">
      <c r="O718" s="186"/>
    </row>
    <row r="719" spans="1:83" ht="12.65" customHeight="1" x14ac:dyDescent="0.35">
      <c r="O719" s="186"/>
    </row>
    <row r="720" spans="1:83" s="189" customFormat="1" ht="12.65" customHeight="1" x14ac:dyDescent="0.35">
      <c r="A720" s="189" t="s">
        <v>744</v>
      </c>
      <c r="B720" s="245"/>
      <c r="C720" s="245"/>
      <c r="D720" s="245"/>
      <c r="E720" s="245"/>
      <c r="F720" s="245"/>
      <c r="G720" s="245"/>
      <c r="H720" s="245"/>
      <c r="I720" s="245"/>
      <c r="J720" s="245"/>
      <c r="K720" s="245"/>
      <c r="L720" s="245"/>
      <c r="M720" s="245"/>
      <c r="N720" s="245"/>
      <c r="O720" s="245"/>
      <c r="P720" s="245"/>
      <c r="Q720" s="245"/>
      <c r="R720" s="245"/>
      <c r="S720" s="245"/>
      <c r="T720" s="245"/>
      <c r="U720" s="245"/>
      <c r="V720" s="245"/>
      <c r="W720" s="245"/>
      <c r="X720" s="245"/>
      <c r="Y720" s="245"/>
      <c r="Z720" s="245"/>
      <c r="AA720" s="245"/>
      <c r="AB720" s="245"/>
      <c r="AC720" s="245"/>
      <c r="AD720" s="245"/>
      <c r="AE720" s="245"/>
      <c r="AF720" s="245"/>
      <c r="AG720" s="245"/>
      <c r="AH720" s="245"/>
      <c r="AI720" s="245"/>
      <c r="AJ720" s="245"/>
      <c r="AK720" s="245"/>
      <c r="AL720" s="245"/>
      <c r="AM720" s="245"/>
      <c r="AN720" s="245"/>
      <c r="AO720" s="245"/>
      <c r="AP720" s="245"/>
      <c r="AQ720" s="245"/>
      <c r="AR720" s="245"/>
      <c r="AS720" s="245"/>
      <c r="AT720" s="245"/>
      <c r="AU720" s="245"/>
      <c r="AV720" s="245"/>
      <c r="AW720" s="245"/>
      <c r="AX720" s="245"/>
      <c r="AY720" s="245"/>
      <c r="AZ720" s="245"/>
      <c r="BA720" s="245"/>
      <c r="BB720" s="245"/>
      <c r="BC720" s="245"/>
      <c r="BD720" s="245"/>
      <c r="BE720" s="245"/>
      <c r="BF720" s="245"/>
      <c r="BG720" s="245"/>
      <c r="BH720" s="245"/>
      <c r="BI720" s="245"/>
      <c r="BJ720" s="245"/>
      <c r="BK720" s="245"/>
      <c r="BL720" s="245"/>
      <c r="BM720" s="245"/>
      <c r="BN720" s="245"/>
      <c r="BO720" s="245"/>
      <c r="BP720" s="245"/>
      <c r="BQ720" s="245"/>
      <c r="BR720" s="245"/>
      <c r="BS720" s="245"/>
      <c r="BT720" s="245"/>
      <c r="BU720" s="245"/>
      <c r="BV720" s="245"/>
      <c r="BW720" s="245"/>
      <c r="BX720" s="245"/>
      <c r="BY720" s="245"/>
      <c r="BZ720" s="245"/>
      <c r="CA720" s="245"/>
      <c r="CB720" s="245"/>
      <c r="CC720" s="245"/>
      <c r="CD720" s="245"/>
      <c r="CE720" s="245"/>
    </row>
    <row r="721" spans="1:84" s="191" customFormat="1" ht="12.65" customHeight="1" x14ac:dyDescent="0.35">
      <c r="A721" s="191" t="s">
        <v>745</v>
      </c>
      <c r="B721" s="191" t="s">
        <v>746</v>
      </c>
      <c r="C721" s="191" t="s">
        <v>747</v>
      </c>
      <c r="D721" s="191" t="s">
        <v>748</v>
      </c>
      <c r="E721" s="191" t="s">
        <v>749</v>
      </c>
      <c r="F721" s="191" t="s">
        <v>750</v>
      </c>
      <c r="G721" s="191" t="s">
        <v>751</v>
      </c>
      <c r="H721" s="191" t="s">
        <v>752</v>
      </c>
      <c r="I721" s="191" t="s">
        <v>753</v>
      </c>
      <c r="J721" s="191" t="s">
        <v>754</v>
      </c>
      <c r="K721" s="191" t="s">
        <v>755</v>
      </c>
      <c r="L721" s="191" t="s">
        <v>756</v>
      </c>
      <c r="M721" s="191" t="s">
        <v>757</v>
      </c>
      <c r="N721" s="191" t="s">
        <v>758</v>
      </c>
      <c r="O721" s="191" t="s">
        <v>759</v>
      </c>
      <c r="P721" s="191" t="s">
        <v>760</v>
      </c>
      <c r="Q721" s="191" t="s">
        <v>761</v>
      </c>
      <c r="R721" s="191" t="s">
        <v>762</v>
      </c>
      <c r="S721" s="191" t="s">
        <v>763</v>
      </c>
      <c r="T721" s="191" t="s">
        <v>764</v>
      </c>
      <c r="U721" s="191" t="s">
        <v>765</v>
      </c>
      <c r="V721" s="191" t="s">
        <v>766</v>
      </c>
      <c r="W721" s="191" t="s">
        <v>767</v>
      </c>
      <c r="X721" s="191" t="s">
        <v>768</v>
      </c>
      <c r="Y721" s="191" t="s">
        <v>769</v>
      </c>
      <c r="Z721" s="191" t="s">
        <v>770</v>
      </c>
      <c r="AA721" s="191" t="s">
        <v>771</v>
      </c>
      <c r="AB721" s="191" t="s">
        <v>772</v>
      </c>
      <c r="AC721" s="191" t="s">
        <v>773</v>
      </c>
      <c r="AD721" s="191" t="s">
        <v>774</v>
      </c>
      <c r="AE721" s="191" t="s">
        <v>775</v>
      </c>
      <c r="AF721" s="191" t="s">
        <v>776</v>
      </c>
      <c r="AG721" s="191" t="s">
        <v>777</v>
      </c>
      <c r="AH721" s="191" t="s">
        <v>778</v>
      </c>
      <c r="AI721" s="191" t="s">
        <v>779</v>
      </c>
      <c r="AJ721" s="191" t="s">
        <v>780</v>
      </c>
      <c r="AK721" s="191" t="s">
        <v>781</v>
      </c>
      <c r="AL721" s="191" t="s">
        <v>782</v>
      </c>
      <c r="AM721" s="191" t="s">
        <v>783</v>
      </c>
      <c r="AN721" s="191" t="s">
        <v>784</v>
      </c>
      <c r="AO721" s="191" t="s">
        <v>785</v>
      </c>
      <c r="AP721" s="191" t="s">
        <v>786</v>
      </c>
      <c r="AQ721" s="191" t="s">
        <v>787</v>
      </c>
      <c r="AR721" s="191" t="s">
        <v>788</v>
      </c>
      <c r="AS721" s="191" t="s">
        <v>789</v>
      </c>
      <c r="AT721" s="191" t="s">
        <v>790</v>
      </c>
      <c r="AU721" s="191" t="s">
        <v>791</v>
      </c>
      <c r="AV721" s="191" t="s">
        <v>792</v>
      </c>
      <c r="AW721" s="191" t="s">
        <v>793</v>
      </c>
      <c r="AX721" s="191" t="s">
        <v>794</v>
      </c>
      <c r="AY721" s="191" t="s">
        <v>795</v>
      </c>
      <c r="AZ721" s="191" t="s">
        <v>796</v>
      </c>
      <c r="BA721" s="191" t="s">
        <v>797</v>
      </c>
      <c r="BB721" s="191" t="s">
        <v>798</v>
      </c>
      <c r="BC721" s="191" t="s">
        <v>799</v>
      </c>
      <c r="BD721" s="191" t="s">
        <v>800</v>
      </c>
      <c r="BE721" s="191" t="s">
        <v>801</v>
      </c>
      <c r="BF721" s="191" t="s">
        <v>802</v>
      </c>
      <c r="BG721" s="191" t="s">
        <v>803</v>
      </c>
      <c r="BH721" s="191" t="s">
        <v>804</v>
      </c>
      <c r="BI721" s="191" t="s">
        <v>805</v>
      </c>
      <c r="BJ721" s="191" t="s">
        <v>806</v>
      </c>
      <c r="BK721" s="191" t="s">
        <v>807</v>
      </c>
      <c r="BL721" s="191" t="s">
        <v>808</v>
      </c>
      <c r="BM721" s="191" t="s">
        <v>809</v>
      </c>
      <c r="BN721" s="191" t="s">
        <v>810</v>
      </c>
      <c r="BO721" s="191" t="s">
        <v>811</v>
      </c>
      <c r="BP721" s="191" t="s">
        <v>812</v>
      </c>
      <c r="BQ721" s="191" t="s">
        <v>813</v>
      </c>
      <c r="BR721" s="191" t="s">
        <v>814</v>
      </c>
      <c r="BS721" s="191" t="s">
        <v>815</v>
      </c>
      <c r="BT721" s="191" t="s">
        <v>816</v>
      </c>
      <c r="BU721" s="191" t="s">
        <v>817</v>
      </c>
      <c r="BV721" s="191" t="s">
        <v>818</v>
      </c>
      <c r="BW721" s="191" t="s">
        <v>819</v>
      </c>
      <c r="BX721" s="191" t="s">
        <v>820</v>
      </c>
      <c r="BY721" s="191" t="s">
        <v>821</v>
      </c>
      <c r="BZ721" s="191" t="s">
        <v>822</v>
      </c>
      <c r="CA721" s="191" t="s">
        <v>823</v>
      </c>
      <c r="CB721" s="191" t="s">
        <v>824</v>
      </c>
      <c r="CC721" s="191" t="s">
        <v>825</v>
      </c>
      <c r="CD721" s="191" t="s">
        <v>1256</v>
      </c>
    </row>
    <row r="722" spans="1:84" s="189" customFormat="1" ht="12.65" customHeight="1" x14ac:dyDescent="0.35">
      <c r="A722" s="190" t="str">
        <f>RIGHT(C83,3)&amp;"*"&amp;RIGHT(C82,4)&amp;"*"&amp;"A"</f>
        <v>014*2020*A</v>
      </c>
      <c r="B722" s="245">
        <f>ROUND(C165,0)</f>
        <v>50919715</v>
      </c>
      <c r="C722" s="245">
        <f>ROUND(C166,0)</f>
        <v>807399</v>
      </c>
      <c r="D722" s="245">
        <f>ROUND(C167,0)</f>
        <v>3458626</v>
      </c>
      <c r="E722" s="245">
        <f>ROUND(C168,0)</f>
        <v>85880236</v>
      </c>
      <c r="F722" s="245">
        <f>ROUND(C169,0)</f>
        <v>0</v>
      </c>
      <c r="G722" s="245">
        <f>ROUND(C170,0)</f>
        <v>31961705</v>
      </c>
      <c r="H722" s="245">
        <f>ROUND(C171+C172,0)</f>
        <v>3619329</v>
      </c>
      <c r="I722" s="245">
        <f>ROUND(C175,0)</f>
        <v>29789137</v>
      </c>
      <c r="J722" s="245">
        <f>ROUND(C176,0)</f>
        <v>1866126</v>
      </c>
      <c r="K722" s="245">
        <f>ROUND(C179,0)</f>
        <v>916240</v>
      </c>
      <c r="L722" s="245">
        <f>ROUND(C180,0)</f>
        <v>36693106</v>
      </c>
      <c r="M722" s="245">
        <f>ROUND(C183,0)</f>
        <v>0</v>
      </c>
      <c r="N722" s="245">
        <f>ROUND(C184,0)</f>
        <v>47332657</v>
      </c>
      <c r="O722" s="245">
        <f>ROUND(C185,0)</f>
        <v>0</v>
      </c>
      <c r="P722" s="245">
        <f>ROUND(C188,0)</f>
        <v>0</v>
      </c>
      <c r="Q722" s="245">
        <f>ROUND(C189,0)</f>
        <v>21248264</v>
      </c>
      <c r="R722" s="245">
        <f>ROUND(B195,0)</f>
        <v>221166313</v>
      </c>
      <c r="S722" s="245">
        <f>ROUND(C195,0)</f>
        <v>0</v>
      </c>
      <c r="T722" s="245">
        <f>ROUND(D195,0)</f>
        <v>0</v>
      </c>
      <c r="U722" s="245">
        <f>ROUND(B196,0)</f>
        <v>14690430</v>
      </c>
      <c r="V722" s="245">
        <f>ROUND(C196,0)</f>
        <v>70677</v>
      </c>
      <c r="W722" s="245">
        <f>ROUND(D196,0)</f>
        <v>0</v>
      </c>
      <c r="X722" s="245">
        <f>ROUND(B197,0)</f>
        <v>1263137456</v>
      </c>
      <c r="Y722" s="245">
        <f>ROUND(C197,0)</f>
        <v>73555627</v>
      </c>
      <c r="Z722" s="245">
        <f>ROUND(D197,0)</f>
        <v>371857</v>
      </c>
      <c r="AA722" s="245">
        <f>ROUND(B198,0)</f>
        <v>0</v>
      </c>
      <c r="AB722" s="245">
        <f>ROUND(C198,0)</f>
        <v>0</v>
      </c>
      <c r="AC722" s="245">
        <f>ROUND(D198,0)</f>
        <v>0</v>
      </c>
      <c r="AD722" s="245">
        <f>ROUND(B199,0)</f>
        <v>64003493</v>
      </c>
      <c r="AE722" s="245">
        <f>ROUND(C199,0)</f>
        <v>1193470</v>
      </c>
      <c r="AF722" s="245">
        <f>ROUND(D199,0)</f>
        <v>48866</v>
      </c>
      <c r="AG722" s="245">
        <f>ROUND(B200,0)</f>
        <v>553610759</v>
      </c>
      <c r="AH722" s="245">
        <f>ROUND(C200,0)</f>
        <v>54620200</v>
      </c>
      <c r="AI722" s="245">
        <f>ROUND(D200,0)</f>
        <v>16355747</v>
      </c>
      <c r="AJ722" s="245">
        <f>ROUND(B201,0)</f>
        <v>0</v>
      </c>
      <c r="AK722" s="245">
        <f>ROUND(C201,0)</f>
        <v>0</v>
      </c>
      <c r="AL722" s="245">
        <f>ROUND(D201,0)</f>
        <v>0</v>
      </c>
      <c r="AM722" s="245">
        <f>ROUND(B202,0)</f>
        <v>72392193</v>
      </c>
      <c r="AN722" s="245">
        <f>ROUND(C202,0)</f>
        <v>347796</v>
      </c>
      <c r="AO722" s="245">
        <f>ROUND(D202,0)</f>
        <v>15833</v>
      </c>
      <c r="AP722" s="245">
        <f>ROUND(B203,0)</f>
        <v>195531703</v>
      </c>
      <c r="AQ722" s="245">
        <f>ROUND(C203,0)</f>
        <v>347971383</v>
      </c>
      <c r="AR722" s="245">
        <f>ROUND(D203,0)</f>
        <v>113844175</v>
      </c>
      <c r="AS722" s="245"/>
      <c r="AT722" s="245"/>
      <c r="AU722" s="245"/>
      <c r="AV722" s="245">
        <f>ROUND(B209,0)</f>
        <v>8225104</v>
      </c>
      <c r="AW722" s="245">
        <f>ROUND(C209,0)</f>
        <v>790262</v>
      </c>
      <c r="AX722" s="245">
        <f>ROUND(D209,0)</f>
        <v>0</v>
      </c>
      <c r="AY722" s="245">
        <f>ROUND(B210,0)</f>
        <v>411365321</v>
      </c>
      <c r="AZ722" s="245">
        <f>ROUND(C210,0)</f>
        <v>48398091</v>
      </c>
      <c r="BA722" s="245">
        <f>ROUND(D210,0)</f>
        <v>253122</v>
      </c>
      <c r="BB722" s="245">
        <f>ROUND(B211,0)</f>
        <v>0</v>
      </c>
      <c r="BC722" s="245">
        <f>ROUND(C211,0)</f>
        <v>0</v>
      </c>
      <c r="BD722" s="245">
        <f>ROUND(D211,0)</f>
        <v>0</v>
      </c>
      <c r="BE722" s="245">
        <f>ROUND(B212,0)</f>
        <v>27693169</v>
      </c>
      <c r="BF722" s="245">
        <f>ROUND(C212,0)</f>
        <v>3479944</v>
      </c>
      <c r="BG722" s="245">
        <f>ROUND(D212,0)</f>
        <v>38947</v>
      </c>
      <c r="BH722" s="245">
        <f>ROUND(B213,0)</f>
        <v>385780467</v>
      </c>
      <c r="BI722" s="245">
        <f>ROUND(C213,0)</f>
        <v>53594509</v>
      </c>
      <c r="BJ722" s="245">
        <f>ROUND(D213,0)</f>
        <v>16186915</v>
      </c>
      <c r="BK722" s="245">
        <f>ROUND(B214,0)</f>
        <v>0</v>
      </c>
      <c r="BL722" s="245">
        <f>ROUND(C214,0)</f>
        <v>0</v>
      </c>
      <c r="BM722" s="245">
        <f>ROUND(D214,0)</f>
        <v>0</v>
      </c>
      <c r="BN722" s="245">
        <f>ROUND(B215,0)</f>
        <v>21388422</v>
      </c>
      <c r="BO722" s="245">
        <f>ROUND(C215,0)</f>
        <v>5149769</v>
      </c>
      <c r="BP722" s="245">
        <f>ROUND(D215,0)</f>
        <v>15833</v>
      </c>
      <c r="BQ722" s="245">
        <f>ROUND(B216,0)</f>
        <v>0</v>
      </c>
      <c r="BR722" s="245">
        <f>ROUND(C216,0)</f>
        <v>0</v>
      </c>
      <c r="BS722" s="245">
        <f>ROUND(D216,0)</f>
        <v>0</v>
      </c>
      <c r="BT722" s="245">
        <f>ROUND(C223,0)</f>
        <v>37404218</v>
      </c>
      <c r="BU722" s="245">
        <f>ROUND(C224,0)</f>
        <v>861462769</v>
      </c>
      <c r="BV722" s="245">
        <f>ROUND(C225,0)</f>
        <v>0</v>
      </c>
      <c r="BW722" s="245">
        <f>ROUND(C226,0)</f>
        <v>42941928</v>
      </c>
      <c r="BX722" s="245">
        <f>ROUND(C227,0)</f>
        <v>265343631</v>
      </c>
      <c r="BY722" s="245">
        <f>ROUND(C228,0)</f>
        <v>0</v>
      </c>
      <c r="BZ722" s="245">
        <f>ROUND(C231,0)</f>
        <v>0</v>
      </c>
      <c r="CA722" s="245">
        <f>ROUND(C233,0)</f>
        <v>3562113</v>
      </c>
      <c r="CB722" s="245">
        <f>ROUND(C234,0)</f>
        <v>18692489</v>
      </c>
      <c r="CC722" s="245">
        <f>ROUND(C238+C239,0)</f>
        <v>21155842</v>
      </c>
      <c r="CD722" s="245">
        <f>D221</f>
        <v>1929086.94</v>
      </c>
      <c r="CE722" s="245"/>
    </row>
    <row r="723" spans="1:84" ht="12.65" customHeight="1" x14ac:dyDescent="0.35">
      <c r="B723" s="246"/>
      <c r="C723" s="246"/>
      <c r="D723" s="246"/>
      <c r="E723" s="246"/>
      <c r="F723" s="246"/>
      <c r="G723" s="246"/>
      <c r="H723" s="246"/>
      <c r="I723" s="246"/>
      <c r="J723" s="246"/>
      <c r="K723" s="246"/>
      <c r="L723" s="246"/>
      <c r="M723" s="246"/>
      <c r="N723" s="246"/>
      <c r="O723" s="246"/>
      <c r="P723" s="246"/>
      <c r="Q723" s="246"/>
      <c r="R723" s="246"/>
      <c r="S723" s="246"/>
      <c r="T723" s="246"/>
      <c r="U723" s="246"/>
      <c r="V723" s="246"/>
      <c r="W723" s="246"/>
      <c r="X723" s="246"/>
      <c r="Y723" s="246"/>
      <c r="Z723" s="246"/>
      <c r="AA723" s="246"/>
      <c r="AB723" s="246"/>
      <c r="AC723" s="246"/>
      <c r="AD723" s="246"/>
      <c r="AE723" s="246"/>
      <c r="AF723" s="246"/>
      <c r="AG723" s="246"/>
      <c r="AH723" s="246"/>
      <c r="AI723" s="246"/>
      <c r="AJ723" s="246"/>
      <c r="AK723" s="246"/>
      <c r="AL723" s="246"/>
      <c r="AM723" s="246"/>
      <c r="AN723" s="246"/>
      <c r="AO723" s="246"/>
      <c r="AP723" s="246"/>
      <c r="AQ723" s="246"/>
      <c r="AR723" s="246"/>
      <c r="AS723" s="246"/>
      <c r="AT723" s="246"/>
      <c r="AU723" s="246"/>
      <c r="AV723" s="246"/>
      <c r="AW723" s="246"/>
      <c r="AX723" s="246"/>
      <c r="AY723" s="246"/>
      <c r="AZ723" s="246"/>
      <c r="BA723" s="246"/>
      <c r="BB723" s="246"/>
      <c r="BC723" s="246"/>
      <c r="BD723" s="246"/>
      <c r="BE723" s="246"/>
      <c r="BF723" s="246"/>
      <c r="BG723" s="246"/>
      <c r="BH723" s="246"/>
      <c r="BI723" s="246"/>
      <c r="BJ723" s="246"/>
      <c r="BK723" s="246"/>
      <c r="BL723" s="246"/>
      <c r="BM723" s="246"/>
      <c r="BN723" s="246"/>
      <c r="BO723" s="246"/>
      <c r="BP723" s="246"/>
      <c r="BQ723" s="246"/>
      <c r="BR723" s="246"/>
      <c r="BS723" s="246"/>
      <c r="BT723" s="246"/>
      <c r="BU723" s="246"/>
      <c r="BV723" s="246"/>
      <c r="BW723" s="246"/>
      <c r="BX723" s="246"/>
      <c r="BY723" s="246"/>
      <c r="BZ723" s="246"/>
      <c r="CA723" s="246"/>
      <c r="CB723" s="246"/>
      <c r="CC723" s="246"/>
      <c r="CD723" s="246"/>
      <c r="CE723" s="246"/>
    </row>
    <row r="724" spans="1:84" s="189" customFormat="1" ht="12.65" customHeight="1" x14ac:dyDescent="0.35">
      <c r="A724" s="189" t="s">
        <v>148</v>
      </c>
      <c r="B724" s="245"/>
      <c r="C724" s="245"/>
      <c r="D724" s="245"/>
      <c r="E724" s="245"/>
      <c r="F724" s="245"/>
      <c r="G724" s="245"/>
      <c r="H724" s="245"/>
      <c r="I724" s="245"/>
      <c r="J724" s="245"/>
      <c r="K724" s="245"/>
      <c r="L724" s="245"/>
      <c r="M724" s="245"/>
      <c r="N724" s="245"/>
      <c r="O724" s="245"/>
      <c r="P724" s="245"/>
      <c r="Q724" s="245"/>
      <c r="R724" s="245"/>
      <c r="S724" s="245"/>
      <c r="T724" s="245"/>
      <c r="U724" s="245"/>
      <c r="V724" s="245"/>
      <c r="W724" s="245"/>
      <c r="X724" s="245"/>
      <c r="Y724" s="245"/>
      <c r="Z724" s="245"/>
      <c r="AA724" s="245"/>
      <c r="AB724" s="245"/>
      <c r="AC724" s="245"/>
      <c r="AD724" s="245"/>
      <c r="AE724" s="245"/>
      <c r="AF724" s="245"/>
      <c r="AG724" s="245"/>
      <c r="AH724" s="245"/>
      <c r="AI724" s="245"/>
      <c r="AJ724" s="245"/>
      <c r="AK724" s="245"/>
      <c r="AL724" s="245"/>
      <c r="AM724" s="245"/>
      <c r="AN724" s="245"/>
      <c r="AO724" s="245"/>
      <c r="AP724" s="245"/>
      <c r="AQ724" s="245"/>
      <c r="AR724" s="245"/>
      <c r="AS724" s="245"/>
      <c r="AT724" s="245"/>
      <c r="AU724" s="245"/>
      <c r="AV724" s="245"/>
      <c r="AW724" s="245"/>
      <c r="AX724" s="245"/>
      <c r="AY724" s="245"/>
      <c r="AZ724" s="245"/>
      <c r="BA724" s="245"/>
      <c r="BB724" s="245"/>
      <c r="BC724" s="245"/>
      <c r="BD724" s="245"/>
      <c r="BE724" s="245"/>
      <c r="BF724" s="245"/>
      <c r="BG724" s="245"/>
      <c r="BH724" s="245"/>
      <c r="BI724" s="245"/>
      <c r="BJ724" s="245"/>
      <c r="BK724" s="245"/>
      <c r="BL724" s="245"/>
      <c r="BM724" s="245"/>
      <c r="BN724" s="245"/>
      <c r="BO724" s="245"/>
      <c r="BP724" s="245"/>
      <c r="BQ724" s="245"/>
      <c r="BR724" s="245"/>
      <c r="BS724" s="245"/>
      <c r="BT724" s="245"/>
      <c r="BU724" s="245"/>
      <c r="BV724" s="245"/>
      <c r="BW724" s="245"/>
      <c r="BX724" s="245"/>
      <c r="BY724" s="245"/>
      <c r="BZ724" s="245"/>
      <c r="CA724" s="245"/>
      <c r="CB724" s="245"/>
      <c r="CC724" s="245"/>
      <c r="CD724" s="245"/>
      <c r="CE724" s="245"/>
    </row>
    <row r="725" spans="1:84" s="191" customFormat="1" ht="12.65" customHeight="1" x14ac:dyDescent="0.35">
      <c r="A725" s="191" t="s">
        <v>745</v>
      </c>
      <c r="B725" s="191" t="s">
        <v>826</v>
      </c>
      <c r="C725" s="191" t="s">
        <v>827</v>
      </c>
      <c r="D725" s="191" t="s">
        <v>828</v>
      </c>
      <c r="E725" s="191" t="s">
        <v>829</v>
      </c>
      <c r="F725" s="191" t="s">
        <v>830</v>
      </c>
      <c r="G725" s="191" t="s">
        <v>831</v>
      </c>
      <c r="H725" s="191" t="s">
        <v>832</v>
      </c>
      <c r="I725" s="191" t="s">
        <v>833</v>
      </c>
      <c r="J725" s="191" t="s">
        <v>834</v>
      </c>
      <c r="K725" s="191" t="s">
        <v>835</v>
      </c>
      <c r="L725" s="191" t="s">
        <v>836</v>
      </c>
      <c r="M725" s="191" t="s">
        <v>837</v>
      </c>
      <c r="N725" s="191" t="s">
        <v>838</v>
      </c>
      <c r="O725" s="191" t="s">
        <v>839</v>
      </c>
      <c r="P725" s="191" t="s">
        <v>840</v>
      </c>
      <c r="Q725" s="191" t="s">
        <v>841</v>
      </c>
      <c r="R725" s="191" t="s">
        <v>842</v>
      </c>
      <c r="S725" s="191" t="s">
        <v>843</v>
      </c>
      <c r="T725" s="191" t="s">
        <v>844</v>
      </c>
      <c r="U725" s="191" t="s">
        <v>845</v>
      </c>
      <c r="V725" s="191" t="s">
        <v>846</v>
      </c>
      <c r="W725" s="191" t="s">
        <v>847</v>
      </c>
      <c r="X725" s="191" t="s">
        <v>848</v>
      </c>
      <c r="Y725" s="191" t="s">
        <v>849</v>
      </c>
      <c r="Z725" s="191" t="s">
        <v>850</v>
      </c>
      <c r="AA725" s="191" t="s">
        <v>851</v>
      </c>
      <c r="AB725" s="191" t="s">
        <v>852</v>
      </c>
      <c r="AC725" s="191" t="s">
        <v>853</v>
      </c>
      <c r="AD725" s="191" t="s">
        <v>854</v>
      </c>
      <c r="AE725" s="191" t="s">
        <v>855</v>
      </c>
      <c r="AF725" s="191" t="s">
        <v>856</v>
      </c>
      <c r="AG725" s="191" t="s">
        <v>857</v>
      </c>
      <c r="AH725" s="191" t="s">
        <v>858</v>
      </c>
      <c r="AI725" s="191" t="s">
        <v>859</v>
      </c>
      <c r="AJ725" s="191" t="s">
        <v>860</v>
      </c>
      <c r="AK725" s="191" t="s">
        <v>861</v>
      </c>
      <c r="AL725" s="191" t="s">
        <v>862</v>
      </c>
      <c r="AM725" s="191" t="s">
        <v>863</v>
      </c>
      <c r="AN725" s="191" t="s">
        <v>864</v>
      </c>
      <c r="AO725" s="191" t="s">
        <v>865</v>
      </c>
      <c r="AP725" s="191" t="s">
        <v>866</v>
      </c>
      <c r="AQ725" s="191" t="s">
        <v>867</v>
      </c>
      <c r="AR725" s="191" t="s">
        <v>868</v>
      </c>
      <c r="AS725" s="191" t="s">
        <v>869</v>
      </c>
      <c r="AT725" s="191" t="s">
        <v>870</v>
      </c>
      <c r="AU725" s="191" t="s">
        <v>871</v>
      </c>
      <c r="AV725" s="191" t="s">
        <v>872</v>
      </c>
      <c r="AW725" s="191" t="s">
        <v>873</v>
      </c>
      <c r="AX725" s="191" t="s">
        <v>874</v>
      </c>
      <c r="AY725" s="191" t="s">
        <v>875</v>
      </c>
      <c r="AZ725" s="191" t="s">
        <v>876</v>
      </c>
      <c r="BA725" s="191" t="s">
        <v>877</v>
      </c>
      <c r="BB725" s="191" t="s">
        <v>878</v>
      </c>
      <c r="BC725" s="191" t="s">
        <v>879</v>
      </c>
      <c r="BD725" s="191" t="s">
        <v>880</v>
      </c>
      <c r="BE725" s="191" t="s">
        <v>881</v>
      </c>
      <c r="BF725" s="191" t="s">
        <v>882</v>
      </c>
      <c r="BG725" s="191" t="s">
        <v>883</v>
      </c>
      <c r="BH725" s="191" t="s">
        <v>884</v>
      </c>
      <c r="BI725" s="191" t="s">
        <v>885</v>
      </c>
      <c r="BJ725" s="191" t="s">
        <v>886</v>
      </c>
      <c r="BK725" s="191" t="s">
        <v>887</v>
      </c>
      <c r="BL725" s="191" t="s">
        <v>888</v>
      </c>
      <c r="BM725" s="191" t="s">
        <v>889</v>
      </c>
      <c r="BN725" s="191" t="s">
        <v>890</v>
      </c>
      <c r="BO725" s="191" t="s">
        <v>891</v>
      </c>
      <c r="BP725" s="191" t="s">
        <v>892</v>
      </c>
      <c r="BQ725" s="191" t="s">
        <v>893</v>
      </c>
      <c r="BR725" s="191" t="s">
        <v>894</v>
      </c>
    </row>
    <row r="726" spans="1:84" s="189" customFormat="1" ht="12.65" customHeight="1" x14ac:dyDescent="0.35">
      <c r="A726" s="190" t="str">
        <f>RIGHT(C83,3)&amp;"*"&amp;RIGHT(C82,4)&amp;"*"&amp;"A"</f>
        <v>014*2020*A</v>
      </c>
      <c r="B726" s="245">
        <f>ROUND(C111,0)</f>
        <v>13593</v>
      </c>
      <c r="C726" s="245">
        <f>ROUND(C112,0)</f>
        <v>0</v>
      </c>
      <c r="D726" s="245">
        <f>ROUND(C113,0)</f>
        <v>0</v>
      </c>
      <c r="E726" s="245">
        <f>ROUND(C114,0)</f>
        <v>0</v>
      </c>
      <c r="F726" s="245">
        <f>ROUND(D111,0)</f>
        <v>94823</v>
      </c>
      <c r="G726" s="245">
        <f>ROUND(D112,0)</f>
        <v>0</v>
      </c>
      <c r="H726" s="245">
        <f>ROUND(D113,0)</f>
        <v>0</v>
      </c>
      <c r="I726" s="245">
        <f>ROUND(D114,0)</f>
        <v>0</v>
      </c>
      <c r="J726" s="245">
        <f>ROUND(C116,0)</f>
        <v>91</v>
      </c>
      <c r="K726" s="245">
        <f>ROUND(C117,0)</f>
        <v>0</v>
      </c>
      <c r="L726" s="245">
        <f>ROUND(C118,0)</f>
        <v>216</v>
      </c>
      <c r="M726" s="245">
        <f>ROUND(C119,0)</f>
        <v>0</v>
      </c>
      <c r="N726" s="245">
        <f>ROUND(C120,0)</f>
        <v>0</v>
      </c>
      <c r="O726" s="245">
        <f>ROUND(C121,0)</f>
        <v>12</v>
      </c>
      <c r="P726" s="245">
        <f>ROUND(C122,0)</f>
        <v>41</v>
      </c>
      <c r="Q726" s="245">
        <f>ROUND(C123,0)</f>
        <v>0</v>
      </c>
      <c r="R726" s="245">
        <f>ROUND(C124,0)</f>
        <v>0</v>
      </c>
      <c r="S726" s="245">
        <f>ROUND(C125,0)</f>
        <v>0</v>
      </c>
      <c r="T726" s="245"/>
      <c r="U726" s="245">
        <f>ROUND(C126,0)</f>
        <v>0</v>
      </c>
      <c r="V726" s="245">
        <f>ROUND(C128,0)</f>
        <v>407</v>
      </c>
      <c r="W726" s="245">
        <f>ROUND(C129,0)</f>
        <v>0</v>
      </c>
      <c r="X726" s="245">
        <f>ROUND(B138,0)</f>
        <v>165</v>
      </c>
      <c r="Y726" s="245">
        <f>ROUND(B139,0)</f>
        <v>713</v>
      </c>
      <c r="Z726" s="245">
        <f>ROUND(B140,0)</f>
        <v>3472</v>
      </c>
      <c r="AA726" s="245">
        <f>ROUND(B141,0)</f>
        <v>20283585</v>
      </c>
      <c r="AB726" s="245">
        <f>ROUND(B142,0)</f>
        <v>27004691</v>
      </c>
      <c r="AC726" s="245">
        <f>ROUND(C138,0)</f>
        <v>6241</v>
      </c>
      <c r="AD726" s="245">
        <f>ROUND(C139,0)</f>
        <v>50517</v>
      </c>
      <c r="AE726" s="245">
        <f>ROUND(C140,0)</f>
        <v>183333</v>
      </c>
      <c r="AF726" s="245">
        <f>ROUND(C141,0)</f>
        <v>849056306</v>
      </c>
      <c r="AG726" s="245">
        <f>ROUND(C142,0)</f>
        <v>382174451</v>
      </c>
      <c r="AH726" s="245">
        <f>ROUND(D138,0)</f>
        <v>7187</v>
      </c>
      <c r="AI726" s="245">
        <f>ROUND(D139,0)</f>
        <v>43593</v>
      </c>
      <c r="AJ726" s="245">
        <f>ROUND(D140,0)</f>
        <v>291342</v>
      </c>
      <c r="AK726" s="245">
        <f>ROUND(D141,0)</f>
        <v>764705560</v>
      </c>
      <c r="AL726" s="245">
        <f>ROUND(D142,0)</f>
        <v>527409040</v>
      </c>
      <c r="AM726" s="245">
        <f>ROUND(B144,0)</f>
        <v>0</v>
      </c>
      <c r="AN726" s="245">
        <f>ROUND(B145,0)</f>
        <v>0</v>
      </c>
      <c r="AO726" s="245">
        <f>ROUND(B146,0)</f>
        <v>0</v>
      </c>
      <c r="AP726" s="245">
        <f>ROUND(B147,0)</f>
        <v>0</v>
      </c>
      <c r="AQ726" s="245">
        <f>ROUND(B148,0)</f>
        <v>0</v>
      </c>
      <c r="AR726" s="245">
        <f>ROUND(C144,0)</f>
        <v>0</v>
      </c>
      <c r="AS726" s="245">
        <f>ROUND(C145,0)</f>
        <v>0</v>
      </c>
      <c r="AT726" s="245">
        <f>ROUND(C146,0)</f>
        <v>0</v>
      </c>
      <c r="AU726" s="245">
        <f>ROUND(C147,0)</f>
        <v>0</v>
      </c>
      <c r="AV726" s="245">
        <f>ROUND(C148,0)</f>
        <v>0</v>
      </c>
      <c r="AW726" s="245">
        <f>ROUND(D144,0)</f>
        <v>0</v>
      </c>
      <c r="AX726" s="245">
        <f>ROUND(D145,0)</f>
        <v>0</v>
      </c>
      <c r="AY726" s="245">
        <f>ROUND(D146,0)</f>
        <v>0</v>
      </c>
      <c r="AZ726" s="245">
        <f>ROUND(D147,0)</f>
        <v>0</v>
      </c>
      <c r="BA726" s="245">
        <f>ROUND(D148,0)</f>
        <v>0</v>
      </c>
      <c r="BB726" s="245">
        <f>ROUND(B150,0)</f>
        <v>0</v>
      </c>
      <c r="BC726" s="245">
        <f>ROUND(B151,0)</f>
        <v>0</v>
      </c>
      <c r="BD726" s="245">
        <f>ROUND(B152,0)</f>
        <v>0</v>
      </c>
      <c r="BE726" s="245">
        <f>ROUND(B153,0)</f>
        <v>0</v>
      </c>
      <c r="BF726" s="245">
        <f>ROUND(B154,0)</f>
        <v>0</v>
      </c>
      <c r="BG726" s="245">
        <f>ROUND(C150,0)</f>
        <v>0</v>
      </c>
      <c r="BH726" s="245">
        <f>ROUND(C151,0)</f>
        <v>0</v>
      </c>
      <c r="BI726" s="245">
        <f>ROUND(C152,0)</f>
        <v>0</v>
      </c>
      <c r="BJ726" s="245">
        <f>ROUND(C153,0)</f>
        <v>0</v>
      </c>
      <c r="BK726" s="245">
        <f>ROUND(C154,0)</f>
        <v>0</v>
      </c>
      <c r="BL726" s="245">
        <f>ROUND(D150,0)</f>
        <v>0</v>
      </c>
      <c r="BM726" s="245">
        <f>ROUND(D151,0)</f>
        <v>0</v>
      </c>
      <c r="BN726" s="245">
        <f>ROUND(D152,0)</f>
        <v>0</v>
      </c>
      <c r="BO726" s="245">
        <f>ROUND(D153,0)</f>
        <v>0</v>
      </c>
      <c r="BP726" s="245">
        <f>ROUND(D154,0)</f>
        <v>0</v>
      </c>
      <c r="BQ726" s="245">
        <f>ROUND(B157,0)</f>
        <v>0</v>
      </c>
      <c r="BR726" s="245">
        <f>ROUND(C157,0)</f>
        <v>0</v>
      </c>
      <c r="BS726" s="245"/>
      <c r="BT726" s="245"/>
      <c r="BU726" s="245"/>
      <c r="BV726" s="245"/>
      <c r="BW726" s="245"/>
      <c r="BX726" s="245"/>
      <c r="BY726" s="245"/>
      <c r="BZ726" s="245"/>
      <c r="CA726" s="245"/>
      <c r="CB726" s="245"/>
      <c r="CC726" s="245"/>
      <c r="CD726" s="245"/>
      <c r="CE726" s="245"/>
    </row>
    <row r="727" spans="1:84" ht="12.65" customHeight="1" x14ac:dyDescent="0.35">
      <c r="B727" s="246"/>
      <c r="C727" s="246"/>
      <c r="D727" s="246"/>
      <c r="E727" s="246"/>
      <c r="F727" s="246"/>
      <c r="G727" s="246"/>
      <c r="H727" s="246"/>
      <c r="I727" s="246"/>
      <c r="J727" s="246"/>
      <c r="K727" s="246"/>
      <c r="L727" s="246"/>
      <c r="M727" s="246"/>
      <c r="N727" s="246"/>
      <c r="O727" s="246"/>
      <c r="P727" s="246"/>
      <c r="Q727" s="246"/>
      <c r="R727" s="246"/>
      <c r="S727" s="246"/>
      <c r="T727" s="246"/>
      <c r="U727" s="246"/>
      <c r="V727" s="246"/>
      <c r="W727" s="246"/>
      <c r="X727" s="246"/>
      <c r="Y727" s="246"/>
      <c r="Z727" s="246"/>
      <c r="AA727" s="246"/>
      <c r="AB727" s="246"/>
      <c r="AC727" s="246"/>
      <c r="AD727" s="246"/>
      <c r="AE727" s="246"/>
      <c r="AF727" s="246"/>
      <c r="AG727" s="246"/>
      <c r="AH727" s="246"/>
      <c r="AI727" s="246"/>
      <c r="AJ727" s="246"/>
      <c r="AK727" s="246"/>
      <c r="AL727" s="246"/>
      <c r="AM727" s="246"/>
      <c r="AN727" s="246"/>
      <c r="AO727" s="246"/>
      <c r="AP727" s="246"/>
      <c r="AQ727" s="246"/>
      <c r="AR727" s="246"/>
      <c r="AS727" s="246"/>
      <c r="AT727" s="246"/>
      <c r="AU727" s="246"/>
      <c r="AV727" s="246"/>
      <c r="AW727" s="246"/>
      <c r="AX727" s="246"/>
      <c r="AY727" s="246"/>
      <c r="AZ727" s="246"/>
      <c r="BA727" s="246"/>
      <c r="BB727" s="246"/>
      <c r="BC727" s="246"/>
      <c r="BD727" s="246"/>
      <c r="BE727" s="246"/>
      <c r="BF727" s="246"/>
      <c r="BG727" s="246"/>
      <c r="BH727" s="246"/>
      <c r="BI727" s="246"/>
      <c r="BJ727" s="246"/>
      <c r="BK727" s="246"/>
      <c r="BL727" s="246"/>
      <c r="BM727" s="246"/>
      <c r="BN727" s="246"/>
      <c r="BO727" s="246"/>
      <c r="BP727" s="246"/>
      <c r="BQ727" s="246"/>
      <c r="BR727" s="246"/>
      <c r="BS727" s="246"/>
      <c r="BT727" s="246"/>
      <c r="BU727" s="246"/>
      <c r="BV727" s="246"/>
      <c r="BW727" s="246"/>
      <c r="BX727" s="246"/>
      <c r="BY727" s="246"/>
      <c r="BZ727" s="246"/>
      <c r="CA727" s="246"/>
      <c r="CB727" s="246"/>
      <c r="CC727" s="246"/>
      <c r="CD727" s="246"/>
      <c r="CE727" s="246"/>
    </row>
    <row r="728" spans="1:84" s="189" customFormat="1" ht="12.65" customHeight="1" x14ac:dyDescent="0.35">
      <c r="A728" s="189" t="s">
        <v>895</v>
      </c>
      <c r="B728" s="245"/>
      <c r="C728" s="245"/>
      <c r="D728" s="245"/>
      <c r="E728" s="245"/>
      <c r="F728" s="245"/>
      <c r="G728" s="245"/>
      <c r="H728" s="245"/>
      <c r="I728" s="245"/>
      <c r="J728" s="245"/>
      <c r="K728" s="245"/>
      <c r="L728" s="245"/>
      <c r="M728" s="245"/>
      <c r="N728" s="245"/>
      <c r="O728" s="245"/>
      <c r="P728" s="245"/>
      <c r="Q728" s="245"/>
      <c r="R728" s="245"/>
      <c r="S728" s="245"/>
      <c r="T728" s="245"/>
      <c r="U728" s="245"/>
      <c r="V728" s="245"/>
      <c r="W728" s="245"/>
      <c r="X728" s="245"/>
      <c r="Y728" s="245"/>
      <c r="Z728" s="245"/>
      <c r="AA728" s="245"/>
      <c r="AB728" s="245"/>
      <c r="AC728" s="245"/>
      <c r="AD728" s="245"/>
      <c r="AE728" s="245"/>
      <c r="AF728" s="245"/>
      <c r="AG728" s="245"/>
      <c r="AH728" s="245"/>
      <c r="AI728" s="245"/>
      <c r="AJ728" s="245"/>
      <c r="AK728" s="245"/>
      <c r="AL728" s="245"/>
      <c r="AM728" s="245"/>
      <c r="AN728" s="245"/>
      <c r="AO728" s="245"/>
      <c r="AP728" s="245"/>
      <c r="AQ728" s="245"/>
      <c r="AR728" s="245"/>
      <c r="AS728" s="245"/>
      <c r="AT728" s="245"/>
      <c r="AU728" s="245"/>
      <c r="AV728" s="245"/>
      <c r="AW728" s="245"/>
      <c r="AX728" s="245"/>
      <c r="AY728" s="245"/>
      <c r="AZ728" s="245"/>
      <c r="BA728" s="245"/>
      <c r="BB728" s="245"/>
      <c r="BC728" s="245"/>
      <c r="BD728" s="245"/>
      <c r="BE728" s="245"/>
      <c r="BF728" s="245"/>
      <c r="BG728" s="245"/>
      <c r="BH728" s="245"/>
      <c r="BI728" s="245"/>
      <c r="BJ728" s="245"/>
      <c r="BK728" s="245"/>
      <c r="BL728" s="245"/>
      <c r="BM728" s="245"/>
      <c r="BN728" s="245"/>
      <c r="BO728" s="245"/>
      <c r="BP728" s="245"/>
      <c r="BQ728" s="245"/>
      <c r="BR728" s="245"/>
      <c r="BS728" s="245"/>
      <c r="BT728" s="245"/>
      <c r="BU728" s="245"/>
      <c r="BV728" s="245"/>
      <c r="BW728" s="245"/>
      <c r="BX728" s="245"/>
      <c r="BY728" s="245"/>
      <c r="BZ728" s="245"/>
      <c r="CA728" s="245"/>
      <c r="CB728" s="245"/>
      <c r="CC728" s="245"/>
      <c r="CD728" s="245"/>
      <c r="CE728" s="245"/>
    </row>
    <row r="729" spans="1:84" s="191" customFormat="1" ht="12.65" customHeight="1" x14ac:dyDescent="0.35">
      <c r="A729" s="191" t="s">
        <v>745</v>
      </c>
      <c r="B729" s="191" t="s">
        <v>896</v>
      </c>
      <c r="C729" s="191" t="s">
        <v>897</v>
      </c>
      <c r="D729" s="191" t="s">
        <v>898</v>
      </c>
      <c r="E729" s="191" t="s">
        <v>899</v>
      </c>
      <c r="F729" s="191" t="s">
        <v>900</v>
      </c>
      <c r="G729" s="191" t="s">
        <v>901</v>
      </c>
      <c r="H729" s="191" t="s">
        <v>902</v>
      </c>
      <c r="I729" s="191" t="s">
        <v>903</v>
      </c>
      <c r="J729" s="191" t="s">
        <v>904</v>
      </c>
      <c r="K729" s="191" t="s">
        <v>905</v>
      </c>
      <c r="L729" s="191" t="s">
        <v>906</v>
      </c>
      <c r="M729" s="191" t="s">
        <v>907</v>
      </c>
      <c r="N729" s="191" t="s">
        <v>908</v>
      </c>
      <c r="O729" s="191" t="s">
        <v>909</v>
      </c>
      <c r="P729" s="191" t="s">
        <v>910</v>
      </c>
      <c r="Q729" s="191" t="s">
        <v>911</v>
      </c>
      <c r="R729" s="191" t="s">
        <v>912</v>
      </c>
      <c r="S729" s="191" t="s">
        <v>913</v>
      </c>
      <c r="T729" s="191" t="s">
        <v>914</v>
      </c>
      <c r="U729" s="191" t="s">
        <v>915</v>
      </c>
      <c r="V729" s="191" t="s">
        <v>916</v>
      </c>
      <c r="W729" s="191" t="s">
        <v>917</v>
      </c>
      <c r="X729" s="191" t="s">
        <v>918</v>
      </c>
      <c r="Y729" s="191" t="s">
        <v>919</v>
      </c>
      <c r="Z729" s="191" t="s">
        <v>920</v>
      </c>
      <c r="AA729" s="191" t="s">
        <v>921</v>
      </c>
      <c r="AB729" s="191" t="s">
        <v>922</v>
      </c>
      <c r="AC729" s="191" t="s">
        <v>923</v>
      </c>
      <c r="AD729" s="191" t="s">
        <v>924</v>
      </c>
      <c r="AE729" s="191" t="s">
        <v>925</v>
      </c>
      <c r="AF729" s="191" t="s">
        <v>926</v>
      </c>
      <c r="AG729" s="191" t="s">
        <v>927</v>
      </c>
      <c r="AH729" s="191" t="s">
        <v>928</v>
      </c>
      <c r="AI729" s="191" t="s">
        <v>929</v>
      </c>
      <c r="AJ729" s="191" t="s">
        <v>930</v>
      </c>
      <c r="AK729" s="191" t="s">
        <v>931</v>
      </c>
      <c r="AL729" s="191" t="s">
        <v>932</v>
      </c>
      <c r="AM729" s="191" t="s">
        <v>933</v>
      </c>
      <c r="AN729" s="191" t="s">
        <v>934</v>
      </c>
      <c r="AO729" s="191" t="s">
        <v>935</v>
      </c>
      <c r="AP729" s="191" t="s">
        <v>936</v>
      </c>
      <c r="AQ729" s="191" t="s">
        <v>937</v>
      </c>
      <c r="AR729" s="191" t="s">
        <v>938</v>
      </c>
      <c r="AS729" s="191" t="s">
        <v>939</v>
      </c>
      <c r="AT729" s="191" t="s">
        <v>940</v>
      </c>
      <c r="AU729" s="191" t="s">
        <v>941</v>
      </c>
      <c r="AV729" s="191" t="s">
        <v>942</v>
      </c>
      <c r="AW729" s="191" t="s">
        <v>943</v>
      </c>
      <c r="AX729" s="191" t="s">
        <v>944</v>
      </c>
      <c r="AY729" s="191" t="s">
        <v>945</v>
      </c>
      <c r="AZ729" s="191" t="s">
        <v>946</v>
      </c>
      <c r="BA729" s="191" t="s">
        <v>947</v>
      </c>
      <c r="BB729" s="191" t="s">
        <v>948</v>
      </c>
      <c r="BC729" s="191" t="s">
        <v>949</v>
      </c>
      <c r="BD729" s="191" t="s">
        <v>950</v>
      </c>
      <c r="BE729" s="191" t="s">
        <v>951</v>
      </c>
      <c r="BF729" s="191" t="s">
        <v>952</v>
      </c>
      <c r="BG729" s="191" t="s">
        <v>953</v>
      </c>
      <c r="BH729" s="191" t="s">
        <v>954</v>
      </c>
      <c r="BI729" s="191" t="s">
        <v>955</v>
      </c>
      <c r="BJ729" s="191" t="s">
        <v>956</v>
      </c>
      <c r="BK729" s="191" t="s">
        <v>957</v>
      </c>
      <c r="BL729" s="191" t="s">
        <v>958</v>
      </c>
      <c r="BM729" s="191" t="s">
        <v>959</v>
      </c>
      <c r="BN729" s="191" t="s">
        <v>960</v>
      </c>
      <c r="BO729" s="191" t="s">
        <v>961</v>
      </c>
      <c r="BP729" s="191" t="s">
        <v>962</v>
      </c>
      <c r="BQ729" s="191" t="s">
        <v>963</v>
      </c>
      <c r="BR729" s="191" t="s">
        <v>964</v>
      </c>
      <c r="BS729" s="191" t="s">
        <v>965</v>
      </c>
      <c r="BT729" s="191" t="s">
        <v>966</v>
      </c>
      <c r="BU729" s="191" t="s">
        <v>967</v>
      </c>
      <c r="BV729" s="191" t="s">
        <v>968</v>
      </c>
      <c r="BW729" s="191" t="s">
        <v>969</v>
      </c>
      <c r="BX729" s="191" t="s">
        <v>970</v>
      </c>
      <c r="BY729" s="191" t="s">
        <v>971</v>
      </c>
      <c r="BZ729" s="191" t="s">
        <v>972</v>
      </c>
      <c r="CA729" s="191" t="s">
        <v>973</v>
      </c>
      <c r="CB729" s="191" t="s">
        <v>974</v>
      </c>
      <c r="CC729" s="191" t="s">
        <v>975</v>
      </c>
      <c r="CD729" s="191" t="s">
        <v>976</v>
      </c>
      <c r="CE729" s="191" t="s">
        <v>977</v>
      </c>
      <c r="CF729" s="191" t="s">
        <v>978</v>
      </c>
    </row>
    <row r="730" spans="1:84" s="189" customFormat="1" ht="12.65" customHeight="1" x14ac:dyDescent="0.35">
      <c r="A730" s="190" t="str">
        <f>RIGHT(C83,3)&amp;"*"&amp;RIGHT(C82,4)&amp;"*"&amp;"A"</f>
        <v>014*2020*A</v>
      </c>
      <c r="B730" s="245">
        <f>ROUND(C250,0)</f>
        <v>65507895</v>
      </c>
      <c r="C730" s="245">
        <f>ROUND(C251,0)</f>
        <v>0</v>
      </c>
      <c r="D730" s="245">
        <f>ROUND(C252,0)</f>
        <v>523072184</v>
      </c>
      <c r="E730" s="245">
        <f>ROUND(C253,0)</f>
        <v>251138411</v>
      </c>
      <c r="F730" s="245">
        <f>ROUND(C254,0)</f>
        <v>0</v>
      </c>
      <c r="G730" s="245">
        <f>ROUND(C255,0)</f>
        <v>128996981</v>
      </c>
      <c r="H730" s="245">
        <f>ROUND(C256,0)</f>
        <v>0</v>
      </c>
      <c r="I730" s="245">
        <f>ROUND(C257,0)</f>
        <v>19896004</v>
      </c>
      <c r="J730" s="245">
        <f>ROUND(C258,0)</f>
        <v>30289351</v>
      </c>
      <c r="K730" s="245">
        <f>ROUND(C259,0)</f>
        <v>25059675</v>
      </c>
      <c r="L730" s="245">
        <f>ROUND(C262,0)</f>
        <v>0</v>
      </c>
      <c r="M730" s="245">
        <f>ROUND(C263,0)</f>
        <v>1368478439</v>
      </c>
      <c r="N730" s="245">
        <f>ROUND(C264,0)</f>
        <v>2459674</v>
      </c>
      <c r="O730" s="245">
        <f>ROUND(C267,0)</f>
        <v>221166313</v>
      </c>
      <c r="P730" s="245">
        <f>ROUND(C268,0)</f>
        <v>14761106</v>
      </c>
      <c r="Q730" s="245">
        <f>ROUND(C269,0)</f>
        <v>1336321226</v>
      </c>
      <c r="R730" s="245">
        <f>ROUND(C270,0)</f>
        <v>0</v>
      </c>
      <c r="S730" s="245">
        <f>ROUND(C271,0)</f>
        <v>65148098</v>
      </c>
      <c r="T730" s="245">
        <f>ROUND(C272,0)</f>
        <v>591875211</v>
      </c>
      <c r="U730" s="245">
        <f>ROUND(C273,0)</f>
        <v>72724156</v>
      </c>
      <c r="V730" s="245">
        <f>ROUND(C274,0)</f>
        <v>429658911</v>
      </c>
      <c r="W730" s="245">
        <f>ROUND(C275,0)</f>
        <v>0</v>
      </c>
      <c r="X730" s="245">
        <f>ROUND(C276,0)</f>
        <v>949370241</v>
      </c>
      <c r="Y730" s="245">
        <f>ROUND(C279,0)</f>
        <v>0</v>
      </c>
      <c r="Z730" s="245">
        <f>ROUND(C280,0)</f>
        <v>0</v>
      </c>
      <c r="AA730" s="245">
        <f>ROUND(C281,0)</f>
        <v>0</v>
      </c>
      <c r="AB730" s="245">
        <f>ROUND(C282,0)</f>
        <v>360413961</v>
      </c>
      <c r="AC730" s="245">
        <f>ROUND(C286,0)</f>
        <v>0</v>
      </c>
      <c r="AD730" s="245">
        <f>ROUND(C287,0)</f>
        <v>0</v>
      </c>
      <c r="AE730" s="245">
        <f>ROUND(C288,0)</f>
        <v>0</v>
      </c>
      <c r="AF730" s="245">
        <f>ROUND(C289,0)</f>
        <v>0</v>
      </c>
      <c r="AG730" s="245">
        <f>ROUND(C304,0)</f>
        <v>0</v>
      </c>
      <c r="AH730" s="245">
        <f>ROUND(C305,0)</f>
        <v>108803105</v>
      </c>
      <c r="AI730" s="245">
        <f>ROUND(C306,0)</f>
        <v>73915239</v>
      </c>
      <c r="AJ730" s="245">
        <f>ROUND(C307,0)</f>
        <v>13119675</v>
      </c>
      <c r="AK730" s="245">
        <f>ROUND(C308,0)</f>
        <v>0</v>
      </c>
      <c r="AL730" s="245">
        <f>ROUND(C309,0)</f>
        <v>0</v>
      </c>
      <c r="AM730" s="245">
        <f>ROUND(C310,0)</f>
        <v>0</v>
      </c>
      <c r="AN730" s="245">
        <f>ROUND(C311,0)</f>
        <v>0</v>
      </c>
      <c r="AO730" s="245">
        <f>ROUND(C312,0)</f>
        <v>81397719</v>
      </c>
      <c r="AP730" s="245">
        <f>ROUND(C313,0)</f>
        <v>15021040</v>
      </c>
      <c r="AQ730" s="245">
        <f>ROUND(C316,0)</f>
        <v>0</v>
      </c>
      <c r="AR730" s="245">
        <f>ROUND(C317,0)</f>
        <v>0</v>
      </c>
      <c r="AS730" s="245">
        <f>ROUND(C318,0)</f>
        <v>0</v>
      </c>
      <c r="AT730" s="245">
        <f>ROUND(C321,0)</f>
        <v>0</v>
      </c>
      <c r="AU730" s="245">
        <f>ROUND(C322,0)</f>
        <v>0</v>
      </c>
      <c r="AV730" s="245">
        <f>ROUND(C323,0)</f>
        <v>0</v>
      </c>
      <c r="AW730" s="245">
        <f>ROUND(C324,0)</f>
        <v>16198594</v>
      </c>
      <c r="AX730" s="245">
        <f>ROUND(C325,0)</f>
        <v>688850313</v>
      </c>
      <c r="AY730" s="245">
        <f>ROUND(C326,0)</f>
        <v>0</v>
      </c>
      <c r="AZ730" s="245">
        <f>ROUND(C327,0)</f>
        <v>178234344</v>
      </c>
      <c r="BA730" s="245">
        <f>ROUND(C328,0)</f>
        <v>0</v>
      </c>
      <c r="BB730" s="245">
        <f>ROUND(C332,0)</f>
        <v>2894801546</v>
      </c>
      <c r="BC730" s="245"/>
      <c r="BD730" s="245"/>
      <c r="BE730" s="245">
        <f>ROUND(C337,0)</f>
        <v>0</v>
      </c>
      <c r="BF730" s="245">
        <f>ROUND(C336,0)</f>
        <v>0</v>
      </c>
      <c r="BG730" s="245"/>
      <c r="BH730" s="245"/>
      <c r="BI730" s="245">
        <f>ROUND(CE60,2)</f>
        <v>7137.97</v>
      </c>
      <c r="BJ730" s="245">
        <f>ROUND(C359,0)</f>
        <v>1634045451</v>
      </c>
      <c r="BK730" s="245">
        <f>ROUND(C360,0)</f>
        <v>936588182</v>
      </c>
      <c r="BL730" s="245">
        <f>ROUND(C364,0)</f>
        <v>1207152545</v>
      </c>
      <c r="BM730" s="245">
        <f>ROUND(C365,0)</f>
        <v>22254602</v>
      </c>
      <c r="BN730" s="245">
        <f>ROUND(C366,0)</f>
        <v>21155842</v>
      </c>
      <c r="BO730" s="245">
        <f>ROUND(C370,0)</f>
        <v>344792995</v>
      </c>
      <c r="BP730" s="245">
        <f>ROUND(C371,0)</f>
        <v>0</v>
      </c>
      <c r="BQ730" s="245">
        <f>ROUND(C378,0)</f>
        <v>662562290</v>
      </c>
      <c r="BR730" s="245">
        <f>ROUND(C379,0)</f>
        <v>176647009</v>
      </c>
      <c r="BS730" s="245">
        <f>ROUND(C380,0)</f>
        <v>0</v>
      </c>
      <c r="BT730" s="245">
        <f>ROUND(C381,0)</f>
        <v>170268878</v>
      </c>
      <c r="BU730" s="245">
        <f>ROUND(C382,0)</f>
        <v>15237090</v>
      </c>
      <c r="BV730" s="245">
        <f>ROUND(C383,0)</f>
        <v>371535972</v>
      </c>
      <c r="BW730" s="245">
        <f>ROUND(C384,0)</f>
        <v>110414616</v>
      </c>
      <c r="BX730" s="245">
        <f>ROUND(C385,0)</f>
        <v>31655263</v>
      </c>
      <c r="BY730" s="245">
        <f>ROUND(C386,0)</f>
        <v>37609346</v>
      </c>
      <c r="BZ730" s="245">
        <f>ROUND(C387,0)</f>
        <v>47332657</v>
      </c>
      <c r="CA730" s="245">
        <f>ROUND(C388,0)</f>
        <v>21248264</v>
      </c>
      <c r="CB730" s="245">
        <f>C363</f>
        <v>1929086.94</v>
      </c>
      <c r="CC730" s="245">
        <f>ROUND(C389,0)</f>
        <v>47839684</v>
      </c>
      <c r="CD730" s="245">
        <f>ROUND(C392,0)</f>
        <v>65828638</v>
      </c>
      <c r="CE730" s="245">
        <f>ROUND(C394,0)</f>
        <v>0</v>
      </c>
      <c r="CF730" s="189">
        <f>ROUND(C395,0)</f>
        <v>0</v>
      </c>
    </row>
    <row r="731" spans="1:84" ht="12.65" customHeight="1" x14ac:dyDescent="0.35">
      <c r="B731" s="246"/>
      <c r="C731" s="246"/>
      <c r="D731" s="246"/>
      <c r="E731" s="246"/>
      <c r="F731" s="246"/>
      <c r="G731" s="246"/>
      <c r="H731" s="246"/>
      <c r="I731" s="246"/>
      <c r="J731" s="246"/>
      <c r="K731" s="246"/>
      <c r="L731" s="246"/>
      <c r="M731" s="246"/>
      <c r="N731" s="246"/>
      <c r="O731" s="246"/>
      <c r="P731" s="246"/>
      <c r="Q731" s="246"/>
      <c r="R731" s="246"/>
      <c r="S731" s="246"/>
      <c r="T731" s="246"/>
      <c r="U731" s="246"/>
      <c r="V731" s="246"/>
      <c r="W731" s="246"/>
      <c r="X731" s="246"/>
      <c r="Y731" s="246"/>
      <c r="Z731" s="246"/>
      <c r="AA731" s="246"/>
      <c r="AB731" s="246"/>
      <c r="AC731" s="246"/>
      <c r="AD731" s="246"/>
      <c r="AE731" s="246"/>
      <c r="AF731" s="246"/>
      <c r="AG731" s="246"/>
      <c r="AH731" s="246"/>
      <c r="AI731" s="246"/>
      <c r="AJ731" s="246"/>
      <c r="AK731" s="246"/>
      <c r="AL731" s="246"/>
      <c r="AM731" s="246"/>
      <c r="AN731" s="246"/>
      <c r="AO731" s="246"/>
      <c r="AP731" s="246"/>
      <c r="AQ731" s="246"/>
      <c r="AR731" s="246"/>
      <c r="AS731" s="246"/>
      <c r="AT731" s="246"/>
      <c r="AU731" s="246"/>
      <c r="AV731" s="246"/>
      <c r="AW731" s="246"/>
      <c r="AX731" s="246"/>
      <c r="AY731" s="246"/>
      <c r="AZ731" s="246"/>
      <c r="BA731" s="246"/>
      <c r="BB731" s="246"/>
      <c r="BC731" s="246"/>
      <c r="BD731" s="246"/>
      <c r="BE731" s="246"/>
      <c r="BF731" s="246"/>
      <c r="BG731" s="246"/>
      <c r="BH731" s="246"/>
      <c r="BI731" s="246"/>
      <c r="BJ731" s="246"/>
      <c r="BK731" s="246"/>
      <c r="BL731" s="246"/>
      <c r="BM731" s="246"/>
      <c r="BN731" s="246"/>
      <c r="BO731" s="246"/>
      <c r="BP731" s="246"/>
      <c r="BQ731" s="246"/>
      <c r="BR731" s="246"/>
      <c r="BS731" s="246"/>
      <c r="BT731" s="246"/>
      <c r="BU731" s="246"/>
      <c r="BV731" s="246"/>
      <c r="BW731" s="246"/>
      <c r="BX731" s="246"/>
      <c r="BY731" s="246"/>
      <c r="BZ731" s="246"/>
      <c r="CA731" s="246"/>
      <c r="CB731" s="246"/>
      <c r="CC731" s="246"/>
      <c r="CD731" s="246"/>
      <c r="CE731" s="246"/>
    </row>
    <row r="732" spans="1:84" s="189" customFormat="1" ht="12.65" customHeight="1" x14ac:dyDescent="0.35">
      <c r="A732" s="189" t="s">
        <v>979</v>
      </c>
      <c r="B732" s="245"/>
      <c r="C732" s="245"/>
      <c r="D732" s="245"/>
      <c r="E732" s="245"/>
      <c r="F732" s="245"/>
      <c r="G732" s="245"/>
      <c r="H732" s="245"/>
      <c r="I732" s="245"/>
      <c r="J732" s="245"/>
      <c r="K732" s="245"/>
      <c r="L732" s="245"/>
      <c r="M732" s="245"/>
      <c r="N732" s="245"/>
      <c r="O732" s="245"/>
      <c r="P732" s="245"/>
      <c r="Q732" s="245"/>
      <c r="R732" s="245"/>
      <c r="S732" s="245"/>
      <c r="T732" s="245"/>
      <c r="U732" s="245"/>
      <c r="V732" s="245"/>
      <c r="W732" s="245"/>
      <c r="X732" s="245"/>
      <c r="Y732" s="245"/>
      <c r="Z732" s="245"/>
      <c r="AA732" s="245"/>
      <c r="AB732" s="245"/>
      <c r="AC732" s="245"/>
      <c r="AD732" s="245"/>
      <c r="AE732" s="245"/>
      <c r="AF732" s="245"/>
      <c r="AG732" s="245"/>
      <c r="AH732" s="245"/>
      <c r="AI732" s="245"/>
      <c r="AJ732" s="245"/>
      <c r="AK732" s="245"/>
      <c r="AL732" s="245"/>
      <c r="AM732" s="245"/>
      <c r="AN732" s="245"/>
      <c r="AO732" s="245"/>
      <c r="AP732" s="245"/>
      <c r="AQ732" s="245"/>
      <c r="AR732" s="245"/>
      <c r="AS732" s="245"/>
      <c r="AT732" s="245"/>
      <c r="AU732" s="245"/>
      <c r="AV732" s="245"/>
      <c r="AW732" s="245"/>
      <c r="AX732" s="245"/>
      <c r="AY732" s="245"/>
      <c r="AZ732" s="245"/>
      <c r="BA732" s="245"/>
      <c r="BB732" s="245"/>
      <c r="BC732" s="245"/>
      <c r="BD732" s="245"/>
      <c r="BE732" s="245"/>
      <c r="BF732" s="245"/>
      <c r="BG732" s="245"/>
      <c r="BH732" s="245"/>
      <c r="BI732" s="245"/>
      <c r="BJ732" s="245"/>
      <c r="BK732" s="245"/>
      <c r="BL732" s="245"/>
      <c r="BM732" s="245"/>
      <c r="BN732" s="245"/>
      <c r="BO732" s="245"/>
      <c r="BP732" s="245"/>
      <c r="BQ732" s="245"/>
      <c r="BR732" s="245"/>
      <c r="BS732" s="245"/>
      <c r="BT732" s="245"/>
      <c r="BU732" s="245"/>
      <c r="BV732" s="245"/>
      <c r="BW732" s="245"/>
      <c r="BX732" s="245"/>
      <c r="BY732" s="245"/>
      <c r="BZ732" s="245"/>
      <c r="CA732" s="245"/>
      <c r="CB732" s="245"/>
      <c r="CC732" s="245"/>
      <c r="CD732" s="245"/>
      <c r="CE732" s="245"/>
    </row>
    <row r="733" spans="1:84" s="191" customFormat="1" ht="12.65" customHeight="1" x14ac:dyDescent="0.35">
      <c r="A733" s="191" t="s">
        <v>745</v>
      </c>
      <c r="B733" s="191" t="s">
        <v>980</v>
      </c>
      <c r="C733" s="191" t="s">
        <v>981</v>
      </c>
      <c r="D733" s="191" t="s">
        <v>982</v>
      </c>
      <c r="E733" s="191" t="s">
        <v>983</v>
      </c>
      <c r="F733" s="191" t="s">
        <v>984</v>
      </c>
      <c r="G733" s="191" t="s">
        <v>985</v>
      </c>
      <c r="H733" s="191" t="s">
        <v>986</v>
      </c>
      <c r="I733" s="191" t="s">
        <v>987</v>
      </c>
      <c r="J733" s="191" t="s">
        <v>988</v>
      </c>
      <c r="K733" s="191" t="s">
        <v>989</v>
      </c>
      <c r="L733" s="191" t="s">
        <v>990</v>
      </c>
      <c r="M733" s="191" t="s">
        <v>991</v>
      </c>
      <c r="N733" s="191" t="s">
        <v>992</v>
      </c>
      <c r="O733" s="191" t="s">
        <v>993</v>
      </c>
      <c r="P733" s="191" t="s">
        <v>994</v>
      </c>
      <c r="Q733" s="191" t="s">
        <v>995</v>
      </c>
      <c r="R733" s="191" t="s">
        <v>996</v>
      </c>
      <c r="S733" s="191" t="s">
        <v>997</v>
      </c>
      <c r="T733" s="191" t="s">
        <v>998</v>
      </c>
      <c r="U733" s="191" t="s">
        <v>999</v>
      </c>
      <c r="V733" s="191" t="s">
        <v>1000</v>
      </c>
      <c r="W733" s="191" t="s">
        <v>1001</v>
      </c>
      <c r="X733" s="191" t="s">
        <v>1002</v>
      </c>
      <c r="Y733" s="191" t="s">
        <v>1003</v>
      </c>
    </row>
    <row r="734" spans="1:84" s="189" customFormat="1" ht="12.65" customHeight="1" x14ac:dyDescent="0.35">
      <c r="A734" s="190" t="str">
        <f>RIGHT($C$83,3)&amp;"*"&amp;RIGHT($C$82,4)&amp;"*"&amp;C$55&amp;"*"&amp;"A"</f>
        <v>014*2020*6010*A</v>
      </c>
      <c r="B734" s="245">
        <f>ROUND(C59,0)</f>
        <v>26304</v>
      </c>
      <c r="C734" s="245">
        <f>ROUND(C60,2)</f>
        <v>416.38</v>
      </c>
      <c r="D734" s="245">
        <f>ROUND(C61,0)</f>
        <v>41510260</v>
      </c>
      <c r="E734" s="245">
        <f>ROUND(C62,0)</f>
        <v>0</v>
      </c>
      <c r="F734" s="245">
        <f>ROUND(C63,0)</f>
        <v>0</v>
      </c>
      <c r="G734" s="245">
        <f>ROUND(C64,0)</f>
        <v>3816887</v>
      </c>
      <c r="H734" s="245">
        <f>ROUND(C65,0)</f>
        <v>1727</v>
      </c>
      <c r="I734" s="245">
        <f>ROUND(C66,0)</f>
        <v>7872536</v>
      </c>
      <c r="J734" s="245">
        <f>ROUND(C67,0)</f>
        <v>6028555</v>
      </c>
      <c r="K734" s="245">
        <f>ROUND(C68,0)</f>
        <v>101555</v>
      </c>
      <c r="L734" s="245">
        <f>ROUND(C69,0)</f>
        <v>221410</v>
      </c>
      <c r="M734" s="245">
        <f>ROUND(C70,0)</f>
        <v>0</v>
      </c>
      <c r="N734" s="245">
        <f>ROUND(C75,0)</f>
        <v>491763238</v>
      </c>
      <c r="O734" s="245">
        <f>ROUND(C73,0)</f>
        <v>491168020</v>
      </c>
      <c r="P734" s="245">
        <f>IF(C76&gt;0,ROUND(C76,0),0)</f>
        <v>74288</v>
      </c>
      <c r="Q734" s="245">
        <f>IF(C77&gt;0,ROUND(C77,0),0)</f>
        <v>0</v>
      </c>
      <c r="R734" s="245">
        <f>IF(C78&gt;0,ROUND(C78,0),0)</f>
        <v>227</v>
      </c>
      <c r="S734" s="245">
        <f>IF(C79&gt;0,ROUND(C79,0),0)</f>
        <v>1089336</v>
      </c>
      <c r="T734" s="245">
        <f>IF(C80&gt;0,ROUND(C80,2),0)</f>
        <v>335.68</v>
      </c>
      <c r="U734" s="245"/>
      <c r="V734" s="245"/>
      <c r="W734" s="245"/>
      <c r="X734" s="245"/>
      <c r="Y734" s="245">
        <f>IF(M668&lt;&gt;0,ROUND(M668,0),0)</f>
        <v>87181283</v>
      </c>
      <c r="Z734" s="245"/>
      <c r="AA734" s="245"/>
      <c r="AB734" s="245"/>
      <c r="AC734" s="245"/>
      <c r="AD734" s="245"/>
      <c r="AE734" s="245"/>
      <c r="AF734" s="245"/>
      <c r="AG734" s="245"/>
      <c r="AH734" s="245"/>
      <c r="AI734" s="245"/>
      <c r="AJ734" s="245"/>
      <c r="AK734" s="245"/>
      <c r="AL734" s="245"/>
      <c r="AM734" s="245"/>
      <c r="AN734" s="245"/>
      <c r="AO734" s="245"/>
      <c r="AP734" s="245"/>
      <c r="AQ734" s="245"/>
      <c r="AR734" s="245"/>
      <c r="AS734" s="245"/>
      <c r="AT734" s="245"/>
      <c r="AU734" s="245"/>
      <c r="AV734" s="245"/>
      <c r="AW734" s="245"/>
      <c r="AX734" s="245"/>
      <c r="AY734" s="245"/>
      <c r="AZ734" s="245"/>
      <c r="BA734" s="245"/>
      <c r="BB734" s="245"/>
      <c r="BC734" s="245"/>
      <c r="BD734" s="245"/>
      <c r="BE734" s="245"/>
      <c r="BF734" s="245"/>
      <c r="BG734" s="245"/>
      <c r="BH734" s="245"/>
      <c r="BI734" s="245"/>
      <c r="BJ734" s="245"/>
      <c r="BK734" s="245"/>
      <c r="BL734" s="245"/>
      <c r="BM734" s="245"/>
      <c r="BN734" s="245"/>
      <c r="BO734" s="245"/>
      <c r="BP734" s="245"/>
      <c r="BQ734" s="245"/>
      <c r="BR734" s="245"/>
      <c r="BS734" s="245"/>
      <c r="BT734" s="245"/>
      <c r="BU734" s="245"/>
      <c r="BV734" s="245"/>
      <c r="BW734" s="245"/>
      <c r="BX734" s="245"/>
      <c r="BY734" s="245"/>
      <c r="BZ734" s="245"/>
      <c r="CA734" s="245"/>
      <c r="CB734" s="245"/>
      <c r="CC734" s="245"/>
      <c r="CD734" s="245"/>
      <c r="CE734" s="245"/>
    </row>
    <row r="735" spans="1:84" ht="12.65" customHeight="1" x14ac:dyDescent="0.35">
      <c r="A735" s="195" t="str">
        <f>RIGHT($C$83,3)&amp;"*"&amp;RIGHT($C$82,4)&amp;"*"&amp;D$55&amp;"*"&amp;"A"</f>
        <v>014*2020*6030*A</v>
      </c>
      <c r="B735" s="245">
        <f>ROUND(D59,0)</f>
        <v>0</v>
      </c>
      <c r="C735" s="247">
        <f>ROUND(D60,2)</f>
        <v>0</v>
      </c>
      <c r="D735" s="245">
        <f>ROUND(D61,0)</f>
        <v>0</v>
      </c>
      <c r="E735" s="245">
        <f>ROUND(D62,0)</f>
        <v>0</v>
      </c>
      <c r="F735" s="245">
        <f>ROUND(D63,0)</f>
        <v>0</v>
      </c>
      <c r="G735" s="245">
        <f>ROUND(D64,0)</f>
        <v>0</v>
      </c>
      <c r="H735" s="245">
        <f>ROUND(D65,0)</f>
        <v>0</v>
      </c>
      <c r="I735" s="245">
        <f>ROUND(D66,0)</f>
        <v>0</v>
      </c>
      <c r="J735" s="245">
        <f>ROUND(D67,0)</f>
        <v>0</v>
      </c>
      <c r="K735" s="245">
        <f>ROUND(D68,0)</f>
        <v>0</v>
      </c>
      <c r="L735" s="245">
        <f>ROUND(D69,0)</f>
        <v>0</v>
      </c>
      <c r="M735" s="245">
        <f>ROUND(D70,0)</f>
        <v>0</v>
      </c>
      <c r="N735" s="245">
        <f>ROUND(D75,0)</f>
        <v>0</v>
      </c>
      <c r="O735" s="245">
        <f>ROUND(D73,0)</f>
        <v>0</v>
      </c>
      <c r="P735" s="245">
        <f>IF(D76&gt;0,ROUND(D76,0),0)</f>
        <v>0</v>
      </c>
      <c r="Q735" s="245">
        <f>IF(D77&gt;0,ROUND(D77,0),0)</f>
        <v>0</v>
      </c>
      <c r="R735" s="245">
        <f>IF(D78&gt;0,ROUND(D78,0),0)</f>
        <v>0</v>
      </c>
      <c r="S735" s="245">
        <f>IF(D79&gt;0,ROUND(D79,0),0)</f>
        <v>0</v>
      </c>
      <c r="T735" s="247">
        <f>IF(D80&gt;0,ROUND(D80,2),0)</f>
        <v>0</v>
      </c>
      <c r="U735" s="245"/>
      <c r="V735" s="246"/>
      <c r="W735" s="245"/>
      <c r="X735" s="245"/>
      <c r="Y735" s="245">
        <f t="shared" ref="Y735:Y779" si="9">IF(M669&lt;&gt;0,ROUND(M669,0),0)</f>
        <v>0</v>
      </c>
      <c r="Z735" s="246"/>
      <c r="AA735" s="246"/>
      <c r="AB735" s="246"/>
      <c r="AC735" s="246"/>
      <c r="AD735" s="246"/>
      <c r="AE735" s="246"/>
      <c r="AF735" s="246"/>
      <c r="AG735" s="246"/>
      <c r="AH735" s="246"/>
      <c r="AI735" s="246"/>
      <c r="AJ735" s="246"/>
      <c r="AK735" s="246"/>
      <c r="AL735" s="246"/>
      <c r="AM735" s="246"/>
      <c r="AN735" s="246"/>
      <c r="AO735" s="246"/>
      <c r="AP735" s="246"/>
      <c r="AQ735" s="246"/>
      <c r="AR735" s="246"/>
      <c r="AS735" s="246"/>
      <c r="AT735" s="246"/>
      <c r="AU735" s="246"/>
      <c r="AV735" s="246"/>
      <c r="AW735" s="246"/>
      <c r="AX735" s="246"/>
      <c r="AY735" s="246"/>
      <c r="AZ735" s="246"/>
      <c r="BA735" s="246"/>
      <c r="BB735" s="246"/>
      <c r="BC735" s="246"/>
      <c r="BD735" s="246"/>
      <c r="BE735" s="246"/>
      <c r="BF735" s="246"/>
      <c r="BG735" s="246"/>
      <c r="BH735" s="246"/>
      <c r="BI735" s="246"/>
      <c r="BJ735" s="246"/>
      <c r="BK735" s="246"/>
      <c r="BL735" s="246"/>
      <c r="BM735" s="246"/>
      <c r="BN735" s="246"/>
      <c r="BO735" s="246"/>
      <c r="BP735" s="246"/>
      <c r="BQ735" s="246"/>
      <c r="BR735" s="246"/>
      <c r="BS735" s="246"/>
      <c r="BT735" s="246"/>
      <c r="BU735" s="246"/>
      <c r="BV735" s="246"/>
      <c r="BW735" s="246"/>
      <c r="BX735" s="246"/>
      <c r="BY735" s="246"/>
      <c r="BZ735" s="246"/>
      <c r="CA735" s="246"/>
      <c r="CB735" s="246"/>
      <c r="CC735" s="246"/>
      <c r="CD735" s="246"/>
      <c r="CE735" s="246"/>
    </row>
    <row r="736" spans="1:84" ht="12.65" customHeight="1" x14ac:dyDescent="0.35">
      <c r="A736" s="195" t="str">
        <f>RIGHT($C$83,3)&amp;"*"&amp;RIGHT($C$82,4)&amp;"*"&amp;E$55&amp;"*"&amp;"A"</f>
        <v>014*2020*6070*A</v>
      </c>
      <c r="B736" s="245">
        <f>ROUND(E59,0)</f>
        <v>54678</v>
      </c>
      <c r="C736" s="247">
        <f>ROUND(E60,2)</f>
        <v>512.28</v>
      </c>
      <c r="D736" s="245">
        <f>ROUND(E61,0)</f>
        <v>46474434</v>
      </c>
      <c r="E736" s="245">
        <f>ROUND(E62,0)</f>
        <v>0</v>
      </c>
      <c r="F736" s="245">
        <f>ROUND(E63,0)</f>
        <v>0</v>
      </c>
      <c r="G736" s="245">
        <f>ROUND(E64,0)</f>
        <v>3459023</v>
      </c>
      <c r="H736" s="245">
        <f>ROUND(E65,0)</f>
        <v>0</v>
      </c>
      <c r="I736" s="245">
        <f>ROUND(E66,0)</f>
        <v>1049258</v>
      </c>
      <c r="J736" s="245">
        <f>ROUND(E67,0)</f>
        <v>17963893</v>
      </c>
      <c r="K736" s="245">
        <f>ROUND(E68,0)</f>
        <v>426217</v>
      </c>
      <c r="L736" s="245">
        <f>ROUND(E69,0)</f>
        <v>40339</v>
      </c>
      <c r="M736" s="245">
        <f>ROUND(E70,0)</f>
        <v>250</v>
      </c>
      <c r="N736" s="245">
        <f>ROUND(E75,0)</f>
        <v>387078637</v>
      </c>
      <c r="O736" s="245">
        <f>ROUND(E73,0)</f>
        <v>358905084</v>
      </c>
      <c r="P736" s="245">
        <f>IF(E76&gt;0,ROUND(E76,0),0)</f>
        <v>221362</v>
      </c>
      <c r="Q736" s="245">
        <f>IF(E77&gt;0,ROUND(E77,0),0)</f>
        <v>0</v>
      </c>
      <c r="R736" s="245">
        <f>IF(E78&gt;0,ROUND(E78,0),0)</f>
        <v>22318</v>
      </c>
      <c r="S736" s="245">
        <f>IF(E79&gt;0,ROUND(E79,0),0)</f>
        <v>1589861</v>
      </c>
      <c r="T736" s="247">
        <f>IF(E80&gt;0,ROUND(E80,2),0)</f>
        <v>388.6</v>
      </c>
      <c r="U736" s="245"/>
      <c r="V736" s="246"/>
      <c r="W736" s="245"/>
      <c r="X736" s="245"/>
      <c r="Y736" s="245">
        <f t="shared" si="9"/>
        <v>86303688</v>
      </c>
      <c r="Z736" s="246"/>
      <c r="AA736" s="246"/>
      <c r="AB736" s="246"/>
      <c r="AC736" s="246"/>
      <c r="AD736" s="246"/>
      <c r="AE736" s="246"/>
      <c r="AF736" s="246"/>
      <c r="AG736" s="246"/>
      <c r="AH736" s="246"/>
      <c r="AI736" s="246"/>
      <c r="AJ736" s="246"/>
      <c r="AK736" s="246"/>
      <c r="AL736" s="246"/>
      <c r="AM736" s="246"/>
      <c r="AN736" s="246"/>
      <c r="AO736" s="246"/>
      <c r="AP736" s="246"/>
      <c r="AQ736" s="246"/>
      <c r="AR736" s="246"/>
      <c r="AS736" s="246"/>
      <c r="AT736" s="246"/>
      <c r="AU736" s="246"/>
      <c r="AV736" s="246"/>
      <c r="AW736" s="246"/>
      <c r="AX736" s="246"/>
      <c r="AY736" s="246"/>
      <c r="AZ736" s="246"/>
      <c r="BA736" s="246"/>
      <c r="BB736" s="246"/>
      <c r="BC736" s="246"/>
      <c r="BD736" s="246"/>
      <c r="BE736" s="246"/>
      <c r="BF736" s="246"/>
      <c r="BG736" s="246"/>
      <c r="BH736" s="246"/>
      <c r="BI736" s="246"/>
      <c r="BJ736" s="246"/>
      <c r="BK736" s="246"/>
      <c r="BL736" s="246"/>
      <c r="BM736" s="246"/>
      <c r="BN736" s="246"/>
      <c r="BO736" s="246"/>
      <c r="BP736" s="246"/>
      <c r="BQ736" s="246"/>
      <c r="BR736" s="246"/>
      <c r="BS736" s="246"/>
      <c r="BT736" s="246"/>
      <c r="BU736" s="246"/>
      <c r="BV736" s="246"/>
      <c r="BW736" s="246"/>
      <c r="BX736" s="246"/>
      <c r="BY736" s="246"/>
      <c r="BZ736" s="246"/>
      <c r="CA736" s="246"/>
      <c r="CB736" s="246"/>
      <c r="CC736" s="246"/>
      <c r="CD736" s="246"/>
      <c r="CE736" s="246"/>
    </row>
    <row r="737" spans="1:83" ht="12.65" customHeight="1" x14ac:dyDescent="0.35">
      <c r="A737" s="195" t="str">
        <f>RIGHT($C$83,3)&amp;"*"&amp;RIGHT($C$82,4)&amp;"*"&amp;F$55&amp;"*"&amp;"A"</f>
        <v>014*2020*6100*A</v>
      </c>
      <c r="B737" s="245">
        <f>ROUND(F59,0)</f>
        <v>0</v>
      </c>
      <c r="C737" s="247">
        <f>ROUND(F60,2)</f>
        <v>0</v>
      </c>
      <c r="D737" s="245">
        <f>ROUND(F61,0)</f>
        <v>0</v>
      </c>
      <c r="E737" s="245">
        <f>ROUND(F62,0)</f>
        <v>0</v>
      </c>
      <c r="F737" s="245">
        <f>ROUND(F63,0)</f>
        <v>0</v>
      </c>
      <c r="G737" s="245">
        <f>ROUND(F64,0)</f>
        <v>0</v>
      </c>
      <c r="H737" s="245">
        <f>ROUND(F65,0)</f>
        <v>0</v>
      </c>
      <c r="I737" s="245">
        <f>ROUND(F66,0)</f>
        <v>0</v>
      </c>
      <c r="J737" s="245">
        <f>ROUND(F67,0)</f>
        <v>0</v>
      </c>
      <c r="K737" s="245">
        <f>ROUND(F68,0)</f>
        <v>0</v>
      </c>
      <c r="L737" s="245">
        <f>ROUND(F69,0)</f>
        <v>0</v>
      </c>
      <c r="M737" s="245">
        <f>ROUND(F70,0)</f>
        <v>0</v>
      </c>
      <c r="N737" s="245">
        <f>ROUND(F75,0)</f>
        <v>0</v>
      </c>
      <c r="O737" s="245">
        <f>ROUND(F73,0)</f>
        <v>0</v>
      </c>
      <c r="P737" s="245">
        <f>IF(F76&gt;0,ROUND(F76,0),0)</f>
        <v>0</v>
      </c>
      <c r="Q737" s="245">
        <f>IF(F77&gt;0,ROUND(F77,0),0)</f>
        <v>0</v>
      </c>
      <c r="R737" s="245">
        <f>IF(F78&gt;0,ROUND(F78,0),0)</f>
        <v>0</v>
      </c>
      <c r="S737" s="245">
        <f>IF(F79&gt;0,ROUND(F79,0),0)</f>
        <v>0</v>
      </c>
      <c r="T737" s="247">
        <f>IF(F80&gt;0,ROUND(F80,2),0)</f>
        <v>0</v>
      </c>
      <c r="U737" s="245"/>
      <c r="V737" s="246"/>
      <c r="W737" s="245"/>
      <c r="X737" s="245"/>
      <c r="Y737" s="245">
        <f t="shared" si="9"/>
        <v>0</v>
      </c>
      <c r="Z737" s="246"/>
      <c r="AA737" s="246"/>
      <c r="AB737" s="246"/>
      <c r="AC737" s="246"/>
      <c r="AD737" s="246"/>
      <c r="AE737" s="246"/>
      <c r="AF737" s="246"/>
      <c r="AG737" s="246"/>
      <c r="AH737" s="246"/>
      <c r="AI737" s="246"/>
      <c r="AJ737" s="246"/>
      <c r="AK737" s="246"/>
      <c r="AL737" s="246"/>
      <c r="AM737" s="246"/>
      <c r="AN737" s="246"/>
      <c r="AO737" s="246"/>
      <c r="AP737" s="246"/>
      <c r="AQ737" s="246"/>
      <c r="AR737" s="246"/>
      <c r="AS737" s="246"/>
      <c r="AT737" s="246"/>
      <c r="AU737" s="246"/>
      <c r="AV737" s="246"/>
      <c r="AW737" s="246"/>
      <c r="AX737" s="246"/>
      <c r="AY737" s="246"/>
      <c r="AZ737" s="246"/>
      <c r="BA737" s="246"/>
      <c r="BB737" s="246"/>
      <c r="BC737" s="246"/>
      <c r="BD737" s="246"/>
      <c r="BE737" s="246"/>
      <c r="BF737" s="246"/>
      <c r="BG737" s="246"/>
      <c r="BH737" s="246"/>
      <c r="BI737" s="246"/>
      <c r="BJ737" s="246"/>
      <c r="BK737" s="246"/>
      <c r="BL737" s="246"/>
      <c r="BM737" s="246"/>
      <c r="BN737" s="246"/>
      <c r="BO737" s="246"/>
      <c r="BP737" s="246"/>
      <c r="BQ737" s="246"/>
      <c r="BR737" s="246"/>
      <c r="BS737" s="246"/>
      <c r="BT737" s="246"/>
      <c r="BU737" s="246"/>
      <c r="BV737" s="246"/>
      <c r="BW737" s="246"/>
      <c r="BX737" s="246"/>
      <c r="BY737" s="246"/>
      <c r="BZ737" s="246"/>
      <c r="CA737" s="246"/>
      <c r="CB737" s="246"/>
      <c r="CC737" s="246"/>
      <c r="CD737" s="246"/>
      <c r="CE737" s="246"/>
    </row>
    <row r="738" spans="1:83" ht="12.65" customHeight="1" x14ac:dyDescent="0.35">
      <c r="A738" s="195" t="str">
        <f>RIGHT($C$83,3)&amp;"*"&amp;RIGHT($C$82,4)&amp;"*"&amp;G$55&amp;"*"&amp;"A"</f>
        <v>014*2020*6120*A</v>
      </c>
      <c r="B738" s="245">
        <f>ROUND(G59,0)</f>
        <v>3287</v>
      </c>
      <c r="C738" s="247">
        <f>ROUND(G60,2)</f>
        <v>34.520000000000003</v>
      </c>
      <c r="D738" s="245">
        <f>ROUND(G61,0)</f>
        <v>3265396</v>
      </c>
      <c r="E738" s="245">
        <f>ROUND(G62,0)</f>
        <v>0</v>
      </c>
      <c r="F738" s="245">
        <f>ROUND(G63,0)</f>
        <v>0</v>
      </c>
      <c r="G738" s="245">
        <f>ROUND(G64,0)</f>
        <v>156582</v>
      </c>
      <c r="H738" s="245">
        <f>ROUND(G65,0)</f>
        <v>879</v>
      </c>
      <c r="I738" s="245">
        <f>ROUND(G66,0)</f>
        <v>28757</v>
      </c>
      <c r="J738" s="245">
        <f>ROUND(G67,0)</f>
        <v>970767</v>
      </c>
      <c r="K738" s="245">
        <f>ROUND(G68,0)</f>
        <v>29417</v>
      </c>
      <c r="L738" s="245">
        <f>ROUND(G69,0)</f>
        <v>976</v>
      </c>
      <c r="M738" s="245">
        <f>ROUND(G70,0)</f>
        <v>7631</v>
      </c>
      <c r="N738" s="245">
        <f>ROUND(G75,0)</f>
        <v>24228995</v>
      </c>
      <c r="O738" s="245">
        <f>ROUND(G73,0)</f>
        <v>22998747</v>
      </c>
      <c r="P738" s="245">
        <f>IF(G76&gt;0,ROUND(G76,0),0)</f>
        <v>11962</v>
      </c>
      <c r="Q738" s="245">
        <f>IF(G77&gt;0,ROUND(G77,0),0)</f>
        <v>0</v>
      </c>
      <c r="R738" s="245">
        <f>IF(G78&gt;0,ROUND(G78,0),0)</f>
        <v>209</v>
      </c>
      <c r="S738" s="245">
        <f>IF(G79&gt;0,ROUND(G79,0),0)</f>
        <v>38072</v>
      </c>
      <c r="T738" s="247">
        <f>IF(G80&gt;0,ROUND(G80,2),0)</f>
        <v>23.58</v>
      </c>
      <c r="U738" s="245"/>
      <c r="V738" s="246"/>
      <c r="W738" s="245"/>
      <c r="X738" s="245"/>
      <c r="Y738" s="245">
        <f t="shared" si="9"/>
        <v>5171175</v>
      </c>
      <c r="Z738" s="246"/>
      <c r="AA738" s="246"/>
      <c r="AB738" s="246"/>
      <c r="AC738" s="246"/>
      <c r="AD738" s="246"/>
      <c r="AE738" s="246"/>
      <c r="AF738" s="246"/>
      <c r="AG738" s="246"/>
      <c r="AH738" s="246"/>
      <c r="AI738" s="246"/>
      <c r="AJ738" s="246"/>
      <c r="AK738" s="246"/>
      <c r="AL738" s="246"/>
      <c r="AM738" s="246"/>
      <c r="AN738" s="246"/>
      <c r="AO738" s="246"/>
      <c r="AP738" s="246"/>
      <c r="AQ738" s="246"/>
      <c r="AR738" s="246"/>
      <c r="AS738" s="246"/>
      <c r="AT738" s="246"/>
      <c r="AU738" s="246"/>
      <c r="AV738" s="246"/>
      <c r="AW738" s="246"/>
      <c r="AX738" s="246"/>
      <c r="AY738" s="246"/>
      <c r="AZ738" s="246"/>
      <c r="BA738" s="246"/>
      <c r="BB738" s="246"/>
      <c r="BC738" s="246"/>
      <c r="BD738" s="246"/>
      <c r="BE738" s="246"/>
      <c r="BF738" s="246"/>
      <c r="BG738" s="246"/>
      <c r="BH738" s="246"/>
      <c r="BI738" s="246"/>
      <c r="BJ738" s="246"/>
      <c r="BK738" s="246"/>
      <c r="BL738" s="246"/>
      <c r="BM738" s="246"/>
      <c r="BN738" s="246"/>
      <c r="BO738" s="246"/>
      <c r="BP738" s="246"/>
      <c r="BQ738" s="246"/>
      <c r="BR738" s="246"/>
      <c r="BS738" s="246"/>
      <c r="BT738" s="246"/>
      <c r="BU738" s="246"/>
      <c r="BV738" s="246"/>
      <c r="BW738" s="246"/>
      <c r="BX738" s="246"/>
      <c r="BY738" s="246"/>
      <c r="BZ738" s="246"/>
      <c r="CA738" s="246"/>
      <c r="CB738" s="246"/>
      <c r="CC738" s="246"/>
      <c r="CD738" s="246"/>
      <c r="CE738" s="246"/>
    </row>
    <row r="739" spans="1:83" ht="12.65" customHeight="1" x14ac:dyDescent="0.35">
      <c r="A739" s="195" t="str">
        <f>RIGHT($C$83,3)&amp;"*"&amp;RIGHT($C$82,4)&amp;"*"&amp;H$55&amp;"*"&amp;"A"</f>
        <v>014*2020*6140*A</v>
      </c>
      <c r="B739" s="245">
        <f>ROUND(H59,0)</f>
        <v>11376</v>
      </c>
      <c r="C739" s="247">
        <f>ROUND(H60,2)</f>
        <v>153.96</v>
      </c>
      <c r="D739" s="245">
        <f>ROUND(H61,0)</f>
        <v>10956218</v>
      </c>
      <c r="E739" s="245">
        <f>ROUND(H62,0)</f>
        <v>0</v>
      </c>
      <c r="F739" s="245">
        <f>ROUND(H63,0)</f>
        <v>0</v>
      </c>
      <c r="G739" s="245">
        <f>ROUND(H64,0)</f>
        <v>202431</v>
      </c>
      <c r="H739" s="245">
        <f>ROUND(H65,0)</f>
        <v>0</v>
      </c>
      <c r="I739" s="245">
        <f>ROUND(H66,0)</f>
        <v>545418</v>
      </c>
      <c r="J739" s="245">
        <f>ROUND(H67,0)</f>
        <v>4995407</v>
      </c>
      <c r="K739" s="245">
        <f>ROUND(H68,0)</f>
        <v>0</v>
      </c>
      <c r="L739" s="245">
        <f>ROUND(H69,0)</f>
        <v>5362</v>
      </c>
      <c r="M739" s="245">
        <f>ROUND(H70,0)</f>
        <v>0</v>
      </c>
      <c r="N739" s="245">
        <f>ROUND(H75,0)</f>
        <v>81735979</v>
      </c>
      <c r="O739" s="245">
        <f>ROUND(H73,0)</f>
        <v>81712235</v>
      </c>
      <c r="P739" s="245">
        <f>IF(H76&gt;0,ROUND(H76,0),0)</f>
        <v>61556</v>
      </c>
      <c r="Q739" s="245">
        <f>IF(H77&gt;0,ROUND(H77,0),0)</f>
        <v>0</v>
      </c>
      <c r="R739" s="245">
        <f>IF(H78&gt;0,ROUND(H78,0),0)</f>
        <v>2168</v>
      </c>
      <c r="S739" s="245">
        <f>IF(H79&gt;0,ROUND(H79,0),0)</f>
        <v>230750</v>
      </c>
      <c r="T739" s="247">
        <f>IF(H80&gt;0,ROUND(H80,2),0)</f>
        <v>41.9</v>
      </c>
      <c r="U739" s="245"/>
      <c r="V739" s="246"/>
      <c r="W739" s="245"/>
      <c r="X739" s="245"/>
      <c r="Y739" s="245">
        <f t="shared" si="9"/>
        <v>18939032</v>
      </c>
      <c r="Z739" s="246"/>
      <c r="AA739" s="246"/>
      <c r="AB739" s="246"/>
      <c r="AC739" s="246"/>
      <c r="AD739" s="246"/>
      <c r="AE739" s="246"/>
      <c r="AF739" s="246"/>
      <c r="AG739" s="246"/>
      <c r="AH739" s="246"/>
      <c r="AI739" s="246"/>
      <c r="AJ739" s="246"/>
      <c r="AK739" s="246"/>
      <c r="AL739" s="246"/>
      <c r="AM739" s="246"/>
      <c r="AN739" s="246"/>
      <c r="AO739" s="246"/>
      <c r="AP739" s="246"/>
      <c r="AQ739" s="246"/>
      <c r="AR739" s="246"/>
      <c r="AS739" s="246"/>
      <c r="AT739" s="246"/>
      <c r="AU739" s="246"/>
      <c r="AV739" s="246"/>
      <c r="AW739" s="246"/>
      <c r="AX739" s="246"/>
      <c r="AY739" s="246"/>
      <c r="AZ739" s="246"/>
      <c r="BA739" s="246"/>
      <c r="BB739" s="246"/>
      <c r="BC739" s="246"/>
      <c r="BD739" s="246"/>
      <c r="BE739" s="246"/>
      <c r="BF739" s="246"/>
      <c r="BG739" s="246"/>
      <c r="BH739" s="246"/>
      <c r="BI739" s="246"/>
      <c r="BJ739" s="246"/>
      <c r="BK739" s="246"/>
      <c r="BL739" s="246"/>
      <c r="BM739" s="246"/>
      <c r="BN739" s="246"/>
      <c r="BO739" s="246"/>
      <c r="BP739" s="246"/>
      <c r="BQ739" s="246"/>
      <c r="BR739" s="246"/>
      <c r="BS739" s="246"/>
      <c r="BT739" s="246"/>
      <c r="BU739" s="246"/>
      <c r="BV739" s="246"/>
      <c r="BW739" s="246"/>
      <c r="BX739" s="246"/>
      <c r="BY739" s="246"/>
      <c r="BZ739" s="246"/>
      <c r="CA739" s="246"/>
      <c r="CB739" s="246"/>
      <c r="CC739" s="246"/>
      <c r="CD739" s="246"/>
      <c r="CE739" s="246"/>
    </row>
    <row r="740" spans="1:83" ht="12.65" customHeight="1" x14ac:dyDescent="0.35">
      <c r="A740" s="195" t="str">
        <f>RIGHT($C$83,3)&amp;"*"&amp;RIGHT($C$82,4)&amp;"*"&amp;I$55&amp;"*"&amp;"A"</f>
        <v>014*2020*6150*A</v>
      </c>
      <c r="B740" s="245">
        <f>ROUND(I59,0)</f>
        <v>0</v>
      </c>
      <c r="C740" s="247">
        <f>ROUND(I60,2)</f>
        <v>0</v>
      </c>
      <c r="D740" s="245">
        <f>ROUND(I61,0)</f>
        <v>0</v>
      </c>
      <c r="E740" s="245">
        <f>ROUND(I62,0)</f>
        <v>0</v>
      </c>
      <c r="F740" s="245">
        <f>ROUND(I63,0)</f>
        <v>0</v>
      </c>
      <c r="G740" s="245">
        <f>ROUND(I64,0)</f>
        <v>0</v>
      </c>
      <c r="H740" s="245">
        <f>ROUND(I65,0)</f>
        <v>0</v>
      </c>
      <c r="I740" s="245">
        <f>ROUND(I66,0)</f>
        <v>0</v>
      </c>
      <c r="J740" s="245">
        <f>ROUND(I67,0)</f>
        <v>0</v>
      </c>
      <c r="K740" s="245">
        <f>ROUND(I68,0)</f>
        <v>0</v>
      </c>
      <c r="L740" s="245">
        <f>ROUND(I69,0)</f>
        <v>0</v>
      </c>
      <c r="M740" s="245">
        <f>ROUND(I70,0)</f>
        <v>0</v>
      </c>
      <c r="N740" s="245">
        <f>ROUND(I75,0)</f>
        <v>0</v>
      </c>
      <c r="O740" s="245">
        <f>ROUND(I73,0)</f>
        <v>0</v>
      </c>
      <c r="P740" s="245">
        <f>IF(I76&gt;0,ROUND(I76,0),0)</f>
        <v>0</v>
      </c>
      <c r="Q740" s="245">
        <f>IF(I77&gt;0,ROUND(I77,0),0)</f>
        <v>0</v>
      </c>
      <c r="R740" s="245">
        <f>IF(I78&gt;0,ROUND(I78,0),0)</f>
        <v>0</v>
      </c>
      <c r="S740" s="245">
        <f>IF(I79&gt;0,ROUND(I79,0),0)</f>
        <v>0</v>
      </c>
      <c r="T740" s="247">
        <f>IF(I80&gt;0,ROUND(I80,2),0)</f>
        <v>0</v>
      </c>
      <c r="U740" s="245"/>
      <c r="V740" s="246"/>
      <c r="W740" s="245"/>
      <c r="X740" s="245"/>
      <c r="Y740" s="245">
        <f t="shared" si="9"/>
        <v>0</v>
      </c>
      <c r="Z740" s="246"/>
      <c r="AA740" s="246"/>
      <c r="AB740" s="246"/>
      <c r="AC740" s="246"/>
      <c r="AD740" s="246"/>
      <c r="AE740" s="246"/>
      <c r="AF740" s="246"/>
      <c r="AG740" s="246"/>
      <c r="AH740" s="246"/>
      <c r="AI740" s="246"/>
      <c r="AJ740" s="246"/>
      <c r="AK740" s="246"/>
      <c r="AL740" s="246"/>
      <c r="AM740" s="246"/>
      <c r="AN740" s="246"/>
      <c r="AO740" s="246"/>
      <c r="AP740" s="246"/>
      <c r="AQ740" s="246"/>
      <c r="AR740" s="246"/>
      <c r="AS740" s="246"/>
      <c r="AT740" s="246"/>
      <c r="AU740" s="246"/>
      <c r="AV740" s="246"/>
      <c r="AW740" s="246"/>
      <c r="AX740" s="246"/>
      <c r="AY740" s="246"/>
      <c r="AZ740" s="246"/>
      <c r="BA740" s="246"/>
      <c r="BB740" s="246"/>
      <c r="BC740" s="246"/>
      <c r="BD740" s="246"/>
      <c r="BE740" s="246"/>
      <c r="BF740" s="246"/>
      <c r="BG740" s="246"/>
      <c r="BH740" s="246"/>
      <c r="BI740" s="246"/>
      <c r="BJ740" s="246"/>
      <c r="BK740" s="246"/>
      <c r="BL740" s="246"/>
      <c r="BM740" s="246"/>
      <c r="BN740" s="246"/>
      <c r="BO740" s="246"/>
      <c r="BP740" s="246"/>
      <c r="BQ740" s="246"/>
      <c r="BR740" s="246"/>
      <c r="BS740" s="246"/>
      <c r="BT740" s="246"/>
      <c r="BU740" s="246"/>
      <c r="BV740" s="246"/>
      <c r="BW740" s="246"/>
      <c r="BX740" s="246"/>
      <c r="BY740" s="246"/>
      <c r="BZ740" s="246"/>
      <c r="CA740" s="246"/>
      <c r="CB740" s="246"/>
      <c r="CC740" s="246"/>
      <c r="CD740" s="246"/>
      <c r="CE740" s="246"/>
    </row>
    <row r="741" spans="1:83" ht="12.65" customHeight="1" x14ac:dyDescent="0.35">
      <c r="A741" s="195" t="str">
        <f>RIGHT($C$83,3)&amp;"*"&amp;RIGHT($C$82,4)&amp;"*"&amp;J$55&amp;"*"&amp;"A"</f>
        <v>014*2020*6170*A</v>
      </c>
      <c r="B741" s="245">
        <f>ROUND(J59,0)</f>
        <v>0</v>
      </c>
      <c r="C741" s="247">
        <f>ROUND(J60,2)</f>
        <v>0</v>
      </c>
      <c r="D741" s="245">
        <f>ROUND(J61,0)</f>
        <v>0</v>
      </c>
      <c r="E741" s="245">
        <f>ROUND(J62,0)</f>
        <v>0</v>
      </c>
      <c r="F741" s="245">
        <f>ROUND(J63,0)</f>
        <v>0</v>
      </c>
      <c r="G741" s="245">
        <f>ROUND(J64,0)</f>
        <v>0</v>
      </c>
      <c r="H741" s="245">
        <f>ROUND(J65,0)</f>
        <v>0</v>
      </c>
      <c r="I741" s="245">
        <f>ROUND(J66,0)</f>
        <v>0</v>
      </c>
      <c r="J741" s="245">
        <f>ROUND(J67,0)</f>
        <v>0</v>
      </c>
      <c r="K741" s="245">
        <f>ROUND(J68,0)</f>
        <v>0</v>
      </c>
      <c r="L741" s="245">
        <f>ROUND(J69,0)</f>
        <v>0</v>
      </c>
      <c r="M741" s="245">
        <f>ROUND(J70,0)</f>
        <v>0</v>
      </c>
      <c r="N741" s="245">
        <f>ROUND(J75,0)</f>
        <v>0</v>
      </c>
      <c r="O741" s="245">
        <f>ROUND(J73,0)</f>
        <v>0</v>
      </c>
      <c r="P741" s="245">
        <f>IF(J76&gt;0,ROUND(J76,0),0)</f>
        <v>0</v>
      </c>
      <c r="Q741" s="245">
        <f>IF(J77&gt;0,ROUND(J77,0),0)</f>
        <v>0</v>
      </c>
      <c r="R741" s="245">
        <f>IF(J78&gt;0,ROUND(J78,0),0)</f>
        <v>0</v>
      </c>
      <c r="S741" s="245">
        <f>IF(J79&gt;0,ROUND(J79,0),0)</f>
        <v>0</v>
      </c>
      <c r="T741" s="247">
        <f>IF(J80&gt;0,ROUND(J80,2),0)</f>
        <v>0</v>
      </c>
      <c r="U741" s="245"/>
      <c r="V741" s="246"/>
      <c r="W741" s="245"/>
      <c r="X741" s="245"/>
      <c r="Y741" s="245">
        <f t="shared" si="9"/>
        <v>0</v>
      </c>
      <c r="Z741" s="246"/>
      <c r="AA741" s="246"/>
      <c r="AB741" s="246"/>
      <c r="AC741" s="246"/>
      <c r="AD741" s="246"/>
      <c r="AE741" s="246"/>
      <c r="AF741" s="246"/>
      <c r="AG741" s="246"/>
      <c r="AH741" s="246"/>
      <c r="AI741" s="246"/>
      <c r="AJ741" s="246"/>
      <c r="AK741" s="246"/>
      <c r="AL741" s="246"/>
      <c r="AM741" s="246"/>
      <c r="AN741" s="246"/>
      <c r="AO741" s="246"/>
      <c r="AP741" s="246"/>
      <c r="AQ741" s="246"/>
      <c r="AR741" s="246"/>
      <c r="AS741" s="246"/>
      <c r="AT741" s="246"/>
      <c r="AU741" s="246"/>
      <c r="AV741" s="246"/>
      <c r="AW741" s="246"/>
      <c r="AX741" s="246"/>
      <c r="AY741" s="246"/>
      <c r="AZ741" s="246"/>
      <c r="BA741" s="246"/>
      <c r="BB741" s="246"/>
      <c r="BC741" s="246"/>
      <c r="BD741" s="246"/>
      <c r="BE741" s="246"/>
      <c r="BF741" s="246"/>
      <c r="BG741" s="246"/>
      <c r="BH741" s="246"/>
      <c r="BI741" s="246"/>
      <c r="BJ741" s="246"/>
      <c r="BK741" s="246"/>
      <c r="BL741" s="246"/>
      <c r="BM741" s="246"/>
      <c r="BN741" s="246"/>
      <c r="BO741" s="246"/>
      <c r="BP741" s="246"/>
      <c r="BQ741" s="246"/>
      <c r="BR741" s="246"/>
      <c r="BS741" s="246"/>
      <c r="BT741" s="246"/>
      <c r="BU741" s="246"/>
      <c r="BV741" s="246"/>
      <c r="BW741" s="246"/>
      <c r="BX741" s="246"/>
      <c r="BY741" s="246"/>
      <c r="BZ741" s="246"/>
      <c r="CA741" s="246"/>
      <c r="CB741" s="246"/>
      <c r="CC741" s="246"/>
      <c r="CD741" s="246"/>
      <c r="CE741" s="246"/>
    </row>
    <row r="742" spans="1:83" ht="12.65" customHeight="1" x14ac:dyDescent="0.35">
      <c r="A742" s="195" t="str">
        <f>RIGHT($C$83,3)&amp;"*"&amp;RIGHT($C$82,4)&amp;"*"&amp;K$55&amp;"*"&amp;"A"</f>
        <v>014*2020*6200*A</v>
      </c>
      <c r="B742" s="245">
        <f>ROUND(K59,0)</f>
        <v>0</v>
      </c>
      <c r="C742" s="247">
        <f>ROUND(K60,2)</f>
        <v>0</v>
      </c>
      <c r="D742" s="245">
        <f>ROUND(K61,0)</f>
        <v>0</v>
      </c>
      <c r="E742" s="245">
        <f>ROUND(K62,0)</f>
        <v>0</v>
      </c>
      <c r="F742" s="245">
        <f>ROUND(K63,0)</f>
        <v>0</v>
      </c>
      <c r="G742" s="245">
        <f>ROUND(K64,0)</f>
        <v>0</v>
      </c>
      <c r="H742" s="245">
        <f>ROUND(K65,0)</f>
        <v>0</v>
      </c>
      <c r="I742" s="245">
        <f>ROUND(K66,0)</f>
        <v>0</v>
      </c>
      <c r="J742" s="245">
        <f>ROUND(K67,0)</f>
        <v>0</v>
      </c>
      <c r="K742" s="245">
        <f>ROUND(K68,0)</f>
        <v>0</v>
      </c>
      <c r="L742" s="245">
        <f>ROUND(K69,0)</f>
        <v>0</v>
      </c>
      <c r="M742" s="245">
        <f>ROUND(K70,0)</f>
        <v>0</v>
      </c>
      <c r="N742" s="245">
        <f>ROUND(K75,0)</f>
        <v>0</v>
      </c>
      <c r="O742" s="245">
        <f>ROUND(K73,0)</f>
        <v>0</v>
      </c>
      <c r="P742" s="245">
        <f>IF(K76&gt;0,ROUND(K76,0),0)</f>
        <v>0</v>
      </c>
      <c r="Q742" s="245">
        <f>IF(K77&gt;0,ROUND(K77,0),0)</f>
        <v>0</v>
      </c>
      <c r="R742" s="245">
        <f>IF(K78&gt;0,ROUND(K78,0),0)</f>
        <v>0</v>
      </c>
      <c r="S742" s="245">
        <f>IF(K79&gt;0,ROUND(K79,0),0)</f>
        <v>0</v>
      </c>
      <c r="T742" s="247">
        <f>IF(K80&gt;0,ROUND(K80,2),0)</f>
        <v>0</v>
      </c>
      <c r="U742" s="245"/>
      <c r="V742" s="246"/>
      <c r="W742" s="245"/>
      <c r="X742" s="245"/>
      <c r="Y742" s="245">
        <f t="shared" si="9"/>
        <v>0</v>
      </c>
      <c r="Z742" s="246"/>
      <c r="AA742" s="246"/>
      <c r="AB742" s="246"/>
      <c r="AC742" s="246"/>
      <c r="AD742" s="246"/>
      <c r="AE742" s="246"/>
      <c r="AF742" s="246"/>
      <c r="AG742" s="246"/>
      <c r="AH742" s="246"/>
      <c r="AI742" s="246"/>
      <c r="AJ742" s="246"/>
      <c r="AK742" s="246"/>
      <c r="AL742" s="246"/>
      <c r="AM742" s="246"/>
      <c r="AN742" s="246"/>
      <c r="AO742" s="246"/>
      <c r="AP742" s="246"/>
      <c r="AQ742" s="246"/>
      <c r="AR742" s="246"/>
      <c r="AS742" s="246"/>
      <c r="AT742" s="246"/>
      <c r="AU742" s="246"/>
      <c r="AV742" s="246"/>
      <c r="AW742" s="246"/>
      <c r="AX742" s="246"/>
      <c r="AY742" s="246"/>
      <c r="AZ742" s="246"/>
      <c r="BA742" s="246"/>
      <c r="BB742" s="246"/>
      <c r="BC742" s="246"/>
      <c r="BD742" s="246"/>
      <c r="BE742" s="246"/>
      <c r="BF742" s="246"/>
      <c r="BG742" s="246"/>
      <c r="BH742" s="246"/>
      <c r="BI742" s="246"/>
      <c r="BJ742" s="246"/>
      <c r="BK742" s="246"/>
      <c r="BL742" s="246"/>
      <c r="BM742" s="246"/>
      <c r="BN742" s="246"/>
      <c r="BO742" s="246"/>
      <c r="BP742" s="246"/>
      <c r="BQ742" s="246"/>
      <c r="BR742" s="246"/>
      <c r="BS742" s="246"/>
      <c r="BT742" s="246"/>
      <c r="BU742" s="246"/>
      <c r="BV742" s="246"/>
      <c r="BW742" s="246"/>
      <c r="BX742" s="246"/>
      <c r="BY742" s="246"/>
      <c r="BZ742" s="246"/>
      <c r="CA742" s="246"/>
      <c r="CB742" s="246"/>
      <c r="CC742" s="246"/>
      <c r="CD742" s="246"/>
      <c r="CE742" s="246"/>
    </row>
    <row r="743" spans="1:83" ht="12.65" customHeight="1" x14ac:dyDescent="0.35">
      <c r="A743" s="195" t="str">
        <f>RIGHT($C$83,3)&amp;"*"&amp;RIGHT($C$82,4)&amp;"*"&amp;L$55&amp;"*"&amp;"A"</f>
        <v>014*2020*6210*A</v>
      </c>
      <c r="B743" s="245">
        <f>ROUND(L59,0)</f>
        <v>0</v>
      </c>
      <c r="C743" s="247">
        <f>ROUND(L60,2)</f>
        <v>0</v>
      </c>
      <c r="D743" s="245">
        <f>ROUND(L61,0)</f>
        <v>0</v>
      </c>
      <c r="E743" s="245">
        <f>ROUND(L62,0)</f>
        <v>0</v>
      </c>
      <c r="F743" s="245">
        <f>ROUND(L63,0)</f>
        <v>0</v>
      </c>
      <c r="G743" s="245">
        <f>ROUND(L64,0)</f>
        <v>0</v>
      </c>
      <c r="H743" s="245">
        <f>ROUND(L65,0)</f>
        <v>0</v>
      </c>
      <c r="I743" s="245">
        <f>ROUND(L66,0)</f>
        <v>0</v>
      </c>
      <c r="J743" s="245">
        <f>ROUND(L67,0)</f>
        <v>0</v>
      </c>
      <c r="K743" s="245">
        <f>ROUND(L68,0)</f>
        <v>0</v>
      </c>
      <c r="L743" s="245">
        <f>ROUND(L69,0)</f>
        <v>0</v>
      </c>
      <c r="M743" s="245">
        <f>ROUND(L70,0)</f>
        <v>0</v>
      </c>
      <c r="N743" s="245">
        <f>ROUND(L75,0)</f>
        <v>0</v>
      </c>
      <c r="O743" s="245">
        <f>ROUND(L73,0)</f>
        <v>0</v>
      </c>
      <c r="P743" s="245">
        <f>IF(L76&gt;0,ROUND(L76,0),0)</f>
        <v>0</v>
      </c>
      <c r="Q743" s="245">
        <f>IF(L77&gt;0,ROUND(L77,0),0)</f>
        <v>0</v>
      </c>
      <c r="R743" s="245">
        <f>IF(L78&gt;0,ROUND(L78,0),0)</f>
        <v>0</v>
      </c>
      <c r="S743" s="245">
        <f>IF(L79&gt;0,ROUND(L79,0),0)</f>
        <v>0</v>
      </c>
      <c r="T743" s="247">
        <f>IF(L80&gt;0,ROUND(L80,2),0)</f>
        <v>0</v>
      </c>
      <c r="U743" s="245"/>
      <c r="V743" s="246"/>
      <c r="W743" s="245"/>
      <c r="X743" s="245"/>
      <c r="Y743" s="245">
        <f t="shared" si="9"/>
        <v>0</v>
      </c>
      <c r="Z743" s="246"/>
      <c r="AA743" s="246"/>
      <c r="AB743" s="246"/>
      <c r="AC743" s="246"/>
      <c r="AD743" s="246"/>
      <c r="AE743" s="246"/>
      <c r="AF743" s="246"/>
      <c r="AG743" s="246"/>
      <c r="AH743" s="246"/>
      <c r="AI743" s="246"/>
      <c r="AJ743" s="246"/>
      <c r="AK743" s="246"/>
      <c r="AL743" s="246"/>
      <c r="AM743" s="246"/>
      <c r="AN743" s="246"/>
      <c r="AO743" s="246"/>
      <c r="AP743" s="246"/>
      <c r="AQ743" s="246"/>
      <c r="AR743" s="246"/>
      <c r="AS743" s="246"/>
      <c r="AT743" s="246"/>
      <c r="AU743" s="246"/>
      <c r="AV743" s="246"/>
      <c r="AW743" s="246"/>
      <c r="AX743" s="246"/>
      <c r="AY743" s="246"/>
      <c r="AZ743" s="246"/>
      <c r="BA743" s="246"/>
      <c r="BB743" s="246"/>
      <c r="BC743" s="246"/>
      <c r="BD743" s="246"/>
      <c r="BE743" s="246"/>
      <c r="BF743" s="246"/>
      <c r="BG743" s="246"/>
      <c r="BH743" s="246"/>
      <c r="BI743" s="246"/>
      <c r="BJ743" s="246"/>
      <c r="BK743" s="246"/>
      <c r="BL743" s="246"/>
      <c r="BM743" s="246"/>
      <c r="BN743" s="246"/>
      <c r="BO743" s="246"/>
      <c r="BP743" s="246"/>
      <c r="BQ743" s="246"/>
      <c r="BR743" s="246"/>
      <c r="BS743" s="246"/>
      <c r="BT743" s="246"/>
      <c r="BU743" s="246"/>
      <c r="BV743" s="246"/>
      <c r="BW743" s="246"/>
      <c r="BX743" s="246"/>
      <c r="BY743" s="246"/>
      <c r="BZ743" s="246"/>
      <c r="CA743" s="246"/>
      <c r="CB743" s="246"/>
      <c r="CC743" s="246"/>
      <c r="CD743" s="246"/>
      <c r="CE743" s="246"/>
    </row>
    <row r="744" spans="1:83" ht="12.65" customHeight="1" x14ac:dyDescent="0.35">
      <c r="A744" s="195" t="str">
        <f>RIGHT($C$83,3)&amp;"*"&amp;RIGHT($C$82,4)&amp;"*"&amp;M$55&amp;"*"&amp;"A"</f>
        <v>014*2020*6330*A</v>
      </c>
      <c r="B744" s="245">
        <f>ROUND(M59,0)</f>
        <v>0</v>
      </c>
      <c r="C744" s="247">
        <f>ROUND(M60,2)</f>
        <v>0</v>
      </c>
      <c r="D744" s="245">
        <f>ROUND(M61,0)</f>
        <v>0</v>
      </c>
      <c r="E744" s="245">
        <f>ROUND(M62,0)</f>
        <v>0</v>
      </c>
      <c r="F744" s="245">
        <f>ROUND(M63,0)</f>
        <v>0</v>
      </c>
      <c r="G744" s="245">
        <f>ROUND(M64,0)</f>
        <v>0</v>
      </c>
      <c r="H744" s="245">
        <f>ROUND(M65,0)</f>
        <v>0</v>
      </c>
      <c r="I744" s="245">
        <f>ROUND(M66,0)</f>
        <v>0</v>
      </c>
      <c r="J744" s="245">
        <f>ROUND(M67,0)</f>
        <v>0</v>
      </c>
      <c r="K744" s="245">
        <f>ROUND(M68,0)</f>
        <v>0</v>
      </c>
      <c r="L744" s="245">
        <f>ROUND(M69,0)</f>
        <v>0</v>
      </c>
      <c r="M744" s="245">
        <f>ROUND(M70,0)</f>
        <v>0</v>
      </c>
      <c r="N744" s="245">
        <f>ROUND(M75,0)</f>
        <v>0</v>
      </c>
      <c r="O744" s="245">
        <f>ROUND(M73,0)</f>
        <v>0</v>
      </c>
      <c r="P744" s="245">
        <f>IF(M76&gt;0,ROUND(M76,0),0)</f>
        <v>0</v>
      </c>
      <c r="Q744" s="245">
        <f>IF(M77&gt;0,ROUND(M77,0),0)</f>
        <v>0</v>
      </c>
      <c r="R744" s="245">
        <f>IF(M78&gt;0,ROUND(M78,0),0)</f>
        <v>0</v>
      </c>
      <c r="S744" s="245">
        <f>IF(M79&gt;0,ROUND(M79,0),0)</f>
        <v>0</v>
      </c>
      <c r="T744" s="247">
        <f>IF(M80&gt;0,ROUND(M80,2),0)</f>
        <v>0</v>
      </c>
      <c r="U744" s="245"/>
      <c r="V744" s="246"/>
      <c r="W744" s="245"/>
      <c r="X744" s="245"/>
      <c r="Y744" s="245">
        <f t="shared" si="9"/>
        <v>0</v>
      </c>
      <c r="Z744" s="246"/>
      <c r="AA744" s="246"/>
      <c r="AB744" s="246"/>
      <c r="AC744" s="246"/>
      <c r="AD744" s="246"/>
      <c r="AE744" s="246"/>
      <c r="AF744" s="246"/>
      <c r="AG744" s="246"/>
      <c r="AH744" s="246"/>
      <c r="AI744" s="246"/>
      <c r="AJ744" s="246"/>
      <c r="AK744" s="246"/>
      <c r="AL744" s="246"/>
      <c r="AM744" s="246"/>
      <c r="AN744" s="246"/>
      <c r="AO744" s="246"/>
      <c r="AP744" s="246"/>
      <c r="AQ744" s="246"/>
      <c r="AR744" s="246"/>
      <c r="AS744" s="246"/>
      <c r="AT744" s="246"/>
      <c r="AU744" s="246"/>
      <c r="AV744" s="246"/>
      <c r="AW744" s="246"/>
      <c r="AX744" s="246"/>
      <c r="AY744" s="246"/>
      <c r="AZ744" s="246"/>
      <c r="BA744" s="246"/>
      <c r="BB744" s="246"/>
      <c r="BC744" s="246"/>
      <c r="BD744" s="246"/>
      <c r="BE744" s="246"/>
      <c r="BF744" s="246"/>
      <c r="BG744" s="246"/>
      <c r="BH744" s="246"/>
      <c r="BI744" s="246"/>
      <c r="BJ744" s="246"/>
      <c r="BK744" s="246"/>
      <c r="BL744" s="246"/>
      <c r="BM744" s="246"/>
      <c r="BN744" s="246"/>
      <c r="BO744" s="246"/>
      <c r="BP744" s="246"/>
      <c r="BQ744" s="246"/>
      <c r="BR744" s="246"/>
      <c r="BS744" s="246"/>
      <c r="BT744" s="246"/>
      <c r="BU744" s="246"/>
      <c r="BV744" s="246"/>
      <c r="BW744" s="246"/>
      <c r="BX744" s="246"/>
      <c r="BY744" s="246"/>
      <c r="BZ744" s="246"/>
      <c r="CA744" s="246"/>
      <c r="CB744" s="246"/>
      <c r="CC744" s="246"/>
      <c r="CD744" s="246"/>
      <c r="CE744" s="246"/>
    </row>
    <row r="745" spans="1:83" ht="12.65" customHeight="1" x14ac:dyDescent="0.35">
      <c r="A745" s="195" t="str">
        <f>RIGHT($C$83,3)&amp;"*"&amp;RIGHT($C$82,4)&amp;"*"&amp;N$55&amp;"*"&amp;"A"</f>
        <v>014*2020*6400*A</v>
      </c>
      <c r="B745" s="245">
        <f>ROUND(N59,0)</f>
        <v>0</v>
      </c>
      <c r="C745" s="247">
        <f>ROUND(N60,2)</f>
        <v>0</v>
      </c>
      <c r="D745" s="245">
        <f>ROUND(N61,0)</f>
        <v>0</v>
      </c>
      <c r="E745" s="245">
        <f>ROUND(N62,0)</f>
        <v>0</v>
      </c>
      <c r="F745" s="245">
        <f>ROUND(N63,0)</f>
        <v>0</v>
      </c>
      <c r="G745" s="245">
        <f>ROUND(N64,0)</f>
        <v>0</v>
      </c>
      <c r="H745" s="245">
        <f>ROUND(N65,0)</f>
        <v>0</v>
      </c>
      <c r="I745" s="245">
        <f>ROUND(N66,0)</f>
        <v>0</v>
      </c>
      <c r="J745" s="245">
        <f>ROUND(N67,0)</f>
        <v>0</v>
      </c>
      <c r="K745" s="245">
        <f>ROUND(N68,0)</f>
        <v>0</v>
      </c>
      <c r="L745" s="245">
        <f>ROUND(N69,0)</f>
        <v>0</v>
      </c>
      <c r="M745" s="245">
        <f>ROUND(N70,0)</f>
        <v>0</v>
      </c>
      <c r="N745" s="245">
        <f>ROUND(N75,0)</f>
        <v>0</v>
      </c>
      <c r="O745" s="245">
        <f>ROUND(N73,0)</f>
        <v>0</v>
      </c>
      <c r="P745" s="245">
        <f>IF(N76&gt;0,ROUND(N76,0),0)</f>
        <v>0</v>
      </c>
      <c r="Q745" s="245">
        <f>IF(N77&gt;0,ROUND(N77,0),0)</f>
        <v>0</v>
      </c>
      <c r="R745" s="245">
        <f>IF(N78&gt;0,ROUND(N78,0),0)</f>
        <v>0</v>
      </c>
      <c r="S745" s="245">
        <f>IF(N79&gt;0,ROUND(N79,0),0)</f>
        <v>0</v>
      </c>
      <c r="T745" s="247">
        <f>IF(N80&gt;0,ROUND(N80,2),0)</f>
        <v>0</v>
      </c>
      <c r="U745" s="245"/>
      <c r="V745" s="246"/>
      <c r="W745" s="245"/>
      <c r="X745" s="245"/>
      <c r="Y745" s="245">
        <f t="shared" si="9"/>
        <v>0</v>
      </c>
      <c r="Z745" s="246"/>
      <c r="AA745" s="246"/>
      <c r="AB745" s="246"/>
      <c r="AC745" s="246"/>
      <c r="AD745" s="246"/>
      <c r="AE745" s="246"/>
      <c r="AF745" s="246"/>
      <c r="AG745" s="246"/>
      <c r="AH745" s="246"/>
      <c r="AI745" s="246"/>
      <c r="AJ745" s="246"/>
      <c r="AK745" s="246"/>
      <c r="AL745" s="246"/>
      <c r="AM745" s="246"/>
      <c r="AN745" s="246"/>
      <c r="AO745" s="246"/>
      <c r="AP745" s="246"/>
      <c r="AQ745" s="246"/>
      <c r="AR745" s="246"/>
      <c r="AS745" s="246"/>
      <c r="AT745" s="246"/>
      <c r="AU745" s="246"/>
      <c r="AV745" s="246"/>
      <c r="AW745" s="246"/>
      <c r="AX745" s="246"/>
      <c r="AY745" s="246"/>
      <c r="AZ745" s="246"/>
      <c r="BA745" s="246"/>
      <c r="BB745" s="246"/>
      <c r="BC745" s="246"/>
      <c r="BD745" s="246"/>
      <c r="BE745" s="246"/>
      <c r="BF745" s="246"/>
      <c r="BG745" s="246"/>
      <c r="BH745" s="246"/>
      <c r="BI745" s="246"/>
      <c r="BJ745" s="246"/>
      <c r="BK745" s="246"/>
      <c r="BL745" s="246"/>
      <c r="BM745" s="246"/>
      <c r="BN745" s="246"/>
      <c r="BO745" s="246"/>
      <c r="BP745" s="246"/>
      <c r="BQ745" s="246"/>
      <c r="BR745" s="246"/>
      <c r="BS745" s="246"/>
      <c r="BT745" s="246"/>
      <c r="BU745" s="246"/>
      <c r="BV745" s="246"/>
      <c r="BW745" s="246"/>
      <c r="BX745" s="246"/>
      <c r="BY745" s="246"/>
      <c r="BZ745" s="246"/>
      <c r="CA745" s="246"/>
      <c r="CB745" s="246"/>
      <c r="CC745" s="246"/>
      <c r="CD745" s="246"/>
      <c r="CE745" s="246"/>
    </row>
    <row r="746" spans="1:83" ht="12.65" customHeight="1" x14ac:dyDescent="0.35">
      <c r="A746" s="195" t="str">
        <f>RIGHT($C$83,3)&amp;"*"&amp;RIGHT($C$82,4)&amp;"*"&amp;O$55&amp;"*"&amp;"A"</f>
        <v>014*2020*7010*A</v>
      </c>
      <c r="B746" s="245">
        <f>ROUND(O59,0)</f>
        <v>0</v>
      </c>
      <c r="C746" s="247">
        <f>ROUND(O60,2)</f>
        <v>0</v>
      </c>
      <c r="D746" s="245">
        <f>ROUND(O61,0)</f>
        <v>0</v>
      </c>
      <c r="E746" s="245">
        <f>ROUND(O62,0)</f>
        <v>0</v>
      </c>
      <c r="F746" s="245">
        <f>ROUND(O63,0)</f>
        <v>0</v>
      </c>
      <c r="G746" s="245">
        <f>ROUND(O64,0)</f>
        <v>0</v>
      </c>
      <c r="H746" s="245">
        <f>ROUND(O65,0)</f>
        <v>0</v>
      </c>
      <c r="I746" s="245">
        <f>ROUND(O66,0)</f>
        <v>0</v>
      </c>
      <c r="J746" s="245">
        <f>ROUND(O67,0)</f>
        <v>0</v>
      </c>
      <c r="K746" s="245">
        <f>ROUND(O68,0)</f>
        <v>0</v>
      </c>
      <c r="L746" s="245">
        <f>ROUND(O69,0)</f>
        <v>0</v>
      </c>
      <c r="M746" s="245">
        <f>ROUND(O70,0)</f>
        <v>0</v>
      </c>
      <c r="N746" s="245">
        <f>ROUND(O75,0)</f>
        <v>0</v>
      </c>
      <c r="O746" s="245">
        <f>ROUND(O73,0)</f>
        <v>0</v>
      </c>
      <c r="P746" s="245">
        <f>IF(O76&gt;0,ROUND(O76,0),0)</f>
        <v>0</v>
      </c>
      <c r="Q746" s="245">
        <f>IF(O77&gt;0,ROUND(O77,0),0)</f>
        <v>0</v>
      </c>
      <c r="R746" s="245">
        <f>IF(O78&gt;0,ROUND(O78,0),0)</f>
        <v>0</v>
      </c>
      <c r="S746" s="245">
        <f>IF(O79&gt;0,ROUND(O79,0),0)</f>
        <v>0</v>
      </c>
      <c r="T746" s="247">
        <f>IF(O80&gt;0,ROUND(O80,2),0)</f>
        <v>0</v>
      </c>
      <c r="U746" s="245"/>
      <c r="V746" s="246"/>
      <c r="W746" s="245"/>
      <c r="X746" s="245"/>
      <c r="Y746" s="245">
        <f t="shared" si="9"/>
        <v>0</v>
      </c>
      <c r="Z746" s="246"/>
      <c r="AA746" s="246"/>
      <c r="AB746" s="246"/>
      <c r="AC746" s="246"/>
      <c r="AD746" s="246"/>
      <c r="AE746" s="246"/>
      <c r="AF746" s="246"/>
      <c r="AG746" s="246"/>
      <c r="AH746" s="246"/>
      <c r="AI746" s="246"/>
      <c r="AJ746" s="246"/>
      <c r="AK746" s="246"/>
      <c r="AL746" s="246"/>
      <c r="AM746" s="246"/>
      <c r="AN746" s="246"/>
      <c r="AO746" s="246"/>
      <c r="AP746" s="246"/>
      <c r="AQ746" s="246"/>
      <c r="AR746" s="246"/>
      <c r="AS746" s="246"/>
      <c r="AT746" s="246"/>
      <c r="AU746" s="246"/>
      <c r="AV746" s="246"/>
      <c r="AW746" s="246"/>
      <c r="AX746" s="246"/>
      <c r="AY746" s="246"/>
      <c r="AZ746" s="246"/>
      <c r="BA746" s="246"/>
      <c r="BB746" s="246"/>
      <c r="BC746" s="246"/>
      <c r="BD746" s="246"/>
      <c r="BE746" s="246"/>
      <c r="BF746" s="246"/>
      <c r="BG746" s="246"/>
      <c r="BH746" s="246"/>
      <c r="BI746" s="246"/>
      <c r="BJ746" s="246"/>
      <c r="BK746" s="246"/>
      <c r="BL746" s="246"/>
      <c r="BM746" s="246"/>
      <c r="BN746" s="246"/>
      <c r="BO746" s="246"/>
      <c r="BP746" s="246"/>
      <c r="BQ746" s="246"/>
      <c r="BR746" s="246"/>
      <c r="BS746" s="246"/>
      <c r="BT746" s="246"/>
      <c r="BU746" s="246"/>
      <c r="BV746" s="246"/>
      <c r="BW746" s="246"/>
      <c r="BX746" s="246"/>
      <c r="BY746" s="246"/>
      <c r="BZ746" s="246"/>
      <c r="CA746" s="246"/>
      <c r="CB746" s="246"/>
      <c r="CC746" s="246"/>
      <c r="CD746" s="246"/>
      <c r="CE746" s="246"/>
    </row>
    <row r="747" spans="1:83" ht="12.65" customHeight="1" x14ac:dyDescent="0.35">
      <c r="A747" s="195" t="str">
        <f>RIGHT($C$83,3)&amp;"*"&amp;RIGHT($C$82,4)&amp;"*"&amp;P$55&amp;"*"&amp;"A"</f>
        <v>014*2020*7020*A</v>
      </c>
      <c r="B747" s="245">
        <f>ROUND(P59,0)</f>
        <v>0</v>
      </c>
      <c r="C747" s="247">
        <f>ROUND(P60,2)</f>
        <v>205.71</v>
      </c>
      <c r="D747" s="245">
        <f>ROUND(P61,0)</f>
        <v>19797333</v>
      </c>
      <c r="E747" s="245">
        <f>ROUND(P62,0)</f>
        <v>0</v>
      </c>
      <c r="F747" s="245">
        <f>ROUND(P63,0)</f>
        <v>0</v>
      </c>
      <c r="G747" s="245">
        <f>ROUND(P64,0)</f>
        <v>19433573</v>
      </c>
      <c r="H747" s="245">
        <f>ROUND(P65,0)</f>
        <v>626</v>
      </c>
      <c r="I747" s="245">
        <f>ROUND(P66,0)</f>
        <v>4142154</v>
      </c>
      <c r="J747" s="245">
        <f>ROUND(P67,0)</f>
        <v>8092621</v>
      </c>
      <c r="K747" s="245">
        <f>ROUND(P68,0)</f>
        <v>72310</v>
      </c>
      <c r="L747" s="245">
        <f>ROUND(P69,0)</f>
        <v>1248819</v>
      </c>
      <c r="M747" s="245">
        <f>ROUND(P70,0)</f>
        <v>250</v>
      </c>
      <c r="N747" s="245">
        <f>ROUND(P75,0)</f>
        <v>271993869</v>
      </c>
      <c r="O747" s="245">
        <f>ROUND(P73,0)</f>
        <v>150666324</v>
      </c>
      <c r="P747" s="245">
        <f>IF(P76&gt;0,ROUND(P76,0),0)</f>
        <v>99722</v>
      </c>
      <c r="Q747" s="245">
        <f>IF(P77&gt;0,ROUND(P77,0),0)</f>
        <v>0</v>
      </c>
      <c r="R747" s="245">
        <f>IF(P78&gt;0,ROUND(P78,0),0)</f>
        <v>4930</v>
      </c>
      <c r="S747" s="245">
        <f>IF(P79&gt;0,ROUND(P79,0),0)</f>
        <v>0</v>
      </c>
      <c r="T747" s="247">
        <f>IF(P80&gt;0,ROUND(P80,2),0)</f>
        <v>74.83</v>
      </c>
      <c r="U747" s="245"/>
      <c r="V747" s="246"/>
      <c r="W747" s="245"/>
      <c r="X747" s="245"/>
      <c r="Y747" s="245">
        <f t="shared" si="9"/>
        <v>53438447</v>
      </c>
      <c r="Z747" s="246"/>
      <c r="AA747" s="246"/>
      <c r="AB747" s="246"/>
      <c r="AC747" s="246"/>
      <c r="AD747" s="246"/>
      <c r="AE747" s="246"/>
      <c r="AF747" s="246"/>
      <c r="AG747" s="246"/>
      <c r="AH747" s="246"/>
      <c r="AI747" s="246"/>
      <c r="AJ747" s="246"/>
      <c r="AK747" s="246"/>
      <c r="AL747" s="246"/>
      <c r="AM747" s="246"/>
      <c r="AN747" s="246"/>
      <c r="AO747" s="246"/>
      <c r="AP747" s="246"/>
      <c r="AQ747" s="246"/>
      <c r="AR747" s="246"/>
      <c r="AS747" s="246"/>
      <c r="AT747" s="246"/>
      <c r="AU747" s="246"/>
      <c r="AV747" s="246"/>
      <c r="AW747" s="246"/>
      <c r="AX747" s="246"/>
      <c r="AY747" s="246"/>
      <c r="AZ747" s="246"/>
      <c r="BA747" s="246"/>
      <c r="BB747" s="246"/>
      <c r="BC747" s="246"/>
      <c r="BD747" s="246"/>
      <c r="BE747" s="246"/>
      <c r="BF747" s="246"/>
      <c r="BG747" s="246"/>
      <c r="BH747" s="246"/>
      <c r="BI747" s="246"/>
      <c r="BJ747" s="246"/>
      <c r="BK747" s="246"/>
      <c r="BL747" s="246"/>
      <c r="BM747" s="246"/>
      <c r="BN747" s="246"/>
      <c r="BO747" s="246"/>
      <c r="BP747" s="246"/>
      <c r="BQ747" s="246"/>
      <c r="BR747" s="246"/>
      <c r="BS747" s="246"/>
      <c r="BT747" s="246"/>
      <c r="BU747" s="246"/>
      <c r="BV747" s="246"/>
      <c r="BW747" s="246"/>
      <c r="BX747" s="246"/>
      <c r="BY747" s="246"/>
      <c r="BZ747" s="246"/>
      <c r="CA747" s="246"/>
      <c r="CB747" s="246"/>
      <c r="CC747" s="246"/>
      <c r="CD747" s="246"/>
      <c r="CE747" s="246"/>
    </row>
    <row r="748" spans="1:83" ht="12.65" customHeight="1" x14ac:dyDescent="0.35">
      <c r="A748" s="195" t="str">
        <f>RIGHT($C$83,3)&amp;"*"&amp;RIGHT($C$82,4)&amp;"*"&amp;Q$55&amp;"*"&amp;"A"</f>
        <v>014*2020*7030*A</v>
      </c>
      <c r="B748" s="245">
        <f>ROUND(Q59,0)</f>
        <v>11042</v>
      </c>
      <c r="C748" s="247">
        <f>ROUND(Q60,2)</f>
        <v>74.41</v>
      </c>
      <c r="D748" s="245">
        <f>ROUND(Q61,0)</f>
        <v>7925355</v>
      </c>
      <c r="E748" s="245">
        <f>ROUND(Q62,0)</f>
        <v>0</v>
      </c>
      <c r="F748" s="245">
        <f>ROUND(Q63,0)</f>
        <v>0</v>
      </c>
      <c r="G748" s="245">
        <f>ROUND(Q64,0)</f>
        <v>307322</v>
      </c>
      <c r="H748" s="245">
        <f>ROUND(Q65,0)</f>
        <v>1856</v>
      </c>
      <c r="I748" s="245">
        <f>ROUND(Q66,0)</f>
        <v>949522</v>
      </c>
      <c r="J748" s="245">
        <f>ROUND(Q67,0)</f>
        <v>795593</v>
      </c>
      <c r="K748" s="245">
        <f>ROUND(Q68,0)</f>
        <v>0</v>
      </c>
      <c r="L748" s="245">
        <f>ROUND(Q69,0)</f>
        <v>6850</v>
      </c>
      <c r="M748" s="245">
        <f>ROUND(Q70,0)</f>
        <v>0</v>
      </c>
      <c r="N748" s="245">
        <f>ROUND(Q75,0)</f>
        <v>24877399</v>
      </c>
      <c r="O748" s="245">
        <f>ROUND(Q73,0)</f>
        <v>7930903</v>
      </c>
      <c r="P748" s="245">
        <f>IF(Q76&gt;0,ROUND(Q76,0),0)</f>
        <v>9804</v>
      </c>
      <c r="Q748" s="245">
        <f>IF(Q77&gt;0,ROUND(Q77,0),0)</f>
        <v>0</v>
      </c>
      <c r="R748" s="245">
        <f>IF(Q78&gt;0,ROUND(Q78,0),0)</f>
        <v>1154</v>
      </c>
      <c r="S748" s="245">
        <f>IF(Q79&gt;0,ROUND(Q79,0),0)</f>
        <v>0</v>
      </c>
      <c r="T748" s="247">
        <f>IF(Q80&gt;0,ROUND(Q80,2),0)</f>
        <v>54.7</v>
      </c>
      <c r="U748" s="245"/>
      <c r="V748" s="246"/>
      <c r="W748" s="245"/>
      <c r="X748" s="245"/>
      <c r="Y748" s="245">
        <f t="shared" si="9"/>
        <v>6657695</v>
      </c>
      <c r="Z748" s="246"/>
      <c r="AA748" s="246"/>
      <c r="AB748" s="246"/>
      <c r="AC748" s="246"/>
      <c r="AD748" s="246"/>
      <c r="AE748" s="246"/>
      <c r="AF748" s="246"/>
      <c r="AG748" s="246"/>
      <c r="AH748" s="246"/>
      <c r="AI748" s="246"/>
      <c r="AJ748" s="246"/>
      <c r="AK748" s="246"/>
      <c r="AL748" s="246"/>
      <c r="AM748" s="246"/>
      <c r="AN748" s="246"/>
      <c r="AO748" s="246"/>
      <c r="AP748" s="246"/>
      <c r="AQ748" s="246"/>
      <c r="AR748" s="246"/>
      <c r="AS748" s="246"/>
      <c r="AT748" s="246"/>
      <c r="AU748" s="246"/>
      <c r="AV748" s="246"/>
      <c r="AW748" s="246"/>
      <c r="AX748" s="246"/>
      <c r="AY748" s="246"/>
      <c r="AZ748" s="246"/>
      <c r="BA748" s="246"/>
      <c r="BB748" s="246"/>
      <c r="BC748" s="246"/>
      <c r="BD748" s="246"/>
      <c r="BE748" s="246"/>
      <c r="BF748" s="246"/>
      <c r="BG748" s="246"/>
      <c r="BH748" s="246"/>
      <c r="BI748" s="246"/>
      <c r="BJ748" s="246"/>
      <c r="BK748" s="246"/>
      <c r="BL748" s="246"/>
      <c r="BM748" s="246"/>
      <c r="BN748" s="246"/>
      <c r="BO748" s="246"/>
      <c r="BP748" s="246"/>
      <c r="BQ748" s="246"/>
      <c r="BR748" s="246"/>
      <c r="BS748" s="246"/>
      <c r="BT748" s="246"/>
      <c r="BU748" s="246"/>
      <c r="BV748" s="246"/>
      <c r="BW748" s="246"/>
      <c r="BX748" s="246"/>
      <c r="BY748" s="246"/>
      <c r="BZ748" s="246"/>
      <c r="CA748" s="246"/>
      <c r="CB748" s="246"/>
      <c r="CC748" s="246"/>
      <c r="CD748" s="246"/>
      <c r="CE748" s="246"/>
    </row>
    <row r="749" spans="1:83" ht="12.65" customHeight="1" x14ac:dyDescent="0.35">
      <c r="A749" s="195" t="str">
        <f>RIGHT($C$83,3)&amp;"*"&amp;RIGHT($C$82,4)&amp;"*"&amp;R$55&amp;"*"&amp;"A"</f>
        <v>014*2020*7040*A</v>
      </c>
      <c r="B749" s="245">
        <f>ROUND(R59,0)</f>
        <v>144445</v>
      </c>
      <c r="C749" s="247">
        <f>ROUND(R60,2)</f>
        <v>27.57</v>
      </c>
      <c r="D749" s="245">
        <f>ROUND(R61,0)</f>
        <v>2009708</v>
      </c>
      <c r="E749" s="245">
        <f>ROUND(R62,0)</f>
        <v>0</v>
      </c>
      <c r="F749" s="245">
        <f>ROUND(R63,0)</f>
        <v>0</v>
      </c>
      <c r="G749" s="245">
        <f>ROUND(R64,0)</f>
        <v>1511718</v>
      </c>
      <c r="H749" s="245">
        <f>ROUND(R65,0)</f>
        <v>60</v>
      </c>
      <c r="I749" s="245">
        <f>ROUND(R66,0)</f>
        <v>1695798</v>
      </c>
      <c r="J749" s="245">
        <f>ROUND(R67,0)</f>
        <v>616685</v>
      </c>
      <c r="K749" s="245">
        <f>ROUND(R68,0)</f>
        <v>0</v>
      </c>
      <c r="L749" s="245">
        <f>ROUND(R69,0)</f>
        <v>78066</v>
      </c>
      <c r="M749" s="245">
        <f>ROUND(R70,0)</f>
        <v>0</v>
      </c>
      <c r="N749" s="245">
        <f>ROUND(R75,0)</f>
        <v>74113682</v>
      </c>
      <c r="O749" s="245">
        <f>ROUND(R73,0)</f>
        <v>39090200</v>
      </c>
      <c r="P749" s="245">
        <f>IF(R76&gt;0,ROUND(R76,0),0)</f>
        <v>7599</v>
      </c>
      <c r="Q749" s="245">
        <f>IF(R77&gt;0,ROUND(R77,0),0)</f>
        <v>0</v>
      </c>
      <c r="R749" s="245">
        <f>IF(R78&gt;0,ROUND(R78,0),0)</f>
        <v>9325</v>
      </c>
      <c r="S749" s="245">
        <f>IF(R79&gt;0,ROUND(R79,0),0)</f>
        <v>0</v>
      </c>
      <c r="T749" s="247">
        <f>IF(R80&gt;0,ROUND(R80,2),0)</f>
        <v>2.76</v>
      </c>
      <c r="U749" s="245"/>
      <c r="V749" s="246"/>
      <c r="W749" s="245"/>
      <c r="X749" s="245"/>
      <c r="Y749" s="245">
        <f t="shared" si="9"/>
        <v>12193784</v>
      </c>
      <c r="Z749" s="246"/>
      <c r="AA749" s="246"/>
      <c r="AB749" s="246"/>
      <c r="AC749" s="246"/>
      <c r="AD749" s="246"/>
      <c r="AE749" s="246"/>
      <c r="AF749" s="246"/>
      <c r="AG749" s="246"/>
      <c r="AH749" s="246"/>
      <c r="AI749" s="246"/>
      <c r="AJ749" s="246"/>
      <c r="AK749" s="246"/>
      <c r="AL749" s="246"/>
      <c r="AM749" s="246"/>
      <c r="AN749" s="246"/>
      <c r="AO749" s="246"/>
      <c r="AP749" s="246"/>
      <c r="AQ749" s="246"/>
      <c r="AR749" s="246"/>
      <c r="AS749" s="246"/>
      <c r="AT749" s="246"/>
      <c r="AU749" s="246"/>
      <c r="AV749" s="246"/>
      <c r="AW749" s="246"/>
      <c r="AX749" s="246"/>
      <c r="AY749" s="246"/>
      <c r="AZ749" s="246"/>
      <c r="BA749" s="246"/>
      <c r="BB749" s="246"/>
      <c r="BC749" s="246"/>
      <c r="BD749" s="246"/>
      <c r="BE749" s="246"/>
      <c r="BF749" s="246"/>
      <c r="BG749" s="246"/>
      <c r="BH749" s="246"/>
      <c r="BI749" s="246"/>
      <c r="BJ749" s="246"/>
      <c r="BK749" s="246"/>
      <c r="BL749" s="246"/>
      <c r="BM749" s="246"/>
      <c r="BN749" s="246"/>
      <c r="BO749" s="246"/>
      <c r="BP749" s="246"/>
      <c r="BQ749" s="246"/>
      <c r="BR749" s="246"/>
      <c r="BS749" s="246"/>
      <c r="BT749" s="246"/>
      <c r="BU749" s="246"/>
      <c r="BV749" s="246"/>
      <c r="BW749" s="246"/>
      <c r="BX749" s="246"/>
      <c r="BY749" s="246"/>
      <c r="BZ749" s="246"/>
      <c r="CA749" s="246"/>
      <c r="CB749" s="246"/>
      <c r="CC749" s="246"/>
      <c r="CD749" s="246"/>
      <c r="CE749" s="246"/>
    </row>
    <row r="750" spans="1:83" ht="12.65" customHeight="1" x14ac:dyDescent="0.35">
      <c r="A750" s="195" t="str">
        <f>RIGHT($C$83,3)&amp;"*"&amp;RIGHT($C$82,4)&amp;"*"&amp;S$55&amp;"*"&amp;"A"</f>
        <v>014*2020*7050*A</v>
      </c>
      <c r="B750" s="245"/>
      <c r="C750" s="247">
        <f>ROUND(S60,2)</f>
        <v>94.19</v>
      </c>
      <c r="D750" s="245">
        <f>ROUND(S61,0)</f>
        <v>5990376</v>
      </c>
      <c r="E750" s="245">
        <f>ROUND(S62,0)</f>
        <v>0</v>
      </c>
      <c r="F750" s="245">
        <f>ROUND(S63,0)</f>
        <v>0</v>
      </c>
      <c r="G750" s="245">
        <f>ROUND(S64,0)</f>
        <v>-954734</v>
      </c>
      <c r="H750" s="245">
        <f>ROUND(S65,0)</f>
        <v>0</v>
      </c>
      <c r="I750" s="245">
        <f>ROUND(S66,0)</f>
        <v>3160274</v>
      </c>
      <c r="J750" s="245">
        <f>ROUND(S67,0)</f>
        <v>2732691</v>
      </c>
      <c r="K750" s="245">
        <f>ROUND(S68,0)</f>
        <v>118912</v>
      </c>
      <c r="L750" s="245">
        <f>ROUND(S69,0)</f>
        <v>85825</v>
      </c>
      <c r="M750" s="245">
        <f>ROUND(S70,0)</f>
        <v>0</v>
      </c>
      <c r="N750" s="245">
        <f>ROUND(S75,0)</f>
        <v>17034178</v>
      </c>
      <c r="O750" s="245">
        <f>ROUND(S73,0)</f>
        <v>8305465</v>
      </c>
      <c r="P750" s="245">
        <f>IF(S76&gt;0,ROUND(S76,0),0)</f>
        <v>33674</v>
      </c>
      <c r="Q750" s="245">
        <f>IF(S77&gt;0,ROUND(S77,0),0)</f>
        <v>0</v>
      </c>
      <c r="R750" s="245">
        <f>IF(S78&gt;0,ROUND(S78,0),0)</f>
        <v>4355</v>
      </c>
      <c r="S750" s="245">
        <f>IF(S79&gt;0,ROUND(S79,0),0)</f>
        <v>29114</v>
      </c>
      <c r="T750" s="247">
        <f>IF(S80&gt;0,ROUND(S80,2),0)</f>
        <v>0</v>
      </c>
      <c r="U750" s="245"/>
      <c r="V750" s="246"/>
      <c r="W750" s="245"/>
      <c r="X750" s="245"/>
      <c r="Y750" s="245">
        <f t="shared" si="9"/>
        <v>6878266</v>
      </c>
      <c r="Z750" s="246"/>
      <c r="AA750" s="246"/>
      <c r="AB750" s="246"/>
      <c r="AC750" s="246"/>
      <c r="AD750" s="246"/>
      <c r="AE750" s="246"/>
      <c r="AF750" s="246"/>
      <c r="AG750" s="246"/>
      <c r="AH750" s="246"/>
      <c r="AI750" s="246"/>
      <c r="AJ750" s="246"/>
      <c r="AK750" s="246"/>
      <c r="AL750" s="246"/>
      <c r="AM750" s="246"/>
      <c r="AN750" s="246"/>
      <c r="AO750" s="246"/>
      <c r="AP750" s="246"/>
      <c r="AQ750" s="246"/>
      <c r="AR750" s="246"/>
      <c r="AS750" s="246"/>
      <c r="AT750" s="246"/>
      <c r="AU750" s="246"/>
      <c r="AV750" s="246"/>
      <c r="AW750" s="246"/>
      <c r="AX750" s="246"/>
      <c r="AY750" s="246"/>
      <c r="AZ750" s="246"/>
      <c r="BA750" s="246"/>
      <c r="BB750" s="246"/>
      <c r="BC750" s="246"/>
      <c r="BD750" s="246"/>
      <c r="BE750" s="246"/>
      <c r="BF750" s="246"/>
      <c r="BG750" s="246"/>
      <c r="BH750" s="246"/>
      <c r="BI750" s="246"/>
      <c r="BJ750" s="246"/>
      <c r="BK750" s="246"/>
      <c r="BL750" s="246"/>
      <c r="BM750" s="246"/>
      <c r="BN750" s="246"/>
      <c r="BO750" s="246"/>
      <c r="BP750" s="246"/>
      <c r="BQ750" s="246"/>
      <c r="BR750" s="246"/>
      <c r="BS750" s="246"/>
      <c r="BT750" s="246"/>
      <c r="BU750" s="246"/>
      <c r="BV750" s="246"/>
      <c r="BW750" s="246"/>
      <c r="BX750" s="246"/>
      <c r="BY750" s="246"/>
      <c r="BZ750" s="246"/>
      <c r="CA750" s="246"/>
      <c r="CB750" s="246"/>
      <c r="CC750" s="246"/>
      <c r="CD750" s="246"/>
      <c r="CE750" s="246"/>
    </row>
    <row r="751" spans="1:83" ht="12.65" customHeight="1" x14ac:dyDescent="0.35">
      <c r="A751" s="195" t="str">
        <f>RIGHT($C$83,3)&amp;"*"&amp;RIGHT($C$82,4)&amp;"*"&amp;T$55&amp;"*"&amp;"A"</f>
        <v>014*2020*7060*A</v>
      </c>
      <c r="B751" s="245"/>
      <c r="C751" s="247">
        <f>ROUND(T60,2)</f>
        <v>13.12</v>
      </c>
      <c r="D751" s="245">
        <f>ROUND(T61,0)</f>
        <v>1539558</v>
      </c>
      <c r="E751" s="245">
        <f>ROUND(T62,0)</f>
        <v>0</v>
      </c>
      <c r="F751" s="245">
        <f>ROUND(T63,0)</f>
        <v>0</v>
      </c>
      <c r="G751" s="245">
        <f>ROUND(T64,0)</f>
        <v>130345</v>
      </c>
      <c r="H751" s="245">
        <f>ROUND(T65,0)</f>
        <v>0</v>
      </c>
      <c r="I751" s="245">
        <f>ROUND(T66,0)</f>
        <v>0</v>
      </c>
      <c r="J751" s="245">
        <f>ROUND(T67,0)</f>
        <v>38764</v>
      </c>
      <c r="K751" s="245">
        <f>ROUND(T68,0)</f>
        <v>0</v>
      </c>
      <c r="L751" s="245">
        <f>ROUND(T69,0)</f>
        <v>3946</v>
      </c>
      <c r="M751" s="245">
        <f>ROUND(T70,0)</f>
        <v>0</v>
      </c>
      <c r="N751" s="245">
        <f>ROUND(T75,0)</f>
        <v>0</v>
      </c>
      <c r="O751" s="245">
        <f>ROUND(T73,0)</f>
        <v>0</v>
      </c>
      <c r="P751" s="245">
        <f>IF(T76&gt;0,ROUND(T76,0),0)</f>
        <v>478</v>
      </c>
      <c r="Q751" s="245">
        <f>IF(T77&gt;0,ROUND(T77,0),0)</f>
        <v>0</v>
      </c>
      <c r="R751" s="245">
        <f>IF(T78&gt;0,ROUND(T78,0),0)</f>
        <v>91</v>
      </c>
      <c r="S751" s="245">
        <f>IF(T79&gt;0,ROUND(T79,0),0)</f>
        <v>0</v>
      </c>
      <c r="T751" s="247">
        <f>IF(T80&gt;0,ROUND(T80,2),0)</f>
        <v>12.19</v>
      </c>
      <c r="U751" s="245"/>
      <c r="V751" s="246"/>
      <c r="W751" s="245"/>
      <c r="X751" s="245"/>
      <c r="Y751" s="245">
        <f t="shared" si="9"/>
        <v>531151</v>
      </c>
      <c r="Z751" s="246"/>
      <c r="AA751" s="246"/>
      <c r="AB751" s="246"/>
      <c r="AC751" s="246"/>
      <c r="AD751" s="246"/>
      <c r="AE751" s="246"/>
      <c r="AF751" s="246"/>
      <c r="AG751" s="246"/>
      <c r="AH751" s="246"/>
      <c r="AI751" s="246"/>
      <c r="AJ751" s="246"/>
      <c r="AK751" s="246"/>
      <c r="AL751" s="246"/>
      <c r="AM751" s="246"/>
      <c r="AN751" s="246"/>
      <c r="AO751" s="246"/>
      <c r="AP751" s="246"/>
      <c r="AQ751" s="246"/>
      <c r="AR751" s="246"/>
      <c r="AS751" s="246"/>
      <c r="AT751" s="246"/>
      <c r="AU751" s="246"/>
      <c r="AV751" s="246"/>
      <c r="AW751" s="246"/>
      <c r="AX751" s="246"/>
      <c r="AY751" s="246"/>
      <c r="AZ751" s="246"/>
      <c r="BA751" s="246"/>
      <c r="BB751" s="246"/>
      <c r="BC751" s="246"/>
      <c r="BD751" s="246"/>
      <c r="BE751" s="246"/>
      <c r="BF751" s="246"/>
      <c r="BG751" s="246"/>
      <c r="BH751" s="246"/>
      <c r="BI751" s="246"/>
      <c r="BJ751" s="246"/>
      <c r="BK751" s="246"/>
      <c r="BL751" s="246"/>
      <c r="BM751" s="246"/>
      <c r="BN751" s="246"/>
      <c r="BO751" s="246"/>
      <c r="BP751" s="246"/>
      <c r="BQ751" s="246"/>
      <c r="BR751" s="246"/>
      <c r="BS751" s="246"/>
      <c r="BT751" s="246"/>
      <c r="BU751" s="246"/>
      <c r="BV751" s="246"/>
      <c r="BW751" s="246"/>
      <c r="BX751" s="246"/>
      <c r="BY751" s="246"/>
      <c r="BZ751" s="246"/>
      <c r="CA751" s="246"/>
      <c r="CB751" s="246"/>
      <c r="CC751" s="246"/>
      <c r="CD751" s="246"/>
      <c r="CE751" s="246"/>
    </row>
    <row r="752" spans="1:83" ht="12.65" customHeight="1" x14ac:dyDescent="0.35">
      <c r="A752" s="195" t="str">
        <f>RIGHT($C$83,3)&amp;"*"&amp;RIGHT($C$82,4)&amp;"*"&amp;U$55&amp;"*"&amp;"A"</f>
        <v>014*2020*7070*A</v>
      </c>
      <c r="B752" s="245">
        <f>ROUND(U59,0)</f>
        <v>0</v>
      </c>
      <c r="C752" s="247">
        <f>ROUND(U60,2)</f>
        <v>211.19</v>
      </c>
      <c r="D752" s="245">
        <f>ROUND(U61,0)</f>
        <v>20137742</v>
      </c>
      <c r="E752" s="245">
        <f>ROUND(U62,0)</f>
        <v>0</v>
      </c>
      <c r="F752" s="245">
        <f>ROUND(U63,0)</f>
        <v>0</v>
      </c>
      <c r="G752" s="245">
        <f>ROUND(U64,0)</f>
        <v>9148711</v>
      </c>
      <c r="H752" s="245">
        <f>ROUND(U65,0)</f>
        <v>0</v>
      </c>
      <c r="I752" s="245">
        <f>ROUND(U66,0)</f>
        <v>8573703</v>
      </c>
      <c r="J752" s="245">
        <f>ROUND(U67,0)</f>
        <v>3587175</v>
      </c>
      <c r="K752" s="245">
        <f>ROUND(U68,0)</f>
        <v>0</v>
      </c>
      <c r="L752" s="245">
        <f>ROUND(U69,0)</f>
        <v>1457746</v>
      </c>
      <c r="M752" s="245">
        <f>ROUND(U70,0)</f>
        <v>2754174</v>
      </c>
      <c r="N752" s="245">
        <f>ROUND(U75,0)</f>
        <v>170513344</v>
      </c>
      <c r="O752" s="245">
        <f>ROUND(U73,0)</f>
        <v>93993785</v>
      </c>
      <c r="P752" s="245">
        <f>IF(U76&gt;0,ROUND(U76,0),0)</f>
        <v>44203</v>
      </c>
      <c r="Q752" s="245">
        <f>IF(U77&gt;0,ROUND(U77,0),0)</f>
        <v>0</v>
      </c>
      <c r="R752" s="245">
        <f>IF(U78&gt;0,ROUND(U78,0),0)</f>
        <v>120565</v>
      </c>
      <c r="S752" s="245">
        <f>IF(U79&gt;0,ROUND(U79,0),0)</f>
        <v>0</v>
      </c>
      <c r="T752" s="247">
        <f>IF(U80&gt;0,ROUND(U80,2),0)</f>
        <v>0.33</v>
      </c>
      <c r="U752" s="245"/>
      <c r="V752" s="246"/>
      <c r="W752" s="245"/>
      <c r="X752" s="245"/>
      <c r="Y752" s="245">
        <f t="shared" si="9"/>
        <v>41801749</v>
      </c>
      <c r="Z752" s="246"/>
      <c r="AA752" s="246"/>
      <c r="AB752" s="246"/>
      <c r="AC752" s="246"/>
      <c r="AD752" s="246"/>
      <c r="AE752" s="246"/>
      <c r="AF752" s="246"/>
      <c r="AG752" s="246"/>
      <c r="AH752" s="246"/>
      <c r="AI752" s="246"/>
      <c r="AJ752" s="246"/>
      <c r="AK752" s="246"/>
      <c r="AL752" s="246"/>
      <c r="AM752" s="246"/>
      <c r="AN752" s="246"/>
      <c r="AO752" s="246"/>
      <c r="AP752" s="246"/>
      <c r="AQ752" s="246"/>
      <c r="AR752" s="246"/>
      <c r="AS752" s="246"/>
      <c r="AT752" s="246"/>
      <c r="AU752" s="246"/>
      <c r="AV752" s="246"/>
      <c r="AW752" s="246"/>
      <c r="AX752" s="246"/>
      <c r="AY752" s="246"/>
      <c r="AZ752" s="246"/>
      <c r="BA752" s="246"/>
      <c r="BB752" s="246"/>
      <c r="BC752" s="246"/>
      <c r="BD752" s="246"/>
      <c r="BE752" s="246"/>
      <c r="BF752" s="246"/>
      <c r="BG752" s="246"/>
      <c r="BH752" s="246"/>
      <c r="BI752" s="246"/>
      <c r="BJ752" s="246"/>
      <c r="BK752" s="246"/>
      <c r="BL752" s="246"/>
      <c r="BM752" s="246"/>
      <c r="BN752" s="246"/>
      <c r="BO752" s="246"/>
      <c r="BP752" s="246"/>
      <c r="BQ752" s="246"/>
      <c r="BR752" s="246"/>
      <c r="BS752" s="246"/>
      <c r="BT752" s="246"/>
      <c r="BU752" s="246"/>
      <c r="BV752" s="246"/>
      <c r="BW752" s="246"/>
      <c r="BX752" s="246"/>
      <c r="BY752" s="246"/>
      <c r="BZ752" s="246"/>
      <c r="CA752" s="246"/>
      <c r="CB752" s="246"/>
      <c r="CC752" s="246"/>
      <c r="CD752" s="246"/>
      <c r="CE752" s="246"/>
    </row>
    <row r="753" spans="1:83" ht="12.65" customHeight="1" x14ac:dyDescent="0.35">
      <c r="A753" s="195" t="str">
        <f>RIGHT($C$83,3)&amp;"*"&amp;RIGHT($C$82,4)&amp;"*"&amp;V$55&amp;"*"&amp;"A"</f>
        <v>014*2020*7110*A</v>
      </c>
      <c r="B753" s="245">
        <f>ROUND(V59,0)</f>
        <v>0</v>
      </c>
      <c r="C753" s="247">
        <f>ROUND(V60,2)</f>
        <v>55.59</v>
      </c>
      <c r="D753" s="245">
        <f>ROUND(V61,0)</f>
        <v>5187447</v>
      </c>
      <c r="E753" s="245">
        <f>ROUND(V62,0)</f>
        <v>0</v>
      </c>
      <c r="F753" s="245">
        <f>ROUND(V63,0)</f>
        <v>0</v>
      </c>
      <c r="G753" s="245">
        <f>ROUND(V64,0)</f>
        <v>290580</v>
      </c>
      <c r="H753" s="245">
        <f>ROUND(V65,0)</f>
        <v>141</v>
      </c>
      <c r="I753" s="245">
        <f>ROUND(V66,0)</f>
        <v>255770</v>
      </c>
      <c r="J753" s="245">
        <f>ROUND(V67,0)</f>
        <v>444119</v>
      </c>
      <c r="K753" s="245">
        <f>ROUND(V68,0)</f>
        <v>302300</v>
      </c>
      <c r="L753" s="245">
        <f>ROUND(V69,0)</f>
        <v>438366</v>
      </c>
      <c r="M753" s="245">
        <f>ROUND(V70,0)</f>
        <v>0</v>
      </c>
      <c r="N753" s="245">
        <f>ROUND(V75,0)</f>
        <v>62911860</v>
      </c>
      <c r="O753" s="245">
        <f>ROUND(V73,0)</f>
        <v>24816198</v>
      </c>
      <c r="P753" s="245">
        <f>IF(V76&gt;0,ROUND(V76,0),0)</f>
        <v>5473</v>
      </c>
      <c r="Q753" s="245">
        <f>IF(V77&gt;0,ROUND(V77,0),0)</f>
        <v>0</v>
      </c>
      <c r="R753" s="245">
        <f>IF(V78&gt;0,ROUND(V78,0),0)</f>
        <v>7567</v>
      </c>
      <c r="S753" s="245">
        <f>IF(V79&gt;0,ROUND(V79,0),0)</f>
        <v>49457</v>
      </c>
      <c r="T753" s="247">
        <f>IF(V80&gt;0,ROUND(V80,2),0)</f>
        <v>0</v>
      </c>
      <c r="U753" s="245"/>
      <c r="V753" s="246"/>
      <c r="W753" s="245"/>
      <c r="X753" s="245"/>
      <c r="Y753" s="245">
        <f t="shared" si="9"/>
        <v>10784916</v>
      </c>
      <c r="Z753" s="246"/>
      <c r="AA753" s="246"/>
      <c r="AB753" s="246"/>
      <c r="AC753" s="246"/>
      <c r="AD753" s="246"/>
      <c r="AE753" s="246"/>
      <c r="AF753" s="246"/>
      <c r="AG753" s="246"/>
      <c r="AH753" s="246"/>
      <c r="AI753" s="246"/>
      <c r="AJ753" s="246"/>
      <c r="AK753" s="246"/>
      <c r="AL753" s="246"/>
      <c r="AM753" s="246"/>
      <c r="AN753" s="246"/>
      <c r="AO753" s="246"/>
      <c r="AP753" s="246"/>
      <c r="AQ753" s="246"/>
      <c r="AR753" s="246"/>
      <c r="AS753" s="246"/>
      <c r="AT753" s="246"/>
      <c r="AU753" s="246"/>
      <c r="AV753" s="246"/>
      <c r="AW753" s="246"/>
      <c r="AX753" s="246"/>
      <c r="AY753" s="246"/>
      <c r="AZ753" s="246"/>
      <c r="BA753" s="246"/>
      <c r="BB753" s="246"/>
      <c r="BC753" s="246"/>
      <c r="BD753" s="246"/>
      <c r="BE753" s="246"/>
      <c r="BF753" s="246"/>
      <c r="BG753" s="246"/>
      <c r="BH753" s="246"/>
      <c r="BI753" s="246"/>
      <c r="BJ753" s="246"/>
      <c r="BK753" s="246"/>
      <c r="BL753" s="246"/>
      <c r="BM753" s="246"/>
      <c r="BN753" s="246"/>
      <c r="BO753" s="246"/>
      <c r="BP753" s="246"/>
      <c r="BQ753" s="246"/>
      <c r="BR753" s="246"/>
      <c r="BS753" s="246"/>
      <c r="BT753" s="246"/>
      <c r="BU753" s="246"/>
      <c r="BV753" s="246"/>
      <c r="BW753" s="246"/>
      <c r="BX753" s="246"/>
      <c r="BY753" s="246"/>
      <c r="BZ753" s="246"/>
      <c r="CA753" s="246"/>
      <c r="CB753" s="246"/>
      <c r="CC753" s="246"/>
      <c r="CD753" s="246"/>
      <c r="CE753" s="246"/>
    </row>
    <row r="754" spans="1:83" ht="12.65" customHeight="1" x14ac:dyDescent="0.35">
      <c r="A754" s="195" t="str">
        <f>RIGHT($C$83,3)&amp;"*"&amp;RIGHT($C$82,4)&amp;"*"&amp;W$55&amp;"*"&amp;"A"</f>
        <v>014*2020*7120*A</v>
      </c>
      <c r="B754" s="245">
        <f>ROUND(W59,0)</f>
        <v>0</v>
      </c>
      <c r="C754" s="247">
        <f>ROUND(W60,2)</f>
        <v>9.7899999999999991</v>
      </c>
      <c r="D754" s="245">
        <f>ROUND(W61,0)</f>
        <v>1101746</v>
      </c>
      <c r="E754" s="245">
        <f>ROUND(W62,0)</f>
        <v>0</v>
      </c>
      <c r="F754" s="245">
        <f>ROUND(W63,0)</f>
        <v>0</v>
      </c>
      <c r="G754" s="245">
        <f>ROUND(W64,0)</f>
        <v>62824</v>
      </c>
      <c r="H754" s="245">
        <f>ROUND(W65,0)</f>
        <v>0</v>
      </c>
      <c r="I754" s="245">
        <f>ROUND(W66,0)</f>
        <v>292</v>
      </c>
      <c r="J754" s="245">
        <f>ROUND(W67,0)</f>
        <v>0</v>
      </c>
      <c r="K754" s="245">
        <f>ROUND(W68,0)</f>
        <v>0</v>
      </c>
      <c r="L754" s="245">
        <f>ROUND(W69,0)</f>
        <v>504168</v>
      </c>
      <c r="M754" s="245">
        <f>ROUND(W70,0)</f>
        <v>0</v>
      </c>
      <c r="N754" s="245">
        <f>ROUND(W75,0)</f>
        <v>37571389</v>
      </c>
      <c r="O754" s="245">
        <f>ROUND(W73,0)</f>
        <v>9676210</v>
      </c>
      <c r="P754" s="245">
        <f>IF(W76&gt;0,ROUND(W76,0),0)</f>
        <v>0</v>
      </c>
      <c r="Q754" s="245">
        <f>IF(W77&gt;0,ROUND(W77,0),0)</f>
        <v>0</v>
      </c>
      <c r="R754" s="245">
        <f>IF(W78&gt;0,ROUND(W78,0),0)</f>
        <v>0</v>
      </c>
      <c r="S754" s="245">
        <f>IF(W79&gt;0,ROUND(W79,0),0)</f>
        <v>0</v>
      </c>
      <c r="T754" s="247">
        <f>IF(W80&gt;0,ROUND(W80,2),0)</f>
        <v>0</v>
      </c>
      <c r="U754" s="245"/>
      <c r="V754" s="246"/>
      <c r="W754" s="245"/>
      <c r="X754" s="245"/>
      <c r="Y754" s="245">
        <f t="shared" si="9"/>
        <v>5359797</v>
      </c>
      <c r="Z754" s="246"/>
      <c r="AA754" s="246"/>
      <c r="AB754" s="246"/>
      <c r="AC754" s="246"/>
      <c r="AD754" s="246"/>
      <c r="AE754" s="246"/>
      <c r="AF754" s="246"/>
      <c r="AG754" s="246"/>
      <c r="AH754" s="246"/>
      <c r="AI754" s="246"/>
      <c r="AJ754" s="246"/>
      <c r="AK754" s="246"/>
      <c r="AL754" s="246"/>
      <c r="AM754" s="246"/>
      <c r="AN754" s="246"/>
      <c r="AO754" s="246"/>
      <c r="AP754" s="246"/>
      <c r="AQ754" s="246"/>
      <c r="AR754" s="246"/>
      <c r="AS754" s="246"/>
      <c r="AT754" s="246"/>
      <c r="AU754" s="246"/>
      <c r="AV754" s="246"/>
      <c r="AW754" s="246"/>
      <c r="AX754" s="246"/>
      <c r="AY754" s="246"/>
      <c r="AZ754" s="246"/>
      <c r="BA754" s="246"/>
      <c r="BB754" s="246"/>
      <c r="BC754" s="246"/>
      <c r="BD754" s="246"/>
      <c r="BE754" s="246"/>
      <c r="BF754" s="246"/>
      <c r="BG754" s="246"/>
      <c r="BH754" s="246"/>
      <c r="BI754" s="246"/>
      <c r="BJ754" s="246"/>
      <c r="BK754" s="246"/>
      <c r="BL754" s="246"/>
      <c r="BM754" s="246"/>
      <c r="BN754" s="246"/>
      <c r="BO754" s="246"/>
      <c r="BP754" s="246"/>
      <c r="BQ754" s="246"/>
      <c r="BR754" s="246"/>
      <c r="BS754" s="246"/>
      <c r="BT754" s="246"/>
      <c r="BU754" s="246"/>
      <c r="BV754" s="246"/>
      <c r="BW754" s="246"/>
      <c r="BX754" s="246"/>
      <c r="BY754" s="246"/>
      <c r="BZ754" s="246"/>
      <c r="CA754" s="246"/>
      <c r="CB754" s="246"/>
      <c r="CC754" s="246"/>
      <c r="CD754" s="246"/>
      <c r="CE754" s="246"/>
    </row>
    <row r="755" spans="1:83" ht="12.65" customHeight="1" x14ac:dyDescent="0.35">
      <c r="A755" s="195" t="str">
        <f>RIGHT($C$83,3)&amp;"*"&amp;RIGHT($C$82,4)&amp;"*"&amp;X$55&amp;"*"&amp;"A"</f>
        <v>014*2020*7130*A</v>
      </c>
      <c r="B755" s="245">
        <f>ROUND(X59,0)</f>
        <v>59705</v>
      </c>
      <c r="C755" s="247">
        <f>ROUND(X60,2)</f>
        <v>10.17</v>
      </c>
      <c r="D755" s="245">
        <f>ROUND(X61,0)</f>
        <v>1057416</v>
      </c>
      <c r="E755" s="245">
        <f>ROUND(X62,0)</f>
        <v>0</v>
      </c>
      <c r="F755" s="245">
        <f>ROUND(X63,0)</f>
        <v>0</v>
      </c>
      <c r="G755" s="245">
        <f>ROUND(X64,0)</f>
        <v>62135</v>
      </c>
      <c r="H755" s="245">
        <f>ROUND(X65,0)</f>
        <v>0</v>
      </c>
      <c r="I755" s="245">
        <f>ROUND(X66,0)</f>
        <v>975</v>
      </c>
      <c r="J755" s="245">
        <f>ROUND(X67,0)</f>
        <v>337751</v>
      </c>
      <c r="K755" s="245">
        <f>ROUND(X68,0)</f>
        <v>0</v>
      </c>
      <c r="L755" s="245">
        <f>ROUND(X69,0)</f>
        <v>655290</v>
      </c>
      <c r="M755" s="245">
        <f>ROUND(X70,0)</f>
        <v>0</v>
      </c>
      <c r="N755" s="245">
        <f>ROUND(X75,0)</f>
        <v>22829655</v>
      </c>
      <c r="O755" s="245">
        <f>ROUND(X73,0)</f>
        <v>9463729</v>
      </c>
      <c r="P755" s="245">
        <f>IF(X76&gt;0,ROUND(X76,0),0)</f>
        <v>4162</v>
      </c>
      <c r="Q755" s="245">
        <f>IF(X77&gt;0,ROUND(X77,0),0)</f>
        <v>0</v>
      </c>
      <c r="R755" s="245">
        <f>IF(X78&gt;0,ROUND(X78,0),0)</f>
        <v>0</v>
      </c>
      <c r="S755" s="245">
        <f>IF(X79&gt;0,ROUND(X79,0),0)</f>
        <v>0</v>
      </c>
      <c r="T755" s="247">
        <f>IF(X80&gt;0,ROUND(X80,2),0)</f>
        <v>0</v>
      </c>
      <c r="U755" s="245"/>
      <c r="V755" s="246"/>
      <c r="W755" s="245"/>
      <c r="X755" s="245"/>
      <c r="Y755" s="245">
        <f t="shared" si="9"/>
        <v>3694112</v>
      </c>
      <c r="Z755" s="246"/>
      <c r="AA755" s="246"/>
      <c r="AB755" s="246"/>
      <c r="AC755" s="246"/>
      <c r="AD755" s="246"/>
      <c r="AE755" s="246"/>
      <c r="AF755" s="246"/>
      <c r="AG755" s="246"/>
      <c r="AH755" s="246"/>
      <c r="AI755" s="246"/>
      <c r="AJ755" s="246"/>
      <c r="AK755" s="246"/>
      <c r="AL755" s="246"/>
      <c r="AM755" s="246"/>
      <c r="AN755" s="246"/>
      <c r="AO755" s="246"/>
      <c r="AP755" s="246"/>
      <c r="AQ755" s="246"/>
      <c r="AR755" s="246"/>
      <c r="AS755" s="246"/>
      <c r="AT755" s="246"/>
      <c r="AU755" s="246"/>
      <c r="AV755" s="246"/>
      <c r="AW755" s="246"/>
      <c r="AX755" s="246"/>
      <c r="AY755" s="246"/>
      <c r="AZ755" s="246"/>
      <c r="BA755" s="246"/>
      <c r="BB755" s="246"/>
      <c r="BC755" s="246"/>
      <c r="BD755" s="246"/>
      <c r="BE755" s="246"/>
      <c r="BF755" s="246"/>
      <c r="BG755" s="246"/>
      <c r="BH755" s="246"/>
      <c r="BI755" s="246"/>
      <c r="BJ755" s="246"/>
      <c r="BK755" s="246"/>
      <c r="BL755" s="246"/>
      <c r="BM755" s="246"/>
      <c r="BN755" s="246"/>
      <c r="BO755" s="246"/>
      <c r="BP755" s="246"/>
      <c r="BQ755" s="246"/>
      <c r="BR755" s="246"/>
      <c r="BS755" s="246"/>
      <c r="BT755" s="246"/>
      <c r="BU755" s="246"/>
      <c r="BV755" s="246"/>
      <c r="BW755" s="246"/>
      <c r="BX755" s="246"/>
      <c r="BY755" s="246"/>
      <c r="BZ755" s="246"/>
      <c r="CA755" s="246"/>
      <c r="CB755" s="246"/>
      <c r="CC755" s="246"/>
      <c r="CD755" s="246"/>
      <c r="CE755" s="246"/>
    </row>
    <row r="756" spans="1:83" ht="12.65" customHeight="1" x14ac:dyDescent="0.35">
      <c r="A756" s="195" t="str">
        <f>RIGHT($C$83,3)&amp;"*"&amp;RIGHT($C$82,4)&amp;"*"&amp;Y$55&amp;"*"&amp;"A"</f>
        <v>014*2020*7140*A</v>
      </c>
      <c r="B756" s="245">
        <f>ROUND(Y59,0)</f>
        <v>44567</v>
      </c>
      <c r="C756" s="247">
        <f>ROUND(Y60,2)</f>
        <v>107.03</v>
      </c>
      <c r="D756" s="245">
        <f>ROUND(Y61,0)</f>
        <v>10587379</v>
      </c>
      <c r="E756" s="245">
        <f>ROUND(Y62,0)</f>
        <v>0</v>
      </c>
      <c r="F756" s="245">
        <f>ROUND(Y63,0)</f>
        <v>0</v>
      </c>
      <c r="G756" s="245">
        <f>ROUND(Y64,0)</f>
        <v>4649080</v>
      </c>
      <c r="H756" s="245">
        <f>ROUND(Y65,0)</f>
        <v>521</v>
      </c>
      <c r="I756" s="245">
        <f>ROUND(Y66,0)</f>
        <v>1375673</v>
      </c>
      <c r="J756" s="245">
        <f>ROUND(Y67,0)</f>
        <v>4235592</v>
      </c>
      <c r="K756" s="245">
        <f>ROUND(Y68,0)</f>
        <v>0</v>
      </c>
      <c r="L756" s="245">
        <f>ROUND(Y69,0)</f>
        <v>1324548</v>
      </c>
      <c r="M756" s="245">
        <f>ROUND(Y70,0)</f>
        <v>14643</v>
      </c>
      <c r="N756" s="245">
        <f>ROUND(Y75,0)</f>
        <v>113906789</v>
      </c>
      <c r="O756" s="245">
        <f>ROUND(Y73,0)</f>
        <v>41828900</v>
      </c>
      <c r="P756" s="245">
        <f>IF(Y76&gt;0,ROUND(Y76,0),0)</f>
        <v>52194</v>
      </c>
      <c r="Q756" s="245">
        <f>IF(Y77&gt;0,ROUND(Y77,0),0)</f>
        <v>0</v>
      </c>
      <c r="R756" s="245">
        <f>IF(Y78&gt;0,ROUND(Y78,0),0)</f>
        <v>4131</v>
      </c>
      <c r="S756" s="245">
        <f>IF(Y79&gt;0,ROUND(Y79,0),0)</f>
        <v>278191</v>
      </c>
      <c r="T756" s="247">
        <f>IF(Y80&gt;0,ROUND(Y80,2),0)</f>
        <v>20.8</v>
      </c>
      <c r="U756" s="245"/>
      <c r="V756" s="246"/>
      <c r="W756" s="245"/>
      <c r="X756" s="245"/>
      <c r="Y756" s="245">
        <f t="shared" si="9"/>
        <v>23336527</v>
      </c>
      <c r="Z756" s="246"/>
      <c r="AA756" s="246"/>
      <c r="AB756" s="246"/>
      <c r="AC756" s="246"/>
      <c r="AD756" s="246"/>
      <c r="AE756" s="246"/>
      <c r="AF756" s="246"/>
      <c r="AG756" s="246"/>
      <c r="AH756" s="246"/>
      <c r="AI756" s="246"/>
      <c r="AJ756" s="246"/>
      <c r="AK756" s="246"/>
      <c r="AL756" s="246"/>
      <c r="AM756" s="246"/>
      <c r="AN756" s="246"/>
      <c r="AO756" s="246"/>
      <c r="AP756" s="246"/>
      <c r="AQ756" s="246"/>
      <c r="AR756" s="246"/>
      <c r="AS756" s="246"/>
      <c r="AT756" s="246"/>
      <c r="AU756" s="246"/>
      <c r="AV756" s="246"/>
      <c r="AW756" s="246"/>
      <c r="AX756" s="246"/>
      <c r="AY756" s="246"/>
      <c r="AZ756" s="246"/>
      <c r="BA756" s="246"/>
      <c r="BB756" s="246"/>
      <c r="BC756" s="246"/>
      <c r="BD756" s="246"/>
      <c r="BE756" s="246"/>
      <c r="BF756" s="246"/>
      <c r="BG756" s="246"/>
      <c r="BH756" s="246"/>
      <c r="BI756" s="246"/>
      <c r="BJ756" s="246"/>
      <c r="BK756" s="246"/>
      <c r="BL756" s="246"/>
      <c r="BM756" s="246"/>
      <c r="BN756" s="246"/>
      <c r="BO756" s="246"/>
      <c r="BP756" s="246"/>
      <c r="BQ756" s="246"/>
      <c r="BR756" s="246"/>
      <c r="BS756" s="246"/>
      <c r="BT756" s="246"/>
      <c r="BU756" s="246"/>
      <c r="BV756" s="246"/>
      <c r="BW756" s="246"/>
      <c r="BX756" s="246"/>
      <c r="BY756" s="246"/>
      <c r="BZ756" s="246"/>
      <c r="CA756" s="246"/>
      <c r="CB756" s="246"/>
      <c r="CC756" s="246"/>
      <c r="CD756" s="246"/>
      <c r="CE756" s="246"/>
    </row>
    <row r="757" spans="1:83" ht="12.65" customHeight="1" x14ac:dyDescent="0.35">
      <c r="A757" s="195" t="str">
        <f>RIGHT($C$83,3)&amp;"*"&amp;RIGHT($C$82,4)&amp;"*"&amp;Z$55&amp;"*"&amp;"A"</f>
        <v>014*2020*7150*A</v>
      </c>
      <c r="B757" s="245">
        <f>ROUND(Z59,0)</f>
        <v>0</v>
      </c>
      <c r="C757" s="247">
        <f>ROUND(Z60,2)</f>
        <v>5.94</v>
      </c>
      <c r="D757" s="245">
        <f>ROUND(Z61,0)</f>
        <v>495694</v>
      </c>
      <c r="E757" s="245">
        <f>ROUND(Z62,0)</f>
        <v>0</v>
      </c>
      <c r="F757" s="245">
        <f>ROUND(Z63,0)</f>
        <v>0</v>
      </c>
      <c r="G757" s="245">
        <f>ROUND(Z64,0)</f>
        <v>19685</v>
      </c>
      <c r="H757" s="245">
        <f>ROUND(Z65,0)</f>
        <v>0</v>
      </c>
      <c r="I757" s="245">
        <f>ROUND(Z66,0)</f>
        <v>1489400</v>
      </c>
      <c r="J757" s="245">
        <f>ROUND(Z67,0)</f>
        <v>31527</v>
      </c>
      <c r="K757" s="245">
        <f>ROUND(Z68,0)</f>
        <v>0</v>
      </c>
      <c r="L757" s="245">
        <f>ROUND(Z69,0)</f>
        <v>51168</v>
      </c>
      <c r="M757" s="245">
        <f>ROUND(Z70,0)</f>
        <v>18488</v>
      </c>
      <c r="N757" s="245">
        <f>ROUND(Z75,0)</f>
        <v>4354025</v>
      </c>
      <c r="O757" s="245">
        <f>ROUND(Z73,0)</f>
        <v>4318348</v>
      </c>
      <c r="P757" s="245">
        <f>IF(Z76&gt;0,ROUND(Z76,0),0)</f>
        <v>388</v>
      </c>
      <c r="Q757" s="245">
        <f>IF(Z77&gt;0,ROUND(Z77,0),0)</f>
        <v>0</v>
      </c>
      <c r="R757" s="245">
        <f>IF(Z78&gt;0,ROUND(Z78,0),0)</f>
        <v>208</v>
      </c>
      <c r="S757" s="245">
        <f>IF(Z79&gt;0,ROUND(Z79,0),0)</f>
        <v>0</v>
      </c>
      <c r="T757" s="247">
        <f>IF(Z80&gt;0,ROUND(Z80,2),0)</f>
        <v>1.54</v>
      </c>
      <c r="U757" s="245"/>
      <c r="V757" s="246"/>
      <c r="W757" s="245"/>
      <c r="X757" s="245"/>
      <c r="Y757" s="245">
        <f t="shared" si="9"/>
        <v>1004245</v>
      </c>
      <c r="Z757" s="246"/>
      <c r="AA757" s="246"/>
      <c r="AB757" s="246"/>
      <c r="AC757" s="246"/>
      <c r="AD757" s="246"/>
      <c r="AE757" s="246"/>
      <c r="AF757" s="246"/>
      <c r="AG757" s="246"/>
      <c r="AH757" s="246"/>
      <c r="AI757" s="246"/>
      <c r="AJ757" s="246"/>
      <c r="AK757" s="246"/>
      <c r="AL757" s="246"/>
      <c r="AM757" s="246"/>
      <c r="AN757" s="246"/>
      <c r="AO757" s="246"/>
      <c r="AP757" s="246"/>
      <c r="AQ757" s="246"/>
      <c r="AR757" s="246"/>
      <c r="AS757" s="246"/>
      <c r="AT757" s="246"/>
      <c r="AU757" s="246"/>
      <c r="AV757" s="246"/>
      <c r="AW757" s="246"/>
      <c r="AX757" s="246"/>
      <c r="AY757" s="246"/>
      <c r="AZ757" s="246"/>
      <c r="BA757" s="246"/>
      <c r="BB757" s="246"/>
      <c r="BC757" s="246"/>
      <c r="BD757" s="246"/>
      <c r="BE757" s="246"/>
      <c r="BF757" s="246"/>
      <c r="BG757" s="246"/>
      <c r="BH757" s="246"/>
      <c r="BI757" s="246"/>
      <c r="BJ757" s="246"/>
      <c r="BK757" s="246"/>
      <c r="BL757" s="246"/>
      <c r="BM757" s="246"/>
      <c r="BN757" s="246"/>
      <c r="BO757" s="246"/>
      <c r="BP757" s="246"/>
      <c r="BQ757" s="246"/>
      <c r="BR757" s="246"/>
      <c r="BS757" s="246"/>
      <c r="BT757" s="246"/>
      <c r="BU757" s="246"/>
      <c r="BV757" s="246"/>
      <c r="BW757" s="246"/>
      <c r="BX757" s="246"/>
      <c r="BY757" s="246"/>
      <c r="BZ757" s="246"/>
      <c r="CA757" s="246"/>
      <c r="CB757" s="246"/>
      <c r="CC757" s="246"/>
      <c r="CD757" s="246"/>
      <c r="CE757" s="246"/>
    </row>
    <row r="758" spans="1:83" ht="12.65" customHeight="1" x14ac:dyDescent="0.35">
      <c r="A758" s="195" t="str">
        <f>RIGHT($C$83,3)&amp;"*"&amp;RIGHT($C$82,4)&amp;"*"&amp;AA$55&amp;"*"&amp;"A"</f>
        <v>014*2020*7160*A</v>
      </c>
      <c r="B758" s="245">
        <f>ROUND(AA59,0)</f>
        <v>0</v>
      </c>
      <c r="C758" s="247">
        <f>ROUND(AA60,2)</f>
        <v>3.94</v>
      </c>
      <c r="D758" s="245">
        <f>ROUND(AA61,0)</f>
        <v>466040</v>
      </c>
      <c r="E758" s="245">
        <f>ROUND(AA62,0)</f>
        <v>0</v>
      </c>
      <c r="F758" s="245">
        <f>ROUND(AA63,0)</f>
        <v>0</v>
      </c>
      <c r="G758" s="245">
        <f>ROUND(AA64,0)</f>
        <v>719540</v>
      </c>
      <c r="H758" s="245">
        <f>ROUND(AA65,0)</f>
        <v>0</v>
      </c>
      <c r="I758" s="245">
        <f>ROUND(AA66,0)</f>
        <v>72010</v>
      </c>
      <c r="J758" s="245">
        <f>ROUND(AA67,0)</f>
        <v>180161</v>
      </c>
      <c r="K758" s="245">
        <f>ROUND(AA68,0)</f>
        <v>0</v>
      </c>
      <c r="L758" s="245">
        <f>ROUND(AA69,0)</f>
        <v>234354</v>
      </c>
      <c r="M758" s="245">
        <f>ROUND(AA70,0)</f>
        <v>0</v>
      </c>
      <c r="N758" s="245">
        <f>ROUND(AA75,0)</f>
        <v>4637421</v>
      </c>
      <c r="O758" s="245">
        <f>ROUND(AA73,0)</f>
        <v>1124325</v>
      </c>
      <c r="P758" s="245">
        <f>IF(AA76&gt;0,ROUND(AA76,0),0)</f>
        <v>2220</v>
      </c>
      <c r="Q758" s="245">
        <f>IF(AA77&gt;0,ROUND(AA77,0),0)</f>
        <v>0</v>
      </c>
      <c r="R758" s="245">
        <f>IF(AA78&gt;0,ROUND(AA78,0),0)</f>
        <v>6719</v>
      </c>
      <c r="S758" s="245">
        <f>IF(AA79&gt;0,ROUND(AA79,0),0)</f>
        <v>0</v>
      </c>
      <c r="T758" s="247">
        <f>IF(AA80&gt;0,ROUND(AA80,2),0)</f>
        <v>0</v>
      </c>
      <c r="U758" s="245"/>
      <c r="V758" s="246"/>
      <c r="W758" s="245"/>
      <c r="X758" s="245"/>
      <c r="Y758" s="245">
        <f t="shared" si="9"/>
        <v>1528286</v>
      </c>
      <c r="Z758" s="246"/>
      <c r="AA758" s="246"/>
      <c r="AB758" s="246"/>
      <c r="AC758" s="246"/>
      <c r="AD758" s="246"/>
      <c r="AE758" s="246"/>
      <c r="AF758" s="246"/>
      <c r="AG758" s="246"/>
      <c r="AH758" s="246"/>
      <c r="AI758" s="246"/>
      <c r="AJ758" s="246"/>
      <c r="AK758" s="246"/>
      <c r="AL758" s="246"/>
      <c r="AM758" s="246"/>
      <c r="AN758" s="246"/>
      <c r="AO758" s="246"/>
      <c r="AP758" s="246"/>
      <c r="AQ758" s="246"/>
      <c r="AR758" s="246"/>
      <c r="AS758" s="246"/>
      <c r="AT758" s="246"/>
      <c r="AU758" s="246"/>
      <c r="AV758" s="246"/>
      <c r="AW758" s="246"/>
      <c r="AX758" s="246"/>
      <c r="AY758" s="246"/>
      <c r="AZ758" s="246"/>
      <c r="BA758" s="246"/>
      <c r="BB758" s="246"/>
      <c r="BC758" s="246"/>
      <c r="BD758" s="246"/>
      <c r="BE758" s="246"/>
      <c r="BF758" s="246"/>
      <c r="BG758" s="246"/>
      <c r="BH758" s="246"/>
      <c r="BI758" s="246"/>
      <c r="BJ758" s="246"/>
      <c r="BK758" s="246"/>
      <c r="BL758" s="246"/>
      <c r="BM758" s="246"/>
      <c r="BN758" s="246"/>
      <c r="BO758" s="246"/>
      <c r="BP758" s="246"/>
      <c r="BQ758" s="246"/>
      <c r="BR758" s="246"/>
      <c r="BS758" s="246"/>
      <c r="BT758" s="246"/>
      <c r="BU758" s="246"/>
      <c r="BV758" s="246"/>
      <c r="BW758" s="246"/>
      <c r="BX758" s="246"/>
      <c r="BY758" s="246"/>
      <c r="BZ758" s="246"/>
      <c r="CA758" s="246"/>
      <c r="CB758" s="246"/>
      <c r="CC758" s="246"/>
      <c r="CD758" s="246"/>
      <c r="CE758" s="246"/>
    </row>
    <row r="759" spans="1:83" ht="12.65" customHeight="1" x14ac:dyDescent="0.35">
      <c r="A759" s="195" t="str">
        <f>RIGHT($C$83,3)&amp;"*"&amp;RIGHT($C$82,4)&amp;"*"&amp;AB$55&amp;"*"&amp;"A"</f>
        <v>014*2020*7170*A</v>
      </c>
      <c r="B759" s="245"/>
      <c r="C759" s="247">
        <f>ROUND(AB60,2)</f>
        <v>185.44</v>
      </c>
      <c r="D759" s="245">
        <f>ROUND(AB61,0)</f>
        <v>19703258</v>
      </c>
      <c r="E759" s="245">
        <f>ROUND(AB62,0)</f>
        <v>0</v>
      </c>
      <c r="F759" s="245">
        <f>ROUND(AB63,0)</f>
        <v>0</v>
      </c>
      <c r="G759" s="245">
        <f>ROUND(AB64,0)</f>
        <v>79199414</v>
      </c>
      <c r="H759" s="245">
        <f>ROUND(AB65,0)</f>
        <v>368</v>
      </c>
      <c r="I759" s="245">
        <f>ROUND(AB66,0)</f>
        <v>341842</v>
      </c>
      <c r="J759" s="245">
        <f>ROUND(AB67,0)</f>
        <v>1358153</v>
      </c>
      <c r="K759" s="245">
        <f>ROUND(AB68,0)</f>
        <v>0</v>
      </c>
      <c r="L759" s="245">
        <f>ROUND(AB69,0)</f>
        <v>310145</v>
      </c>
      <c r="M759" s="245">
        <f>ROUND(AB70,0)</f>
        <v>1821</v>
      </c>
      <c r="N759" s="245">
        <f>ROUND(AB75,0)</f>
        <v>373127120</v>
      </c>
      <c r="O759" s="245">
        <f>ROUND(AB73,0)</f>
        <v>191791680</v>
      </c>
      <c r="P759" s="245">
        <f>IF(AB76&gt;0,ROUND(AB76,0),0)</f>
        <v>16736</v>
      </c>
      <c r="Q759" s="245">
        <f>IF(AB77&gt;0,ROUND(AB77,0),0)</f>
        <v>0</v>
      </c>
      <c r="R759" s="245">
        <f>IF(AB78&gt;0,ROUND(AB78,0),0)</f>
        <v>7321</v>
      </c>
      <c r="S759" s="245">
        <f>IF(AB79&gt;0,ROUND(AB79,0),0)</f>
        <v>14237</v>
      </c>
      <c r="T759" s="247">
        <f>IF(AB80&gt;0,ROUND(AB80,2),0)</f>
        <v>0</v>
      </c>
      <c r="U759" s="245"/>
      <c r="V759" s="246"/>
      <c r="W759" s="245"/>
      <c r="X759" s="245"/>
      <c r="Y759" s="245">
        <f t="shared" si="9"/>
        <v>70689242</v>
      </c>
      <c r="Z759" s="246"/>
      <c r="AA759" s="246"/>
      <c r="AB759" s="246"/>
      <c r="AC759" s="246"/>
      <c r="AD759" s="246"/>
      <c r="AE759" s="246"/>
      <c r="AF759" s="246"/>
      <c r="AG759" s="246"/>
      <c r="AH759" s="246"/>
      <c r="AI759" s="246"/>
      <c r="AJ759" s="246"/>
      <c r="AK759" s="246"/>
      <c r="AL759" s="246"/>
      <c r="AM759" s="246"/>
      <c r="AN759" s="246"/>
      <c r="AO759" s="246"/>
      <c r="AP759" s="246"/>
      <c r="AQ759" s="246"/>
      <c r="AR759" s="246"/>
      <c r="AS759" s="246"/>
      <c r="AT759" s="246"/>
      <c r="AU759" s="246"/>
      <c r="AV759" s="246"/>
      <c r="AW759" s="246"/>
      <c r="AX759" s="246"/>
      <c r="AY759" s="246"/>
      <c r="AZ759" s="246"/>
      <c r="BA759" s="246"/>
      <c r="BB759" s="246"/>
      <c r="BC759" s="246"/>
      <c r="BD759" s="246"/>
      <c r="BE759" s="246"/>
      <c r="BF759" s="246"/>
      <c r="BG759" s="246"/>
      <c r="BH759" s="246"/>
      <c r="BI759" s="246"/>
      <c r="BJ759" s="246"/>
      <c r="BK759" s="246"/>
      <c r="BL759" s="246"/>
      <c r="BM759" s="246"/>
      <c r="BN759" s="246"/>
      <c r="BO759" s="246"/>
      <c r="BP759" s="246"/>
      <c r="BQ759" s="246"/>
      <c r="BR759" s="246"/>
      <c r="BS759" s="246"/>
      <c r="BT759" s="246"/>
      <c r="BU759" s="246"/>
      <c r="BV759" s="246"/>
      <c r="BW759" s="246"/>
      <c r="BX759" s="246"/>
      <c r="BY759" s="246"/>
      <c r="BZ759" s="246"/>
      <c r="CA759" s="246"/>
      <c r="CB759" s="246"/>
      <c r="CC759" s="246"/>
      <c r="CD759" s="246"/>
      <c r="CE759" s="246"/>
    </row>
    <row r="760" spans="1:83" ht="12.65" customHeight="1" x14ac:dyDescent="0.35">
      <c r="A760" s="195" t="str">
        <f>RIGHT($C$83,3)&amp;"*"&amp;RIGHT($C$82,4)&amp;"*"&amp;AC$55&amp;"*"&amp;"A"</f>
        <v>014*2020*7180*A</v>
      </c>
      <c r="B760" s="245">
        <f>ROUND(AC59,0)</f>
        <v>0</v>
      </c>
      <c r="C760" s="247">
        <f>ROUND(AC60,2)</f>
        <v>128.47999999999999</v>
      </c>
      <c r="D760" s="245">
        <f>ROUND(AC61,0)</f>
        <v>11271018</v>
      </c>
      <c r="E760" s="245">
        <f>ROUND(AC62,0)</f>
        <v>0</v>
      </c>
      <c r="F760" s="245">
        <f>ROUND(AC63,0)</f>
        <v>0</v>
      </c>
      <c r="G760" s="245">
        <f>ROUND(AC64,0)</f>
        <v>3514674</v>
      </c>
      <c r="H760" s="245">
        <f>ROUND(AC65,0)</f>
        <v>266</v>
      </c>
      <c r="I760" s="245">
        <f>ROUND(AC66,0)</f>
        <v>1072872</v>
      </c>
      <c r="J760" s="245">
        <f>ROUND(AC67,0)</f>
        <v>412346</v>
      </c>
      <c r="K760" s="245">
        <f>ROUND(AC68,0)</f>
        <v>126199</v>
      </c>
      <c r="L760" s="245">
        <f>ROUND(AC69,0)</f>
        <v>178272</v>
      </c>
      <c r="M760" s="245">
        <f>ROUND(AC70,0)</f>
        <v>50</v>
      </c>
      <c r="N760" s="245">
        <f>ROUND(AC75,0)</f>
        <v>31772304</v>
      </c>
      <c r="O760" s="245">
        <f>ROUND(AC73,0)</f>
        <v>30250286</v>
      </c>
      <c r="P760" s="245">
        <f>IF(AC76&gt;0,ROUND(AC76,0),0)</f>
        <v>5081</v>
      </c>
      <c r="Q760" s="245">
        <f>IF(AC77&gt;0,ROUND(AC77,0),0)</f>
        <v>0</v>
      </c>
      <c r="R760" s="245">
        <f>IF(AC78&gt;0,ROUND(AC78,0),0)</f>
        <v>34</v>
      </c>
      <c r="S760" s="245">
        <f>IF(AC79&gt;0,ROUND(AC79,0),0)</f>
        <v>0</v>
      </c>
      <c r="T760" s="247">
        <f>IF(AC80&gt;0,ROUND(AC80,2),0)</f>
        <v>0</v>
      </c>
      <c r="U760" s="245"/>
      <c r="V760" s="246"/>
      <c r="W760" s="245"/>
      <c r="X760" s="245"/>
      <c r="Y760" s="245">
        <f t="shared" si="9"/>
        <v>8112263</v>
      </c>
      <c r="Z760" s="246"/>
      <c r="AA760" s="246"/>
      <c r="AB760" s="246"/>
      <c r="AC760" s="246"/>
      <c r="AD760" s="246"/>
      <c r="AE760" s="246"/>
      <c r="AF760" s="246"/>
      <c r="AG760" s="246"/>
      <c r="AH760" s="246"/>
      <c r="AI760" s="246"/>
      <c r="AJ760" s="246"/>
      <c r="AK760" s="246"/>
      <c r="AL760" s="246"/>
      <c r="AM760" s="246"/>
      <c r="AN760" s="246"/>
      <c r="AO760" s="246"/>
      <c r="AP760" s="246"/>
      <c r="AQ760" s="246"/>
      <c r="AR760" s="246"/>
      <c r="AS760" s="246"/>
      <c r="AT760" s="246"/>
      <c r="AU760" s="246"/>
      <c r="AV760" s="246"/>
      <c r="AW760" s="246"/>
      <c r="AX760" s="246"/>
      <c r="AY760" s="246"/>
      <c r="AZ760" s="246"/>
      <c r="BA760" s="246"/>
      <c r="BB760" s="246"/>
      <c r="BC760" s="246"/>
      <c r="BD760" s="246"/>
      <c r="BE760" s="246"/>
      <c r="BF760" s="246"/>
      <c r="BG760" s="246"/>
      <c r="BH760" s="246"/>
      <c r="BI760" s="246"/>
      <c r="BJ760" s="246"/>
      <c r="BK760" s="246"/>
      <c r="BL760" s="246"/>
      <c r="BM760" s="246"/>
      <c r="BN760" s="246"/>
      <c r="BO760" s="246"/>
      <c r="BP760" s="246"/>
      <c r="BQ760" s="246"/>
      <c r="BR760" s="246"/>
      <c r="BS760" s="246"/>
      <c r="BT760" s="246"/>
      <c r="BU760" s="246"/>
      <c r="BV760" s="246"/>
      <c r="BW760" s="246"/>
      <c r="BX760" s="246"/>
      <c r="BY760" s="246"/>
      <c r="BZ760" s="246"/>
      <c r="CA760" s="246"/>
      <c r="CB760" s="246"/>
      <c r="CC760" s="246"/>
      <c r="CD760" s="246"/>
      <c r="CE760" s="246"/>
    </row>
    <row r="761" spans="1:83" ht="12.65" customHeight="1" x14ac:dyDescent="0.35">
      <c r="A761" s="195" t="str">
        <f>RIGHT($C$83,3)&amp;"*"&amp;RIGHT($C$82,4)&amp;"*"&amp;AD$55&amp;"*"&amp;"A"</f>
        <v>014*2020*7190*A</v>
      </c>
      <c r="B761" s="245">
        <f>ROUND(AD59,0)</f>
        <v>0</v>
      </c>
      <c r="C761" s="247">
        <f>ROUND(AD60,2)</f>
        <v>31.1</v>
      </c>
      <c r="D761" s="245">
        <f>ROUND(AD61,0)</f>
        <v>3369908</v>
      </c>
      <c r="E761" s="245">
        <f>ROUND(AD62,0)</f>
        <v>0</v>
      </c>
      <c r="F761" s="245">
        <f>ROUND(AD63,0)</f>
        <v>0</v>
      </c>
      <c r="G761" s="245">
        <f>ROUND(AD64,0)</f>
        <v>1151300</v>
      </c>
      <c r="H761" s="245">
        <f>ROUND(AD65,0)</f>
        <v>0</v>
      </c>
      <c r="I761" s="245">
        <f>ROUND(AD66,0)</f>
        <v>155399</v>
      </c>
      <c r="J761" s="245">
        <f>ROUND(AD67,0)</f>
        <v>392522</v>
      </c>
      <c r="K761" s="245">
        <f>ROUND(AD68,0)</f>
        <v>0</v>
      </c>
      <c r="L761" s="245">
        <f>ROUND(AD69,0)</f>
        <v>41238</v>
      </c>
      <c r="M761" s="245">
        <f>ROUND(AD70,0)</f>
        <v>0</v>
      </c>
      <c r="N761" s="245">
        <f>ROUND(AD75,0)</f>
        <v>32850457</v>
      </c>
      <c r="O761" s="245">
        <f>ROUND(AD73,0)</f>
        <v>9250307</v>
      </c>
      <c r="P761" s="245">
        <f>IF(AD76&gt;0,ROUND(AD76,0),0)</f>
        <v>4837</v>
      </c>
      <c r="Q761" s="245">
        <f>IF(AD77&gt;0,ROUND(AD77,0),0)</f>
        <v>0</v>
      </c>
      <c r="R761" s="245">
        <f>IF(AD78&gt;0,ROUND(AD78,0),0)</f>
        <v>573</v>
      </c>
      <c r="S761" s="245">
        <f>IF(AD79&gt;0,ROUND(AD79,0),0)</f>
        <v>0</v>
      </c>
      <c r="T761" s="247">
        <f>IF(AD80&gt;0,ROUND(AD80,2),0)</f>
        <v>22.01</v>
      </c>
      <c r="U761" s="245"/>
      <c r="V761" s="246"/>
      <c r="W761" s="245"/>
      <c r="X761" s="245"/>
      <c r="Y761" s="245">
        <f t="shared" si="9"/>
        <v>6001263</v>
      </c>
      <c r="Z761" s="246"/>
      <c r="AA761" s="246"/>
      <c r="AB761" s="246"/>
      <c r="AC761" s="246"/>
      <c r="AD761" s="246"/>
      <c r="AE761" s="246"/>
      <c r="AF761" s="246"/>
      <c r="AG761" s="246"/>
      <c r="AH761" s="246"/>
      <c r="AI761" s="246"/>
      <c r="AJ761" s="246"/>
      <c r="AK761" s="246"/>
      <c r="AL761" s="246"/>
      <c r="AM761" s="246"/>
      <c r="AN761" s="246"/>
      <c r="AO761" s="246"/>
      <c r="AP761" s="246"/>
      <c r="AQ761" s="246"/>
      <c r="AR761" s="246"/>
      <c r="AS761" s="246"/>
      <c r="AT761" s="246"/>
      <c r="AU761" s="246"/>
      <c r="AV761" s="246"/>
      <c r="AW761" s="246"/>
      <c r="AX761" s="246"/>
      <c r="AY761" s="246"/>
      <c r="AZ761" s="246"/>
      <c r="BA761" s="246"/>
      <c r="BB761" s="246"/>
      <c r="BC761" s="246"/>
      <c r="BD761" s="246"/>
      <c r="BE761" s="246"/>
      <c r="BF761" s="246"/>
      <c r="BG761" s="246"/>
      <c r="BH761" s="246"/>
      <c r="BI761" s="246"/>
      <c r="BJ761" s="246"/>
      <c r="BK761" s="246"/>
      <c r="BL761" s="246"/>
      <c r="BM761" s="246"/>
      <c r="BN761" s="246"/>
      <c r="BO761" s="246"/>
      <c r="BP761" s="246"/>
      <c r="BQ761" s="246"/>
      <c r="BR761" s="246"/>
      <c r="BS761" s="246"/>
      <c r="BT761" s="246"/>
      <c r="BU761" s="246"/>
      <c r="BV761" s="246"/>
      <c r="BW761" s="246"/>
      <c r="BX761" s="246"/>
      <c r="BY761" s="246"/>
      <c r="BZ761" s="246"/>
      <c r="CA761" s="246"/>
      <c r="CB761" s="246"/>
      <c r="CC761" s="246"/>
      <c r="CD761" s="246"/>
      <c r="CE761" s="246"/>
    </row>
    <row r="762" spans="1:83" ht="12.65" customHeight="1" x14ac:dyDescent="0.35">
      <c r="A762" s="195" t="str">
        <f>RIGHT($C$83,3)&amp;"*"&amp;RIGHT($C$82,4)&amp;"*"&amp;AE$55&amp;"*"&amp;"A"</f>
        <v>014*2020*7200*A</v>
      </c>
      <c r="B762" s="245">
        <f>ROUND(AE59,0)</f>
        <v>0</v>
      </c>
      <c r="C762" s="247">
        <f>ROUND(AE60,2)</f>
        <v>78.239999999999995</v>
      </c>
      <c r="D762" s="245">
        <f>ROUND(AE61,0)</f>
        <v>7470503</v>
      </c>
      <c r="E762" s="245">
        <f>ROUND(AE62,0)</f>
        <v>0</v>
      </c>
      <c r="F762" s="245">
        <f>ROUND(AE63,0)</f>
        <v>0</v>
      </c>
      <c r="G762" s="245">
        <f>ROUND(AE64,0)</f>
        <v>130301</v>
      </c>
      <c r="H762" s="245">
        <f>ROUND(AE65,0)</f>
        <v>0</v>
      </c>
      <c r="I762" s="245">
        <f>ROUND(AE66,0)</f>
        <v>60842</v>
      </c>
      <c r="J762" s="245">
        <f>ROUND(AE67,0)</f>
        <v>916764</v>
      </c>
      <c r="K762" s="245">
        <f>ROUND(AE68,0)</f>
        <v>0</v>
      </c>
      <c r="L762" s="245">
        <f>ROUND(AE69,0)</f>
        <v>34141</v>
      </c>
      <c r="M762" s="245">
        <f>ROUND(AE70,0)</f>
        <v>38645</v>
      </c>
      <c r="N762" s="245">
        <f>ROUND(AE75,0)</f>
        <v>17585658</v>
      </c>
      <c r="O762" s="245">
        <f>ROUND(AE73,0)</f>
        <v>5489074</v>
      </c>
      <c r="P762" s="245">
        <f>IF(AE76&gt;0,ROUND(AE76,0),0)</f>
        <v>11297</v>
      </c>
      <c r="Q762" s="245">
        <f>IF(AE77&gt;0,ROUND(AE77,0),0)</f>
        <v>0</v>
      </c>
      <c r="R762" s="245">
        <f>IF(AE78&gt;0,ROUND(AE78,0),0)</f>
        <v>2246</v>
      </c>
      <c r="S762" s="245">
        <f>IF(AE79&gt;0,ROUND(AE79,0),0)</f>
        <v>0</v>
      </c>
      <c r="T762" s="247">
        <f>IF(AE80&gt;0,ROUND(AE80,2),0)</f>
        <v>0.02</v>
      </c>
      <c r="U762" s="245"/>
      <c r="V762" s="246"/>
      <c r="W762" s="245"/>
      <c r="X762" s="245"/>
      <c r="Y762" s="245">
        <f t="shared" si="9"/>
        <v>5030090</v>
      </c>
      <c r="Z762" s="246"/>
      <c r="AA762" s="246"/>
      <c r="AB762" s="246"/>
      <c r="AC762" s="246"/>
      <c r="AD762" s="246"/>
      <c r="AE762" s="246"/>
      <c r="AF762" s="246"/>
      <c r="AG762" s="246"/>
      <c r="AH762" s="246"/>
      <c r="AI762" s="246"/>
      <c r="AJ762" s="246"/>
      <c r="AK762" s="246"/>
      <c r="AL762" s="246"/>
      <c r="AM762" s="246"/>
      <c r="AN762" s="246"/>
      <c r="AO762" s="246"/>
      <c r="AP762" s="246"/>
      <c r="AQ762" s="246"/>
      <c r="AR762" s="246"/>
      <c r="AS762" s="246"/>
      <c r="AT762" s="246"/>
      <c r="AU762" s="246"/>
      <c r="AV762" s="246"/>
      <c r="AW762" s="246"/>
      <c r="AX762" s="246"/>
      <c r="AY762" s="246"/>
      <c r="AZ762" s="246"/>
      <c r="BA762" s="246"/>
      <c r="BB762" s="246"/>
      <c r="BC762" s="246"/>
      <c r="BD762" s="246"/>
      <c r="BE762" s="246"/>
      <c r="BF762" s="246"/>
      <c r="BG762" s="246"/>
      <c r="BH762" s="246"/>
      <c r="BI762" s="246"/>
      <c r="BJ762" s="246"/>
      <c r="BK762" s="246"/>
      <c r="BL762" s="246"/>
      <c r="BM762" s="246"/>
      <c r="BN762" s="246"/>
      <c r="BO762" s="246"/>
      <c r="BP762" s="246"/>
      <c r="BQ762" s="246"/>
      <c r="BR762" s="246"/>
      <c r="BS762" s="246"/>
      <c r="BT762" s="246"/>
      <c r="BU762" s="246"/>
      <c r="BV762" s="246"/>
      <c r="BW762" s="246"/>
      <c r="BX762" s="246"/>
      <c r="BY762" s="246"/>
      <c r="BZ762" s="246"/>
      <c r="CA762" s="246"/>
      <c r="CB762" s="246"/>
      <c r="CC762" s="246"/>
      <c r="CD762" s="246"/>
      <c r="CE762" s="246"/>
    </row>
    <row r="763" spans="1:83" ht="12.65" customHeight="1" x14ac:dyDescent="0.35">
      <c r="A763" s="195" t="str">
        <f>RIGHT($C$83,3)&amp;"*"&amp;RIGHT($C$82,4)&amp;"*"&amp;AF$55&amp;"*"&amp;"A"</f>
        <v>014*2020*7220*A</v>
      </c>
      <c r="B763" s="245">
        <f>ROUND(AF59,0)</f>
        <v>0</v>
      </c>
      <c r="C763" s="247">
        <f>ROUND(AF60,2)</f>
        <v>113.46</v>
      </c>
      <c r="D763" s="245">
        <f>ROUND(AF61,0)</f>
        <v>10327300</v>
      </c>
      <c r="E763" s="245">
        <f>ROUND(AF62,0)</f>
        <v>0</v>
      </c>
      <c r="F763" s="245">
        <f>ROUND(AF63,0)</f>
        <v>0</v>
      </c>
      <c r="G763" s="245">
        <f>ROUND(AF64,0)</f>
        <v>199921</v>
      </c>
      <c r="H763" s="245">
        <f>ROUND(AF65,0)</f>
        <v>14960</v>
      </c>
      <c r="I763" s="245">
        <f>ROUND(AF66,0)</f>
        <v>2579186</v>
      </c>
      <c r="J763" s="245">
        <f>ROUND(AF67,0)</f>
        <v>873548</v>
      </c>
      <c r="K763" s="245">
        <f>ROUND(AF68,0)</f>
        <v>1100542</v>
      </c>
      <c r="L763" s="245">
        <f>ROUND(AF69,0)</f>
        <v>477089</v>
      </c>
      <c r="M763" s="245">
        <f>ROUND(AF70,0)</f>
        <v>1297636</v>
      </c>
      <c r="N763" s="245">
        <f>ROUND(AF75,0)</f>
        <v>10725804</v>
      </c>
      <c r="O763" s="245">
        <f>ROUND(AF73,0)</f>
        <v>1740825</v>
      </c>
      <c r="P763" s="245">
        <f>IF(AF76&gt;0,ROUND(AF76,0),0)</f>
        <v>10764</v>
      </c>
      <c r="Q763" s="245">
        <f>IF(AF77&gt;0,ROUND(AF77,0),0)</f>
        <v>0</v>
      </c>
      <c r="R763" s="245">
        <f>IF(AF78&gt;0,ROUND(AF78,0),0)</f>
        <v>0</v>
      </c>
      <c r="S763" s="245">
        <f>IF(AF79&gt;0,ROUND(AF79,0),0)</f>
        <v>0</v>
      </c>
      <c r="T763" s="247">
        <f>IF(AF80&gt;0,ROUND(AF80,2),0)</f>
        <v>13.93</v>
      </c>
      <c r="U763" s="245"/>
      <c r="V763" s="246"/>
      <c r="W763" s="245"/>
      <c r="X763" s="245"/>
      <c r="Y763" s="245">
        <f t="shared" si="9"/>
        <v>5217995</v>
      </c>
      <c r="Z763" s="246"/>
      <c r="AA763" s="246"/>
      <c r="AB763" s="246"/>
      <c r="AC763" s="246"/>
      <c r="AD763" s="246"/>
      <c r="AE763" s="246"/>
      <c r="AF763" s="246"/>
      <c r="AG763" s="246"/>
      <c r="AH763" s="246"/>
      <c r="AI763" s="246"/>
      <c r="AJ763" s="246"/>
      <c r="AK763" s="246"/>
      <c r="AL763" s="246"/>
      <c r="AM763" s="246"/>
      <c r="AN763" s="246"/>
      <c r="AO763" s="246"/>
      <c r="AP763" s="246"/>
      <c r="AQ763" s="246"/>
      <c r="AR763" s="246"/>
      <c r="AS763" s="246"/>
      <c r="AT763" s="246"/>
      <c r="AU763" s="246"/>
      <c r="AV763" s="246"/>
      <c r="AW763" s="246"/>
      <c r="AX763" s="246"/>
      <c r="AY763" s="246"/>
      <c r="AZ763" s="246"/>
      <c r="BA763" s="246"/>
      <c r="BB763" s="246"/>
      <c r="BC763" s="246"/>
      <c r="BD763" s="246"/>
      <c r="BE763" s="246"/>
      <c r="BF763" s="246"/>
      <c r="BG763" s="246"/>
      <c r="BH763" s="246"/>
      <c r="BI763" s="246"/>
      <c r="BJ763" s="246"/>
      <c r="BK763" s="246"/>
      <c r="BL763" s="246"/>
      <c r="BM763" s="246"/>
      <c r="BN763" s="246"/>
      <c r="BO763" s="246"/>
      <c r="BP763" s="246"/>
      <c r="BQ763" s="246"/>
      <c r="BR763" s="246"/>
      <c r="BS763" s="246"/>
      <c r="BT763" s="246"/>
      <c r="BU763" s="246"/>
      <c r="BV763" s="246"/>
      <c r="BW763" s="246"/>
      <c r="BX763" s="246"/>
      <c r="BY763" s="246"/>
      <c r="BZ763" s="246"/>
      <c r="CA763" s="246"/>
      <c r="CB763" s="246"/>
      <c r="CC763" s="246"/>
      <c r="CD763" s="246"/>
      <c r="CE763" s="246"/>
    </row>
    <row r="764" spans="1:83" ht="12.65" customHeight="1" x14ac:dyDescent="0.35">
      <c r="A764" s="195" t="str">
        <f>RIGHT($C$83,3)&amp;"*"&amp;RIGHT($C$82,4)&amp;"*"&amp;AG$55&amp;"*"&amp;"A"</f>
        <v>014*2020*7230*A</v>
      </c>
      <c r="B764" s="245">
        <f>ROUND(AG59,0)</f>
        <v>40562</v>
      </c>
      <c r="C764" s="247">
        <f>ROUND(AG60,2)</f>
        <v>117.5</v>
      </c>
      <c r="D764" s="245">
        <f>ROUND(AG61,0)</f>
        <v>11499999</v>
      </c>
      <c r="E764" s="245">
        <f>ROUND(AG62,0)</f>
        <v>0</v>
      </c>
      <c r="F764" s="245">
        <f>ROUND(AG63,0)</f>
        <v>0</v>
      </c>
      <c r="G764" s="245">
        <f>ROUND(AG64,0)</f>
        <v>1336604</v>
      </c>
      <c r="H764" s="245">
        <f>ROUND(AG65,0)</f>
        <v>539</v>
      </c>
      <c r="I764" s="245">
        <f>ROUND(AG66,0)</f>
        <v>1182870</v>
      </c>
      <c r="J764" s="245">
        <f>ROUND(AG67,0)</f>
        <v>2702586</v>
      </c>
      <c r="K764" s="245">
        <f>ROUND(AG68,0)</f>
        <v>0</v>
      </c>
      <c r="L764" s="245">
        <f>ROUND(AG69,0)</f>
        <v>25388</v>
      </c>
      <c r="M764" s="245">
        <f>ROUND(AG70,0)</f>
        <v>318973</v>
      </c>
      <c r="N764" s="245">
        <f>ROUND(AG75,0)</f>
        <v>90549882</v>
      </c>
      <c r="O764" s="245">
        <f>ROUND(AG73,0)</f>
        <v>24722019</v>
      </c>
      <c r="P764" s="245">
        <f>IF(AG76&gt;0,ROUND(AG76,0),0)</f>
        <v>33303</v>
      </c>
      <c r="Q764" s="245">
        <f>IF(AG77&gt;0,ROUND(AG77,0),0)</f>
        <v>0</v>
      </c>
      <c r="R764" s="245">
        <f>IF(AG78&gt;0,ROUND(AG78,0),0)</f>
        <v>0</v>
      </c>
      <c r="S764" s="245">
        <f>IF(AG79&gt;0,ROUND(AG79,0),0)</f>
        <v>85116</v>
      </c>
      <c r="T764" s="247">
        <f>IF(AG80&gt;0,ROUND(AG80,2),0)</f>
        <v>68.040000000000006</v>
      </c>
      <c r="U764" s="245"/>
      <c r="V764" s="246"/>
      <c r="W764" s="245"/>
      <c r="X764" s="245"/>
      <c r="Y764" s="245">
        <f t="shared" si="9"/>
        <v>18259921</v>
      </c>
      <c r="Z764" s="246"/>
      <c r="AA764" s="246"/>
      <c r="AB764" s="246"/>
      <c r="AC764" s="246"/>
      <c r="AD764" s="246"/>
      <c r="AE764" s="246"/>
      <c r="AF764" s="246"/>
      <c r="AG764" s="246"/>
      <c r="AH764" s="246"/>
      <c r="AI764" s="246"/>
      <c r="AJ764" s="246"/>
      <c r="AK764" s="246"/>
      <c r="AL764" s="246"/>
      <c r="AM764" s="246"/>
      <c r="AN764" s="246"/>
      <c r="AO764" s="246"/>
      <c r="AP764" s="246"/>
      <c r="AQ764" s="246"/>
      <c r="AR764" s="246"/>
      <c r="AS764" s="246"/>
      <c r="AT764" s="246"/>
      <c r="AU764" s="246"/>
      <c r="AV764" s="246"/>
      <c r="AW764" s="246"/>
      <c r="AX764" s="246"/>
      <c r="AY764" s="246"/>
      <c r="AZ764" s="246"/>
      <c r="BA764" s="246"/>
      <c r="BB764" s="246"/>
      <c r="BC764" s="246"/>
      <c r="BD764" s="246"/>
      <c r="BE764" s="246"/>
      <c r="BF764" s="246"/>
      <c r="BG764" s="246"/>
      <c r="BH764" s="246"/>
      <c r="BI764" s="246"/>
      <c r="BJ764" s="246"/>
      <c r="BK764" s="246"/>
      <c r="BL764" s="246"/>
      <c r="BM764" s="246"/>
      <c r="BN764" s="246"/>
      <c r="BO764" s="246"/>
      <c r="BP764" s="246"/>
      <c r="BQ764" s="246"/>
      <c r="BR764" s="246"/>
      <c r="BS764" s="246"/>
      <c r="BT764" s="246"/>
      <c r="BU764" s="246"/>
      <c r="BV764" s="246"/>
      <c r="BW764" s="246"/>
      <c r="BX764" s="246"/>
      <c r="BY764" s="246"/>
      <c r="BZ764" s="246"/>
      <c r="CA764" s="246"/>
      <c r="CB764" s="246"/>
      <c r="CC764" s="246"/>
      <c r="CD764" s="246"/>
      <c r="CE764" s="246"/>
    </row>
    <row r="765" spans="1:83" ht="12.65" customHeight="1" x14ac:dyDescent="0.35">
      <c r="A765" s="195" t="str">
        <f>RIGHT($C$83,3)&amp;"*"&amp;RIGHT($C$82,4)&amp;"*"&amp;AH$55&amp;"*"&amp;"A"</f>
        <v>014*2020*7240*A</v>
      </c>
      <c r="B765" s="245">
        <f>ROUND(AH59,0)</f>
        <v>0</v>
      </c>
      <c r="C765" s="247">
        <f>ROUND(AH60,2)</f>
        <v>28.96</v>
      </c>
      <c r="D765" s="245">
        <f>ROUND(AH61,0)</f>
        <v>3640349</v>
      </c>
      <c r="E765" s="245">
        <f>ROUND(AH62,0)</f>
        <v>0</v>
      </c>
      <c r="F765" s="245">
        <f>ROUND(AH63,0)</f>
        <v>0</v>
      </c>
      <c r="G765" s="245">
        <f>ROUND(AH64,0)</f>
        <v>119771</v>
      </c>
      <c r="H765" s="245">
        <f>ROUND(AH65,0)</f>
        <v>2677</v>
      </c>
      <c r="I765" s="245">
        <f>ROUND(AH66,0)</f>
        <v>534581</v>
      </c>
      <c r="J765" s="245">
        <f>ROUND(AH67,0)</f>
        <v>17256</v>
      </c>
      <c r="K765" s="245">
        <f>ROUND(AH68,0)</f>
        <v>0</v>
      </c>
      <c r="L765" s="245">
        <f>ROUND(AH69,0)</f>
        <v>33432</v>
      </c>
      <c r="M765" s="245">
        <f>ROUND(AH70,0)</f>
        <v>635155</v>
      </c>
      <c r="N765" s="245">
        <f>ROUND(AH75,0)</f>
        <v>1389359</v>
      </c>
      <c r="O765" s="245">
        <f>ROUND(AH73,0)</f>
        <v>1226763</v>
      </c>
      <c r="P765" s="245">
        <f>IF(AH76&gt;0,ROUND(AH76,0),0)</f>
        <v>213</v>
      </c>
      <c r="Q765" s="245">
        <f>IF(AH77&gt;0,ROUND(AH77,0),0)</f>
        <v>0</v>
      </c>
      <c r="R765" s="245">
        <f>IF(AH78&gt;0,ROUND(AH78,0),0)</f>
        <v>0</v>
      </c>
      <c r="S765" s="245">
        <f>IF(AH79&gt;0,ROUND(AH79,0),0)</f>
        <v>0</v>
      </c>
      <c r="T765" s="247">
        <f>IF(AH80&gt;0,ROUND(AH80,2),0)</f>
        <v>17.25</v>
      </c>
      <c r="U765" s="245"/>
      <c r="V765" s="246"/>
      <c r="W765" s="245"/>
      <c r="X765" s="245"/>
      <c r="Y765" s="245">
        <f t="shared" si="9"/>
        <v>1174108</v>
      </c>
      <c r="Z765" s="246"/>
      <c r="AA765" s="246"/>
      <c r="AB765" s="246"/>
      <c r="AC765" s="246"/>
      <c r="AD765" s="246"/>
      <c r="AE765" s="246"/>
      <c r="AF765" s="246"/>
      <c r="AG765" s="246"/>
      <c r="AH765" s="246"/>
      <c r="AI765" s="246"/>
      <c r="AJ765" s="246"/>
      <c r="AK765" s="246"/>
      <c r="AL765" s="246"/>
      <c r="AM765" s="246"/>
      <c r="AN765" s="246"/>
      <c r="AO765" s="246"/>
      <c r="AP765" s="246"/>
      <c r="AQ765" s="246"/>
      <c r="AR765" s="246"/>
      <c r="AS765" s="246"/>
      <c r="AT765" s="246"/>
      <c r="AU765" s="246"/>
      <c r="AV765" s="246"/>
      <c r="AW765" s="246"/>
      <c r="AX765" s="246"/>
      <c r="AY765" s="246"/>
      <c r="AZ765" s="246"/>
      <c r="BA765" s="246"/>
      <c r="BB765" s="246"/>
      <c r="BC765" s="246"/>
      <c r="BD765" s="246"/>
      <c r="BE765" s="246"/>
      <c r="BF765" s="246"/>
      <c r="BG765" s="246"/>
      <c r="BH765" s="246"/>
      <c r="BI765" s="246"/>
      <c r="BJ765" s="246"/>
      <c r="BK765" s="246"/>
      <c r="BL765" s="246"/>
      <c r="BM765" s="246"/>
      <c r="BN765" s="246"/>
      <c r="BO765" s="246"/>
      <c r="BP765" s="246"/>
      <c r="BQ765" s="246"/>
      <c r="BR765" s="246"/>
      <c r="BS765" s="246"/>
      <c r="BT765" s="246"/>
      <c r="BU765" s="246"/>
      <c r="BV765" s="246"/>
      <c r="BW765" s="246"/>
      <c r="BX765" s="246"/>
      <c r="BY765" s="246"/>
      <c r="BZ765" s="246"/>
      <c r="CA765" s="246"/>
      <c r="CB765" s="246"/>
      <c r="CC765" s="246"/>
      <c r="CD765" s="246"/>
      <c r="CE765" s="246"/>
    </row>
    <row r="766" spans="1:83" ht="12.65" customHeight="1" x14ac:dyDescent="0.35">
      <c r="A766" s="195" t="str">
        <f>RIGHT($C$83,3)&amp;"*"&amp;RIGHT($C$82,4)&amp;"*"&amp;AI$55&amp;"*"&amp;"A"</f>
        <v>014*2020*7250*A</v>
      </c>
      <c r="B766" s="245">
        <f>ROUND(AI59,0)</f>
        <v>215</v>
      </c>
      <c r="C766" s="247">
        <f>ROUND(AI60,2)</f>
        <v>0</v>
      </c>
      <c r="D766" s="245">
        <f>ROUND(AI61,0)</f>
        <v>0</v>
      </c>
      <c r="E766" s="245">
        <f>ROUND(AI62,0)</f>
        <v>0</v>
      </c>
      <c r="F766" s="245">
        <f>ROUND(AI63,0)</f>
        <v>0</v>
      </c>
      <c r="G766" s="245">
        <f>ROUND(AI64,0)</f>
        <v>0</v>
      </c>
      <c r="H766" s="245">
        <f>ROUND(AI65,0)</f>
        <v>0</v>
      </c>
      <c r="I766" s="245">
        <f>ROUND(AI66,0)</f>
        <v>0</v>
      </c>
      <c r="J766" s="245">
        <f>ROUND(AI67,0)</f>
        <v>0</v>
      </c>
      <c r="K766" s="245">
        <f>ROUND(AI68,0)</f>
        <v>0</v>
      </c>
      <c r="L766" s="245">
        <f>ROUND(AI69,0)</f>
        <v>0</v>
      </c>
      <c r="M766" s="245">
        <f>ROUND(AI70,0)</f>
        <v>0</v>
      </c>
      <c r="N766" s="245">
        <f>ROUND(AI75,0)</f>
        <v>0</v>
      </c>
      <c r="O766" s="245">
        <f>ROUND(AI73,0)</f>
        <v>0</v>
      </c>
      <c r="P766" s="245">
        <f>IF(AI76&gt;0,ROUND(AI76,0),0)</f>
        <v>0</v>
      </c>
      <c r="Q766" s="245">
        <f>IF(AI77&gt;0,ROUND(AI77,0),0)</f>
        <v>0</v>
      </c>
      <c r="R766" s="245">
        <f>IF(AI78&gt;0,ROUND(AI78,0),0)</f>
        <v>0</v>
      </c>
      <c r="S766" s="245">
        <f>IF(AI79&gt;0,ROUND(AI79,0),0)</f>
        <v>0</v>
      </c>
      <c r="T766" s="247">
        <f>IF(AI80&gt;0,ROUND(AI80,2),0)</f>
        <v>0</v>
      </c>
      <c r="U766" s="245"/>
      <c r="V766" s="246"/>
      <c r="W766" s="245"/>
      <c r="X766" s="245"/>
      <c r="Y766" s="245">
        <f t="shared" si="9"/>
        <v>0</v>
      </c>
      <c r="Z766" s="246"/>
      <c r="AA766" s="246"/>
      <c r="AB766" s="246"/>
      <c r="AC766" s="246"/>
      <c r="AD766" s="246"/>
      <c r="AE766" s="246"/>
      <c r="AF766" s="246"/>
      <c r="AG766" s="246"/>
      <c r="AH766" s="246"/>
      <c r="AI766" s="246"/>
      <c r="AJ766" s="246"/>
      <c r="AK766" s="246"/>
      <c r="AL766" s="246"/>
      <c r="AM766" s="246"/>
      <c r="AN766" s="246"/>
      <c r="AO766" s="246"/>
      <c r="AP766" s="246"/>
      <c r="AQ766" s="246"/>
      <c r="AR766" s="246"/>
      <c r="AS766" s="246"/>
      <c r="AT766" s="246"/>
      <c r="AU766" s="246"/>
      <c r="AV766" s="246"/>
      <c r="AW766" s="246"/>
      <c r="AX766" s="246"/>
      <c r="AY766" s="246"/>
      <c r="AZ766" s="246"/>
      <c r="BA766" s="246"/>
      <c r="BB766" s="246"/>
      <c r="BC766" s="246"/>
      <c r="BD766" s="246"/>
      <c r="BE766" s="246"/>
      <c r="BF766" s="246"/>
      <c r="BG766" s="246"/>
      <c r="BH766" s="246"/>
      <c r="BI766" s="246"/>
      <c r="BJ766" s="246"/>
      <c r="BK766" s="246"/>
      <c r="BL766" s="246"/>
      <c r="BM766" s="246"/>
      <c r="BN766" s="246"/>
      <c r="BO766" s="246"/>
      <c r="BP766" s="246"/>
      <c r="BQ766" s="246"/>
      <c r="BR766" s="246"/>
      <c r="BS766" s="246"/>
      <c r="BT766" s="246"/>
      <c r="BU766" s="246"/>
      <c r="BV766" s="246"/>
      <c r="BW766" s="246"/>
      <c r="BX766" s="246"/>
      <c r="BY766" s="246"/>
      <c r="BZ766" s="246"/>
      <c r="CA766" s="246"/>
      <c r="CB766" s="246"/>
      <c r="CC766" s="246"/>
      <c r="CD766" s="246"/>
      <c r="CE766" s="246"/>
    </row>
    <row r="767" spans="1:83" ht="12.65" customHeight="1" x14ac:dyDescent="0.35">
      <c r="A767" s="195" t="str">
        <f>RIGHT($C$83,3)&amp;"*"&amp;RIGHT($C$82,4)&amp;"*"&amp;AJ$55&amp;"*"&amp;"A"</f>
        <v>014*2020*7260*A</v>
      </c>
      <c r="B767" s="245">
        <f>ROUND(AJ59,0)</f>
        <v>0</v>
      </c>
      <c r="C767" s="247">
        <f>ROUND(AJ60,2)</f>
        <v>914.17</v>
      </c>
      <c r="D767" s="245">
        <f>ROUND(AJ61,0)</f>
        <v>90769082</v>
      </c>
      <c r="E767" s="245">
        <f>ROUND(AJ62,0)</f>
        <v>0</v>
      </c>
      <c r="F767" s="245">
        <f>ROUND(AJ63,0)</f>
        <v>0</v>
      </c>
      <c r="G767" s="245">
        <f>ROUND(AJ64,0)</f>
        <v>3194450</v>
      </c>
      <c r="H767" s="245">
        <f>ROUND(AJ65,0)</f>
        <v>102342</v>
      </c>
      <c r="I767" s="245">
        <f>ROUND(AJ66,0)</f>
        <v>4310819</v>
      </c>
      <c r="J767" s="245">
        <f>ROUND(AJ67,0)</f>
        <v>15379812</v>
      </c>
      <c r="K767" s="245">
        <f>ROUND(AJ68,0)</f>
        <v>993855</v>
      </c>
      <c r="L767" s="245">
        <f>ROUND(AJ69,0)</f>
        <v>1879691</v>
      </c>
      <c r="M767" s="245">
        <f>ROUND(AJ70,0)</f>
        <v>2747140</v>
      </c>
      <c r="N767" s="245">
        <f>ROUND(AJ75,0)</f>
        <v>107287671</v>
      </c>
      <c r="O767" s="245">
        <f>ROUND(AJ73,0)</f>
        <v>3117532</v>
      </c>
      <c r="P767" s="245">
        <f>IF(AJ76&gt;0,ROUND(AJ76,0),0)</f>
        <v>189520</v>
      </c>
      <c r="Q767" s="245">
        <f>IF(AJ77&gt;0,ROUND(AJ77,0),0)</f>
        <v>0</v>
      </c>
      <c r="R767" s="245">
        <f>IF(AJ78&gt;0,ROUND(AJ78,0),0)</f>
        <v>12436</v>
      </c>
      <c r="S767" s="245">
        <f>IF(AJ79&gt;0,ROUND(AJ79,0),0)</f>
        <v>102208</v>
      </c>
      <c r="T767" s="247">
        <f>IF(AJ80&gt;0,ROUND(AJ80,2),0)</f>
        <v>335.17</v>
      </c>
      <c r="U767" s="245"/>
      <c r="V767" s="246"/>
      <c r="W767" s="245"/>
      <c r="X767" s="245"/>
      <c r="Y767" s="245">
        <f t="shared" si="9"/>
        <v>53953810</v>
      </c>
      <c r="Z767" s="246"/>
      <c r="AA767" s="246"/>
      <c r="AB767" s="246"/>
      <c r="AC767" s="246"/>
      <c r="AD767" s="246"/>
      <c r="AE767" s="246"/>
      <c r="AF767" s="246"/>
      <c r="AG767" s="246"/>
      <c r="AH767" s="246"/>
      <c r="AI767" s="246"/>
      <c r="AJ767" s="246"/>
      <c r="AK767" s="246"/>
      <c r="AL767" s="246"/>
      <c r="AM767" s="246"/>
      <c r="AN767" s="246"/>
      <c r="AO767" s="246"/>
      <c r="AP767" s="246"/>
      <c r="AQ767" s="246"/>
      <c r="AR767" s="246"/>
      <c r="AS767" s="246"/>
      <c r="AT767" s="246"/>
      <c r="AU767" s="246"/>
      <c r="AV767" s="246"/>
      <c r="AW767" s="246"/>
      <c r="AX767" s="246"/>
      <c r="AY767" s="246"/>
      <c r="AZ767" s="246"/>
      <c r="BA767" s="246"/>
      <c r="BB767" s="246"/>
      <c r="BC767" s="246"/>
      <c r="BD767" s="246"/>
      <c r="BE767" s="246"/>
      <c r="BF767" s="246"/>
      <c r="BG767" s="246"/>
      <c r="BH767" s="246"/>
      <c r="BI767" s="246"/>
      <c r="BJ767" s="246"/>
      <c r="BK767" s="246"/>
      <c r="BL767" s="246"/>
      <c r="BM767" s="246"/>
      <c r="BN767" s="246"/>
      <c r="BO767" s="246"/>
      <c r="BP767" s="246"/>
      <c r="BQ767" s="246"/>
      <c r="BR767" s="246"/>
      <c r="BS767" s="246"/>
      <c r="BT767" s="246"/>
      <c r="BU767" s="246"/>
      <c r="BV767" s="246"/>
      <c r="BW767" s="246"/>
      <c r="BX767" s="246"/>
      <c r="BY767" s="246"/>
      <c r="BZ767" s="246"/>
      <c r="CA767" s="246"/>
      <c r="CB767" s="246"/>
      <c r="CC767" s="246"/>
      <c r="CD767" s="246"/>
      <c r="CE767" s="246"/>
    </row>
    <row r="768" spans="1:83" ht="12.65" customHeight="1" x14ac:dyDescent="0.35">
      <c r="A768" s="195" t="str">
        <f>RIGHT($C$83,3)&amp;"*"&amp;RIGHT($C$82,4)&amp;"*"&amp;AK$55&amp;"*"&amp;"A"</f>
        <v>014*2020*7310*A</v>
      </c>
      <c r="B768" s="245">
        <f>ROUND(AK59,0)</f>
        <v>0</v>
      </c>
      <c r="C768" s="247">
        <f>ROUND(AK60,2)</f>
        <v>22.72</v>
      </c>
      <c r="D768" s="245">
        <f>ROUND(AK61,0)</f>
        <v>2152443</v>
      </c>
      <c r="E768" s="245">
        <f>ROUND(AK62,0)</f>
        <v>0</v>
      </c>
      <c r="F768" s="245">
        <f>ROUND(AK63,0)</f>
        <v>0</v>
      </c>
      <c r="G768" s="245">
        <f>ROUND(AK64,0)</f>
        <v>112570</v>
      </c>
      <c r="H768" s="245">
        <f>ROUND(AK65,0)</f>
        <v>0</v>
      </c>
      <c r="I768" s="245">
        <f>ROUND(AK66,0)</f>
        <v>1541</v>
      </c>
      <c r="J768" s="245">
        <f>ROUND(AK67,0)</f>
        <v>303929</v>
      </c>
      <c r="K768" s="245">
        <f>ROUND(AK68,0)</f>
        <v>0</v>
      </c>
      <c r="L768" s="245">
        <f>ROUND(AK69,0)</f>
        <v>5805</v>
      </c>
      <c r="M768" s="245">
        <f>ROUND(AK70,0)</f>
        <v>0</v>
      </c>
      <c r="N768" s="245">
        <f>ROUND(AK75,0)</f>
        <v>7551137</v>
      </c>
      <c r="O768" s="245">
        <f>ROUND(AK73,0)</f>
        <v>4907106</v>
      </c>
      <c r="P768" s="245">
        <f>IF(AK76&gt;0,ROUND(AK76,0),0)</f>
        <v>3745</v>
      </c>
      <c r="Q768" s="245">
        <f>IF(AK77&gt;0,ROUND(AK77,0),0)</f>
        <v>0</v>
      </c>
      <c r="R768" s="245">
        <f>IF(AK78&gt;0,ROUND(AK78,0),0)</f>
        <v>0</v>
      </c>
      <c r="S768" s="245">
        <f>IF(AK79&gt;0,ROUND(AK79,0),0)</f>
        <v>0</v>
      </c>
      <c r="T768" s="247">
        <f>IF(AK80&gt;0,ROUND(AK80,2),0)</f>
        <v>0</v>
      </c>
      <c r="U768" s="245"/>
      <c r="V768" s="246"/>
      <c r="W768" s="245"/>
      <c r="X768" s="245"/>
      <c r="Y768" s="245">
        <f t="shared" si="9"/>
        <v>1783757</v>
      </c>
      <c r="Z768" s="246"/>
      <c r="AA768" s="246"/>
      <c r="AB768" s="246"/>
      <c r="AC768" s="246"/>
      <c r="AD768" s="246"/>
      <c r="AE768" s="246"/>
      <c r="AF768" s="246"/>
      <c r="AG768" s="246"/>
      <c r="AH768" s="246"/>
      <c r="AI768" s="246"/>
      <c r="AJ768" s="246"/>
      <c r="AK768" s="246"/>
      <c r="AL768" s="246"/>
      <c r="AM768" s="246"/>
      <c r="AN768" s="246"/>
      <c r="AO768" s="246"/>
      <c r="AP768" s="246"/>
      <c r="AQ768" s="246"/>
      <c r="AR768" s="246"/>
      <c r="AS768" s="246"/>
      <c r="AT768" s="246"/>
      <c r="AU768" s="246"/>
      <c r="AV768" s="246"/>
      <c r="AW768" s="246"/>
      <c r="AX768" s="246"/>
      <c r="AY768" s="246"/>
      <c r="AZ768" s="246"/>
      <c r="BA768" s="246"/>
      <c r="BB768" s="246"/>
      <c r="BC768" s="246"/>
      <c r="BD768" s="246"/>
      <c r="BE768" s="246"/>
      <c r="BF768" s="246"/>
      <c r="BG768" s="246"/>
      <c r="BH768" s="246"/>
      <c r="BI768" s="246"/>
      <c r="BJ768" s="246"/>
      <c r="BK768" s="246"/>
      <c r="BL768" s="246"/>
      <c r="BM768" s="246"/>
      <c r="BN768" s="246"/>
      <c r="BO768" s="246"/>
      <c r="BP768" s="246"/>
      <c r="BQ768" s="246"/>
      <c r="BR768" s="246"/>
      <c r="BS768" s="246"/>
      <c r="BT768" s="246"/>
      <c r="BU768" s="246"/>
      <c r="BV768" s="246"/>
      <c r="BW768" s="246"/>
      <c r="BX768" s="246"/>
      <c r="BY768" s="246"/>
      <c r="BZ768" s="246"/>
      <c r="CA768" s="246"/>
      <c r="CB768" s="246"/>
      <c r="CC768" s="246"/>
      <c r="CD768" s="246"/>
      <c r="CE768" s="246"/>
    </row>
    <row r="769" spans="1:83" ht="12.65" customHeight="1" x14ac:dyDescent="0.35">
      <c r="A769" s="195" t="str">
        <f>RIGHT($C$83,3)&amp;"*"&amp;RIGHT($C$82,4)&amp;"*"&amp;AL$55&amp;"*"&amp;"A"</f>
        <v>014*2020*7320*A</v>
      </c>
      <c r="B769" s="245">
        <f>ROUND(AL59,0)</f>
        <v>237964</v>
      </c>
      <c r="C769" s="247">
        <f>ROUND(AL60,2)</f>
        <v>18.329999999999998</v>
      </c>
      <c r="D769" s="245">
        <f>ROUND(AL61,0)</f>
        <v>1810974</v>
      </c>
      <c r="E769" s="245">
        <f>ROUND(AL62,0)</f>
        <v>0</v>
      </c>
      <c r="F769" s="245">
        <f>ROUND(AL63,0)</f>
        <v>0</v>
      </c>
      <c r="G769" s="245">
        <f>ROUND(AL64,0)</f>
        <v>25273</v>
      </c>
      <c r="H769" s="245">
        <f>ROUND(AL65,0)</f>
        <v>0</v>
      </c>
      <c r="I769" s="245">
        <f>ROUND(AL66,0)</f>
        <v>291</v>
      </c>
      <c r="J769" s="245">
        <f>ROUND(AL67,0)</f>
        <v>227353</v>
      </c>
      <c r="K769" s="245">
        <f>ROUND(AL68,0)</f>
        <v>0</v>
      </c>
      <c r="L769" s="245">
        <f>ROUND(AL69,0)</f>
        <v>12707</v>
      </c>
      <c r="M769" s="245">
        <f>ROUND(AL70,0)</f>
        <v>-325</v>
      </c>
      <c r="N769" s="245">
        <f>ROUND(AL75,0)</f>
        <v>6594757</v>
      </c>
      <c r="O769" s="245">
        <f>ROUND(AL73,0)</f>
        <v>2398174</v>
      </c>
      <c r="P769" s="245">
        <f>IF(AL76&gt;0,ROUND(AL76,0),0)</f>
        <v>2802</v>
      </c>
      <c r="Q769" s="245">
        <f>IF(AL77&gt;0,ROUND(AL77,0),0)</f>
        <v>0</v>
      </c>
      <c r="R769" s="245">
        <f>IF(AL78&gt;0,ROUND(AL78,0),0)</f>
        <v>0</v>
      </c>
      <c r="S769" s="245">
        <f>IF(AL79&gt;0,ROUND(AL79,0),0)</f>
        <v>0</v>
      </c>
      <c r="T769" s="247">
        <f>IF(AL80&gt;0,ROUND(AL80,2),0)</f>
        <v>0</v>
      </c>
      <c r="U769" s="245"/>
      <c r="V769" s="246"/>
      <c r="W769" s="245"/>
      <c r="X769" s="245"/>
      <c r="Y769" s="245">
        <f t="shared" si="9"/>
        <v>1492026</v>
      </c>
      <c r="Z769" s="246"/>
      <c r="AA769" s="246"/>
      <c r="AB769" s="246"/>
      <c r="AC769" s="246"/>
      <c r="AD769" s="246"/>
      <c r="AE769" s="246"/>
      <c r="AF769" s="246"/>
      <c r="AG769" s="246"/>
      <c r="AH769" s="246"/>
      <c r="AI769" s="246"/>
      <c r="AJ769" s="246"/>
      <c r="AK769" s="246"/>
      <c r="AL769" s="246"/>
      <c r="AM769" s="246"/>
      <c r="AN769" s="246"/>
      <c r="AO769" s="246"/>
      <c r="AP769" s="246"/>
      <c r="AQ769" s="246"/>
      <c r="AR769" s="246"/>
      <c r="AS769" s="246"/>
      <c r="AT769" s="246"/>
      <c r="AU769" s="246"/>
      <c r="AV769" s="246"/>
      <c r="AW769" s="246"/>
      <c r="AX769" s="246"/>
      <c r="AY769" s="246"/>
      <c r="AZ769" s="246"/>
      <c r="BA769" s="246"/>
      <c r="BB769" s="246"/>
      <c r="BC769" s="246"/>
      <c r="BD769" s="246"/>
      <c r="BE769" s="246"/>
      <c r="BF769" s="246"/>
      <c r="BG769" s="246"/>
      <c r="BH769" s="246"/>
      <c r="BI769" s="246"/>
      <c r="BJ769" s="246"/>
      <c r="BK769" s="246"/>
      <c r="BL769" s="246"/>
      <c r="BM769" s="246"/>
      <c r="BN769" s="246"/>
      <c r="BO769" s="246"/>
      <c r="BP769" s="246"/>
      <c r="BQ769" s="246"/>
      <c r="BR769" s="246"/>
      <c r="BS769" s="246"/>
      <c r="BT769" s="246"/>
      <c r="BU769" s="246"/>
      <c r="BV769" s="246"/>
      <c r="BW769" s="246"/>
      <c r="BX769" s="246"/>
      <c r="BY769" s="246"/>
      <c r="BZ769" s="246"/>
      <c r="CA769" s="246"/>
      <c r="CB769" s="246"/>
      <c r="CC769" s="246"/>
      <c r="CD769" s="246"/>
      <c r="CE769" s="246"/>
    </row>
    <row r="770" spans="1:83" ht="12.65" customHeight="1" x14ac:dyDescent="0.35">
      <c r="A770" s="195" t="str">
        <f>RIGHT($C$83,3)&amp;"*"&amp;RIGHT($C$82,4)&amp;"*"&amp;AM$55&amp;"*"&amp;"A"</f>
        <v>014*2020*7330*A</v>
      </c>
      <c r="B770" s="245">
        <f>ROUND(AM59,0)</f>
        <v>0</v>
      </c>
      <c r="C770" s="247">
        <f>ROUND(AM60,2)</f>
        <v>28.79</v>
      </c>
      <c r="D770" s="245">
        <f>ROUND(AM61,0)</f>
        <v>2050869</v>
      </c>
      <c r="E770" s="245">
        <f>ROUND(AM62,0)</f>
        <v>0</v>
      </c>
      <c r="F770" s="245">
        <f>ROUND(AM63,0)</f>
        <v>0</v>
      </c>
      <c r="G770" s="245">
        <f>ROUND(AM64,0)</f>
        <v>12856</v>
      </c>
      <c r="H770" s="245">
        <f>ROUND(AM65,0)</f>
        <v>0</v>
      </c>
      <c r="I770" s="245">
        <f>ROUND(AM66,0)</f>
        <v>210</v>
      </c>
      <c r="J770" s="245">
        <f>ROUND(AM67,0)</f>
        <v>543559</v>
      </c>
      <c r="K770" s="245">
        <f>ROUND(AM68,0)</f>
        <v>0</v>
      </c>
      <c r="L770" s="245">
        <f>ROUND(AM69,0)</f>
        <v>2608</v>
      </c>
      <c r="M770" s="245">
        <f>ROUND(AM70,0)</f>
        <v>2385</v>
      </c>
      <c r="N770" s="245">
        <f>ROUND(AM75,0)</f>
        <v>0</v>
      </c>
      <c r="O770" s="245">
        <f>ROUND(AM73,0)</f>
        <v>0</v>
      </c>
      <c r="P770" s="245">
        <f>IF(AM76&gt;0,ROUND(AM76,0),0)</f>
        <v>6698</v>
      </c>
      <c r="Q770" s="245">
        <f>IF(AM77&gt;0,ROUND(AM77,0),0)</f>
        <v>0</v>
      </c>
      <c r="R770" s="245">
        <f>IF(AM78&gt;0,ROUND(AM78,0),0)</f>
        <v>0</v>
      </c>
      <c r="S770" s="245">
        <f>IF(AM79&gt;0,ROUND(AM79,0),0)</f>
        <v>0</v>
      </c>
      <c r="T770" s="247">
        <f>IF(AM80&gt;0,ROUND(AM80,2),0)</f>
        <v>0</v>
      </c>
      <c r="U770" s="245"/>
      <c r="V770" s="246"/>
      <c r="W770" s="245"/>
      <c r="X770" s="245"/>
      <c r="Y770" s="245">
        <f t="shared" si="9"/>
        <v>982169</v>
      </c>
      <c r="Z770" s="246"/>
      <c r="AA770" s="246"/>
      <c r="AB770" s="246"/>
      <c r="AC770" s="246"/>
      <c r="AD770" s="246"/>
      <c r="AE770" s="246"/>
      <c r="AF770" s="246"/>
      <c r="AG770" s="246"/>
      <c r="AH770" s="246"/>
      <c r="AI770" s="246"/>
      <c r="AJ770" s="246"/>
      <c r="AK770" s="246"/>
      <c r="AL770" s="246"/>
      <c r="AM770" s="246"/>
      <c r="AN770" s="246"/>
      <c r="AO770" s="246"/>
      <c r="AP770" s="246"/>
      <c r="AQ770" s="246"/>
      <c r="AR770" s="246"/>
      <c r="AS770" s="246"/>
      <c r="AT770" s="246"/>
      <c r="AU770" s="246"/>
      <c r="AV770" s="246"/>
      <c r="AW770" s="246"/>
      <c r="AX770" s="246"/>
      <c r="AY770" s="246"/>
      <c r="AZ770" s="246"/>
      <c r="BA770" s="246"/>
      <c r="BB770" s="246"/>
      <c r="BC770" s="246"/>
      <c r="BD770" s="246"/>
      <c r="BE770" s="246"/>
      <c r="BF770" s="246"/>
      <c r="BG770" s="246"/>
      <c r="BH770" s="246"/>
      <c r="BI770" s="246"/>
      <c r="BJ770" s="246"/>
      <c r="BK770" s="246"/>
      <c r="BL770" s="246"/>
      <c r="BM770" s="246"/>
      <c r="BN770" s="246"/>
      <c r="BO770" s="246"/>
      <c r="BP770" s="246"/>
      <c r="BQ770" s="246"/>
      <c r="BR770" s="246"/>
      <c r="BS770" s="246"/>
      <c r="BT770" s="246"/>
      <c r="BU770" s="246"/>
      <c r="BV770" s="246"/>
      <c r="BW770" s="246"/>
      <c r="BX770" s="246"/>
      <c r="BY770" s="246"/>
      <c r="BZ770" s="246"/>
      <c r="CA770" s="246"/>
      <c r="CB770" s="246"/>
      <c r="CC770" s="246"/>
      <c r="CD770" s="246"/>
      <c r="CE770" s="246"/>
    </row>
    <row r="771" spans="1:83" ht="12.65" customHeight="1" x14ac:dyDescent="0.35">
      <c r="A771" s="195" t="str">
        <f>RIGHT($C$83,3)&amp;"*"&amp;RIGHT($C$82,4)&amp;"*"&amp;AN$55&amp;"*"&amp;"A"</f>
        <v>014*2020*7340*A</v>
      </c>
      <c r="B771" s="245">
        <f>ROUND(AN59,0)</f>
        <v>0</v>
      </c>
      <c r="C771" s="247">
        <f>ROUND(AN60,2)</f>
        <v>0</v>
      </c>
      <c r="D771" s="245">
        <f>ROUND(AN61,0)</f>
        <v>0</v>
      </c>
      <c r="E771" s="245">
        <f>ROUND(AN62,0)</f>
        <v>0</v>
      </c>
      <c r="F771" s="245">
        <f>ROUND(AN63,0)</f>
        <v>0</v>
      </c>
      <c r="G771" s="245">
        <f>ROUND(AN64,0)</f>
        <v>0</v>
      </c>
      <c r="H771" s="245">
        <f>ROUND(AN65,0)</f>
        <v>0</v>
      </c>
      <c r="I771" s="245">
        <f>ROUND(AN66,0)</f>
        <v>0</v>
      </c>
      <c r="J771" s="245">
        <f>ROUND(AN67,0)</f>
        <v>0</v>
      </c>
      <c r="K771" s="245">
        <f>ROUND(AN68,0)</f>
        <v>0</v>
      </c>
      <c r="L771" s="245">
        <f>ROUND(AN69,0)</f>
        <v>0</v>
      </c>
      <c r="M771" s="245">
        <f>ROUND(AN70,0)</f>
        <v>0</v>
      </c>
      <c r="N771" s="245">
        <f>ROUND(AN75,0)</f>
        <v>0</v>
      </c>
      <c r="O771" s="245">
        <f>ROUND(AN73,0)</f>
        <v>0</v>
      </c>
      <c r="P771" s="245">
        <f>IF(AN76&gt;0,ROUND(AN76,0),0)</f>
        <v>0</v>
      </c>
      <c r="Q771" s="245">
        <f>IF(AN77&gt;0,ROUND(AN77,0),0)</f>
        <v>0</v>
      </c>
      <c r="R771" s="245">
        <f>IF(AN78&gt;0,ROUND(AN78,0),0)</f>
        <v>0</v>
      </c>
      <c r="S771" s="245">
        <f>IF(AN79&gt;0,ROUND(AN79,0),0)</f>
        <v>0</v>
      </c>
      <c r="T771" s="247">
        <f>IF(AN80&gt;0,ROUND(AN80,2),0)</f>
        <v>0</v>
      </c>
      <c r="U771" s="245"/>
      <c r="V771" s="246"/>
      <c r="W771" s="245"/>
      <c r="X771" s="245"/>
      <c r="Y771" s="245">
        <f t="shared" si="9"/>
        <v>0</v>
      </c>
      <c r="Z771" s="246"/>
      <c r="AA771" s="246"/>
      <c r="AB771" s="246"/>
      <c r="AC771" s="246"/>
      <c r="AD771" s="246"/>
      <c r="AE771" s="246"/>
      <c r="AF771" s="246"/>
      <c r="AG771" s="246"/>
      <c r="AH771" s="246"/>
      <c r="AI771" s="246"/>
      <c r="AJ771" s="246"/>
      <c r="AK771" s="246"/>
      <c r="AL771" s="246"/>
      <c r="AM771" s="246"/>
      <c r="AN771" s="246"/>
      <c r="AO771" s="246"/>
      <c r="AP771" s="246"/>
      <c r="AQ771" s="246"/>
      <c r="AR771" s="246"/>
      <c r="AS771" s="246"/>
      <c r="AT771" s="246"/>
      <c r="AU771" s="246"/>
      <c r="AV771" s="246"/>
      <c r="AW771" s="246"/>
      <c r="AX771" s="246"/>
      <c r="AY771" s="246"/>
      <c r="AZ771" s="246"/>
      <c r="BA771" s="246"/>
      <c r="BB771" s="246"/>
      <c r="BC771" s="246"/>
      <c r="BD771" s="246"/>
      <c r="BE771" s="246"/>
      <c r="BF771" s="246"/>
      <c r="BG771" s="246"/>
      <c r="BH771" s="246"/>
      <c r="BI771" s="246"/>
      <c r="BJ771" s="246"/>
      <c r="BK771" s="246"/>
      <c r="BL771" s="246"/>
      <c r="BM771" s="246"/>
      <c r="BN771" s="246"/>
      <c r="BO771" s="246"/>
      <c r="BP771" s="246"/>
      <c r="BQ771" s="246"/>
      <c r="BR771" s="246"/>
      <c r="BS771" s="246"/>
      <c r="BT771" s="246"/>
      <c r="BU771" s="246"/>
      <c r="BV771" s="246"/>
      <c r="BW771" s="246"/>
      <c r="BX771" s="246"/>
      <c r="BY771" s="246"/>
      <c r="BZ771" s="246"/>
      <c r="CA771" s="246"/>
      <c r="CB771" s="246"/>
      <c r="CC771" s="246"/>
      <c r="CD771" s="246"/>
      <c r="CE771" s="246"/>
    </row>
    <row r="772" spans="1:83" ht="12.65" customHeight="1" x14ac:dyDescent="0.35">
      <c r="A772" s="195" t="str">
        <f>RIGHT($C$83,3)&amp;"*"&amp;RIGHT($C$82,4)&amp;"*"&amp;AO$55&amp;"*"&amp;"A"</f>
        <v>014*2020*7350*A</v>
      </c>
      <c r="B772" s="245">
        <f>ROUND(AO59,0)</f>
        <v>0</v>
      </c>
      <c r="C772" s="247">
        <f>ROUND(AO60,2)</f>
        <v>0</v>
      </c>
      <c r="D772" s="245">
        <f>ROUND(AO61,0)</f>
        <v>0</v>
      </c>
      <c r="E772" s="245">
        <f>ROUND(AO62,0)</f>
        <v>0</v>
      </c>
      <c r="F772" s="245">
        <f>ROUND(AO63,0)</f>
        <v>0</v>
      </c>
      <c r="G772" s="245">
        <f>ROUND(AO64,0)</f>
        <v>0</v>
      </c>
      <c r="H772" s="245">
        <f>ROUND(AO65,0)</f>
        <v>0</v>
      </c>
      <c r="I772" s="245">
        <f>ROUND(AO66,0)</f>
        <v>0</v>
      </c>
      <c r="J772" s="245">
        <f>ROUND(AO67,0)</f>
        <v>0</v>
      </c>
      <c r="K772" s="245">
        <f>ROUND(AO68,0)</f>
        <v>0</v>
      </c>
      <c r="L772" s="245">
        <f>ROUND(AO69,0)</f>
        <v>0</v>
      </c>
      <c r="M772" s="245">
        <f>ROUND(AO70,0)</f>
        <v>0</v>
      </c>
      <c r="N772" s="245">
        <f>ROUND(AO75,0)</f>
        <v>0</v>
      </c>
      <c r="O772" s="245">
        <f>ROUND(AO73,0)</f>
        <v>0</v>
      </c>
      <c r="P772" s="245">
        <f>IF(AO76&gt;0,ROUND(AO76,0),0)</f>
        <v>0</v>
      </c>
      <c r="Q772" s="245">
        <f>IF(AO77&gt;0,ROUND(AO77,0),0)</f>
        <v>0</v>
      </c>
      <c r="R772" s="245">
        <f>IF(AO78&gt;0,ROUND(AO78,0),0)</f>
        <v>0</v>
      </c>
      <c r="S772" s="245">
        <f>IF(AO79&gt;0,ROUND(AO79,0),0)</f>
        <v>0</v>
      </c>
      <c r="T772" s="247">
        <f>IF(AO80&gt;0,ROUND(AO80,2),0)</f>
        <v>0</v>
      </c>
      <c r="U772" s="245"/>
      <c r="V772" s="246"/>
      <c r="W772" s="245"/>
      <c r="X772" s="245"/>
      <c r="Y772" s="245">
        <f t="shared" si="9"/>
        <v>0</v>
      </c>
      <c r="Z772" s="246"/>
      <c r="AA772" s="246"/>
      <c r="AB772" s="246"/>
      <c r="AC772" s="246"/>
      <c r="AD772" s="246"/>
      <c r="AE772" s="246"/>
      <c r="AF772" s="246"/>
      <c r="AG772" s="246"/>
      <c r="AH772" s="246"/>
      <c r="AI772" s="246"/>
      <c r="AJ772" s="246"/>
      <c r="AK772" s="246"/>
      <c r="AL772" s="246"/>
      <c r="AM772" s="246"/>
      <c r="AN772" s="246"/>
      <c r="AO772" s="246"/>
      <c r="AP772" s="246"/>
      <c r="AQ772" s="246"/>
      <c r="AR772" s="246"/>
      <c r="AS772" s="246"/>
      <c r="AT772" s="246"/>
      <c r="AU772" s="246"/>
      <c r="AV772" s="246"/>
      <c r="AW772" s="246"/>
      <c r="AX772" s="246"/>
      <c r="AY772" s="246"/>
      <c r="AZ772" s="246"/>
      <c r="BA772" s="246"/>
      <c r="BB772" s="246"/>
      <c r="BC772" s="246"/>
      <c r="BD772" s="246"/>
      <c r="BE772" s="246"/>
      <c r="BF772" s="246"/>
      <c r="BG772" s="246"/>
      <c r="BH772" s="246"/>
      <c r="BI772" s="246"/>
      <c r="BJ772" s="246"/>
      <c r="BK772" s="246"/>
      <c r="BL772" s="246"/>
      <c r="BM772" s="246"/>
      <c r="BN772" s="246"/>
      <c r="BO772" s="246"/>
      <c r="BP772" s="246"/>
      <c r="BQ772" s="246"/>
      <c r="BR772" s="246"/>
      <c r="BS772" s="246"/>
      <c r="BT772" s="246"/>
      <c r="BU772" s="246"/>
      <c r="BV772" s="246"/>
      <c r="BW772" s="246"/>
      <c r="BX772" s="246"/>
      <c r="BY772" s="246"/>
      <c r="BZ772" s="246"/>
      <c r="CA772" s="246"/>
      <c r="CB772" s="246"/>
      <c r="CC772" s="246"/>
      <c r="CD772" s="246"/>
      <c r="CE772" s="246"/>
    </row>
    <row r="773" spans="1:83" ht="12.65" customHeight="1" x14ac:dyDescent="0.35">
      <c r="A773" s="195" t="str">
        <f>RIGHT($C$83,3)&amp;"*"&amp;RIGHT($C$82,4)&amp;"*"&amp;AP$55&amp;"*"&amp;"A"</f>
        <v>014*2020*7380*A</v>
      </c>
      <c r="B773" s="245">
        <f>ROUND(AP59,0)</f>
        <v>0</v>
      </c>
      <c r="C773" s="247">
        <f>ROUND(AP60,2)</f>
        <v>0</v>
      </c>
      <c r="D773" s="245">
        <f>ROUND(AP61,0)</f>
        <v>0</v>
      </c>
      <c r="E773" s="245">
        <f>ROUND(AP62,0)</f>
        <v>0</v>
      </c>
      <c r="F773" s="245">
        <f>ROUND(AP63,0)</f>
        <v>0</v>
      </c>
      <c r="G773" s="245">
        <f>ROUND(AP64,0)</f>
        <v>0</v>
      </c>
      <c r="H773" s="245">
        <f>ROUND(AP65,0)</f>
        <v>0</v>
      </c>
      <c r="I773" s="245">
        <f>ROUND(AP66,0)</f>
        <v>0</v>
      </c>
      <c r="J773" s="245">
        <f>ROUND(AP67,0)</f>
        <v>0</v>
      </c>
      <c r="K773" s="245">
        <f>ROUND(AP68,0)</f>
        <v>0</v>
      </c>
      <c r="L773" s="245">
        <f>ROUND(AP69,0)</f>
        <v>0</v>
      </c>
      <c r="M773" s="245">
        <f>ROUND(AP70,0)</f>
        <v>0</v>
      </c>
      <c r="N773" s="245">
        <f>ROUND(AP75,0)</f>
        <v>0</v>
      </c>
      <c r="O773" s="245">
        <f>ROUND(AP73,0)</f>
        <v>0</v>
      </c>
      <c r="P773" s="245">
        <f>IF(AP76&gt;0,ROUND(AP76,0),0)</f>
        <v>0</v>
      </c>
      <c r="Q773" s="245">
        <f>IF(AP77&gt;0,ROUND(AP77,0),0)</f>
        <v>0</v>
      </c>
      <c r="R773" s="245">
        <f>IF(AP78&gt;0,ROUND(AP78,0),0)</f>
        <v>0</v>
      </c>
      <c r="S773" s="245">
        <f>IF(AP79&gt;0,ROUND(AP79,0),0)</f>
        <v>0</v>
      </c>
      <c r="T773" s="247">
        <f>IF(AP80&gt;0,ROUND(AP80,2),0)</f>
        <v>0</v>
      </c>
      <c r="U773" s="245"/>
      <c r="V773" s="246"/>
      <c r="W773" s="245"/>
      <c r="X773" s="245"/>
      <c r="Y773" s="245">
        <f t="shared" si="9"/>
        <v>0</v>
      </c>
      <c r="Z773" s="246"/>
      <c r="AA773" s="246"/>
      <c r="AB773" s="246"/>
      <c r="AC773" s="246"/>
      <c r="AD773" s="246"/>
      <c r="AE773" s="246"/>
      <c r="AF773" s="246"/>
      <c r="AG773" s="246"/>
      <c r="AH773" s="246"/>
      <c r="AI773" s="246"/>
      <c r="AJ773" s="246"/>
      <c r="AK773" s="246"/>
      <c r="AL773" s="246"/>
      <c r="AM773" s="246"/>
      <c r="AN773" s="246"/>
      <c r="AO773" s="246"/>
      <c r="AP773" s="246"/>
      <c r="AQ773" s="246"/>
      <c r="AR773" s="246"/>
      <c r="AS773" s="246"/>
      <c r="AT773" s="246"/>
      <c r="AU773" s="246"/>
      <c r="AV773" s="246"/>
      <c r="AW773" s="246"/>
      <c r="AX773" s="246"/>
      <c r="AY773" s="246"/>
      <c r="AZ773" s="246"/>
      <c r="BA773" s="246"/>
      <c r="BB773" s="246"/>
      <c r="BC773" s="246"/>
      <c r="BD773" s="246"/>
      <c r="BE773" s="246"/>
      <c r="BF773" s="246"/>
      <c r="BG773" s="246"/>
      <c r="BH773" s="246"/>
      <c r="BI773" s="246"/>
      <c r="BJ773" s="246"/>
      <c r="BK773" s="246"/>
      <c r="BL773" s="246"/>
      <c r="BM773" s="246"/>
      <c r="BN773" s="246"/>
      <c r="BO773" s="246"/>
      <c r="BP773" s="246"/>
      <c r="BQ773" s="246"/>
      <c r="BR773" s="246"/>
      <c r="BS773" s="246"/>
      <c r="BT773" s="246"/>
      <c r="BU773" s="246"/>
      <c r="BV773" s="246"/>
      <c r="BW773" s="246"/>
      <c r="BX773" s="246"/>
      <c r="BY773" s="246"/>
      <c r="BZ773" s="246"/>
      <c r="CA773" s="246"/>
      <c r="CB773" s="246"/>
      <c r="CC773" s="246"/>
      <c r="CD773" s="246"/>
      <c r="CE773" s="246"/>
    </row>
    <row r="774" spans="1:83" ht="12.65" customHeight="1" x14ac:dyDescent="0.35">
      <c r="A774" s="195" t="str">
        <f>RIGHT($C$83,3)&amp;"*"&amp;RIGHT($C$82,4)&amp;"*"&amp;AQ$55&amp;"*"&amp;"A"</f>
        <v>014*2020*7390*A</v>
      </c>
      <c r="B774" s="245">
        <f>ROUND(AQ59,0)</f>
        <v>0</v>
      </c>
      <c r="C774" s="247">
        <f>ROUND(AQ60,2)</f>
        <v>0.13</v>
      </c>
      <c r="D774" s="245">
        <f>ROUND(AQ61,0)</f>
        <v>20172</v>
      </c>
      <c r="E774" s="245">
        <f>ROUND(AQ62,0)</f>
        <v>0</v>
      </c>
      <c r="F774" s="245">
        <f>ROUND(AQ63,0)</f>
        <v>0</v>
      </c>
      <c r="G774" s="245">
        <f>ROUND(AQ64,0)</f>
        <v>772</v>
      </c>
      <c r="H774" s="245">
        <f>ROUND(AQ65,0)</f>
        <v>0</v>
      </c>
      <c r="I774" s="245">
        <f>ROUND(AQ66,0)</f>
        <v>0</v>
      </c>
      <c r="J774" s="245">
        <f>ROUND(AQ67,0)</f>
        <v>0</v>
      </c>
      <c r="K774" s="245">
        <f>ROUND(AQ68,0)</f>
        <v>0</v>
      </c>
      <c r="L774" s="245">
        <f>ROUND(AQ69,0)</f>
        <v>0</v>
      </c>
      <c r="M774" s="245">
        <f>ROUND(AQ70,0)</f>
        <v>0</v>
      </c>
      <c r="N774" s="245">
        <f>ROUND(AQ75,0)</f>
        <v>0</v>
      </c>
      <c r="O774" s="245">
        <f>ROUND(AQ73,0)</f>
        <v>0</v>
      </c>
      <c r="P774" s="245">
        <f>IF(AQ76&gt;0,ROUND(AQ76,0),0)</f>
        <v>0</v>
      </c>
      <c r="Q774" s="245">
        <f>IF(AQ77&gt;0,ROUND(AQ77,0),0)</f>
        <v>0</v>
      </c>
      <c r="R774" s="245">
        <f>IF(AQ78&gt;0,ROUND(AQ78,0),0)</f>
        <v>0</v>
      </c>
      <c r="S774" s="245">
        <f>IF(AQ79&gt;0,ROUND(AQ79,0),0)</f>
        <v>0</v>
      </c>
      <c r="T774" s="247">
        <f>IF(AQ80&gt;0,ROUND(AQ80,2),0)</f>
        <v>7.0000000000000007E-2</v>
      </c>
      <c r="U774" s="245"/>
      <c r="V774" s="246"/>
      <c r="W774" s="245"/>
      <c r="X774" s="245"/>
      <c r="Y774" s="245">
        <f t="shared" si="9"/>
        <v>4978</v>
      </c>
      <c r="Z774" s="246"/>
      <c r="AA774" s="246"/>
      <c r="AB774" s="246"/>
      <c r="AC774" s="246"/>
      <c r="AD774" s="246"/>
      <c r="AE774" s="246"/>
      <c r="AF774" s="246"/>
      <c r="AG774" s="246"/>
      <c r="AH774" s="246"/>
      <c r="AI774" s="246"/>
      <c r="AJ774" s="246"/>
      <c r="AK774" s="246"/>
      <c r="AL774" s="246"/>
      <c r="AM774" s="246"/>
      <c r="AN774" s="246"/>
      <c r="AO774" s="246"/>
      <c r="AP774" s="246"/>
      <c r="AQ774" s="246"/>
      <c r="AR774" s="246"/>
      <c r="AS774" s="246"/>
      <c r="AT774" s="246"/>
      <c r="AU774" s="246"/>
      <c r="AV774" s="246"/>
      <c r="AW774" s="246"/>
      <c r="AX774" s="246"/>
      <c r="AY774" s="246"/>
      <c r="AZ774" s="246"/>
      <c r="BA774" s="246"/>
      <c r="BB774" s="246"/>
      <c r="BC774" s="246"/>
      <c r="BD774" s="246"/>
      <c r="BE774" s="246"/>
      <c r="BF774" s="246"/>
      <c r="BG774" s="246"/>
      <c r="BH774" s="246"/>
      <c r="BI774" s="246"/>
      <c r="BJ774" s="246"/>
      <c r="BK774" s="246"/>
      <c r="BL774" s="246"/>
      <c r="BM774" s="246"/>
      <c r="BN774" s="246"/>
      <c r="BO774" s="246"/>
      <c r="BP774" s="246"/>
      <c r="BQ774" s="246"/>
      <c r="BR774" s="246"/>
      <c r="BS774" s="246"/>
      <c r="BT774" s="246"/>
      <c r="BU774" s="246"/>
      <c r="BV774" s="246"/>
      <c r="BW774" s="246"/>
      <c r="BX774" s="246"/>
      <c r="BY774" s="246"/>
      <c r="BZ774" s="246"/>
      <c r="CA774" s="246"/>
      <c r="CB774" s="246"/>
      <c r="CC774" s="246"/>
      <c r="CD774" s="246"/>
      <c r="CE774" s="246"/>
    </row>
    <row r="775" spans="1:83" ht="12.65" customHeight="1" x14ac:dyDescent="0.35">
      <c r="A775" s="195" t="str">
        <f>RIGHT($C$83,3)&amp;"*"&amp;RIGHT($C$82,4)&amp;"*"&amp;AR$55&amp;"*"&amp;"A"</f>
        <v>014*2020*7400*A</v>
      </c>
      <c r="B775" s="245">
        <f>ROUND(AR59,0)</f>
        <v>0</v>
      </c>
      <c r="C775" s="247">
        <f>ROUND(AR60,2)</f>
        <v>63.49</v>
      </c>
      <c r="D775" s="245">
        <f>ROUND(AR61,0)</f>
        <v>5569367</v>
      </c>
      <c r="E775" s="245">
        <f>ROUND(AR62,0)</f>
        <v>0</v>
      </c>
      <c r="F775" s="245">
        <f>ROUND(AR63,0)</f>
        <v>0</v>
      </c>
      <c r="G775" s="245">
        <f>ROUND(AR64,0)</f>
        <v>8400740</v>
      </c>
      <c r="H775" s="245">
        <f>ROUND(AR65,0)</f>
        <v>52000</v>
      </c>
      <c r="I775" s="245">
        <f>ROUND(AR66,0)</f>
        <v>396442</v>
      </c>
      <c r="J775" s="245">
        <f>ROUND(AR67,0)</f>
        <v>0</v>
      </c>
      <c r="K775" s="245">
        <f>ROUND(AR68,0)</f>
        <v>1161418</v>
      </c>
      <c r="L775" s="245">
        <f>ROUND(AR69,0)</f>
        <v>368810</v>
      </c>
      <c r="M775" s="245">
        <f>ROUND(AR70,0)</f>
        <v>0</v>
      </c>
      <c r="N775" s="245">
        <f>ROUND(AR75,0)</f>
        <v>76852288</v>
      </c>
      <c r="O775" s="245">
        <f>ROUND(AR73,0)</f>
        <v>0</v>
      </c>
      <c r="P775" s="245">
        <f>IF(AR76&gt;0,ROUND(AR76,0),0)</f>
        <v>0</v>
      </c>
      <c r="Q775" s="245">
        <f>IF(AR77&gt;0,ROUND(AR77,0),0)</f>
        <v>0</v>
      </c>
      <c r="R775" s="245">
        <f>IF(AR78&gt;0,ROUND(AR78,0),0)</f>
        <v>0</v>
      </c>
      <c r="S775" s="245">
        <f>IF(AR79&gt;0,ROUND(AR79,0),0)</f>
        <v>0</v>
      </c>
      <c r="T775" s="247">
        <f>IF(AR80&gt;0,ROUND(AR80,2),0)</f>
        <v>6.45</v>
      </c>
      <c r="U775" s="245"/>
      <c r="V775" s="246"/>
      <c r="W775" s="245"/>
      <c r="X775" s="245"/>
      <c r="Y775" s="245">
        <f t="shared" si="9"/>
        <v>13524820</v>
      </c>
      <c r="Z775" s="246"/>
      <c r="AA775" s="246"/>
      <c r="AB775" s="246"/>
      <c r="AC775" s="246"/>
      <c r="AD775" s="246"/>
      <c r="AE775" s="246"/>
      <c r="AF775" s="246"/>
      <c r="AG775" s="246"/>
      <c r="AH775" s="246"/>
      <c r="AI775" s="246"/>
      <c r="AJ775" s="246"/>
      <c r="AK775" s="246"/>
      <c r="AL775" s="246"/>
      <c r="AM775" s="246"/>
      <c r="AN775" s="246"/>
      <c r="AO775" s="246"/>
      <c r="AP775" s="246"/>
      <c r="AQ775" s="246"/>
      <c r="AR775" s="246"/>
      <c r="AS775" s="246"/>
      <c r="AT775" s="246"/>
      <c r="AU775" s="246"/>
      <c r="AV775" s="246"/>
      <c r="AW775" s="246"/>
      <c r="AX775" s="246"/>
      <c r="AY775" s="246"/>
      <c r="AZ775" s="246"/>
      <c r="BA775" s="246"/>
      <c r="BB775" s="246"/>
      <c r="BC775" s="246"/>
      <c r="BD775" s="246"/>
      <c r="BE775" s="246"/>
      <c r="BF775" s="246"/>
      <c r="BG775" s="246"/>
      <c r="BH775" s="246"/>
      <c r="BI775" s="246"/>
      <c r="BJ775" s="246"/>
      <c r="BK775" s="246"/>
      <c r="BL775" s="246"/>
      <c r="BM775" s="246"/>
      <c r="BN775" s="246"/>
      <c r="BO775" s="246"/>
      <c r="BP775" s="246"/>
      <c r="BQ775" s="246"/>
      <c r="BR775" s="246"/>
      <c r="BS775" s="246"/>
      <c r="BT775" s="246"/>
      <c r="BU775" s="246"/>
      <c r="BV775" s="246"/>
      <c r="BW775" s="246"/>
      <c r="BX775" s="246"/>
      <c r="BY775" s="246"/>
      <c r="BZ775" s="246"/>
      <c r="CA775" s="246"/>
      <c r="CB775" s="246"/>
      <c r="CC775" s="246"/>
      <c r="CD775" s="246"/>
      <c r="CE775" s="246"/>
    </row>
    <row r="776" spans="1:83" ht="12.65" customHeight="1" x14ac:dyDescent="0.35">
      <c r="A776" s="195" t="str">
        <f>RIGHT($C$83,3)&amp;"*"&amp;RIGHT($C$82,4)&amp;"*"&amp;AS$55&amp;"*"&amp;"A"</f>
        <v>014*2020*7410*A</v>
      </c>
      <c r="B776" s="245">
        <f>ROUND(AS59,0)</f>
        <v>0</v>
      </c>
      <c r="C776" s="247">
        <f>ROUND(AS60,2)</f>
        <v>0</v>
      </c>
      <c r="D776" s="245">
        <f>ROUND(AS61,0)</f>
        <v>0</v>
      </c>
      <c r="E776" s="245">
        <f>ROUND(AS62,0)</f>
        <v>0</v>
      </c>
      <c r="F776" s="245">
        <f>ROUND(AS63,0)</f>
        <v>0</v>
      </c>
      <c r="G776" s="245">
        <f>ROUND(AS64,0)</f>
        <v>0</v>
      </c>
      <c r="H776" s="245">
        <f>ROUND(AS65,0)</f>
        <v>0</v>
      </c>
      <c r="I776" s="245">
        <f>ROUND(AS66,0)</f>
        <v>0</v>
      </c>
      <c r="J776" s="245">
        <f>ROUND(AS67,0)</f>
        <v>0</v>
      </c>
      <c r="K776" s="245">
        <f>ROUND(AS68,0)</f>
        <v>0</v>
      </c>
      <c r="L776" s="245">
        <f>ROUND(AS69,0)</f>
        <v>0</v>
      </c>
      <c r="M776" s="245">
        <f>ROUND(AS70,0)</f>
        <v>0</v>
      </c>
      <c r="N776" s="245">
        <f>ROUND(AS75,0)</f>
        <v>0</v>
      </c>
      <c r="O776" s="245">
        <f>ROUND(AS73,0)</f>
        <v>0</v>
      </c>
      <c r="P776" s="245">
        <f>IF(AS76&gt;0,ROUND(AS76,0),0)</f>
        <v>0</v>
      </c>
      <c r="Q776" s="245">
        <f>IF(AS77&gt;0,ROUND(AS77,0),0)</f>
        <v>0</v>
      </c>
      <c r="R776" s="245">
        <f>IF(AS78&gt;0,ROUND(AS78,0),0)</f>
        <v>0</v>
      </c>
      <c r="S776" s="245">
        <f>IF(AS79&gt;0,ROUND(AS79,0),0)</f>
        <v>0</v>
      </c>
      <c r="T776" s="247">
        <f>IF(AS80&gt;0,ROUND(AS80,2),0)</f>
        <v>0</v>
      </c>
      <c r="U776" s="245"/>
      <c r="V776" s="246"/>
      <c r="W776" s="245"/>
      <c r="X776" s="245"/>
      <c r="Y776" s="245">
        <f t="shared" si="9"/>
        <v>0</v>
      </c>
      <c r="Z776" s="246"/>
      <c r="AA776" s="246"/>
      <c r="AB776" s="246"/>
      <c r="AC776" s="246"/>
      <c r="AD776" s="246"/>
      <c r="AE776" s="246"/>
      <c r="AF776" s="246"/>
      <c r="AG776" s="246"/>
      <c r="AH776" s="246"/>
      <c r="AI776" s="246"/>
      <c r="AJ776" s="246"/>
      <c r="AK776" s="246"/>
      <c r="AL776" s="246"/>
      <c r="AM776" s="246"/>
      <c r="AN776" s="246"/>
      <c r="AO776" s="246"/>
      <c r="AP776" s="246"/>
      <c r="AQ776" s="246"/>
      <c r="AR776" s="246"/>
      <c r="AS776" s="246"/>
      <c r="AT776" s="246"/>
      <c r="AU776" s="246"/>
      <c r="AV776" s="246"/>
      <c r="AW776" s="246"/>
      <c r="AX776" s="246"/>
      <c r="AY776" s="246"/>
      <c r="AZ776" s="246"/>
      <c r="BA776" s="246"/>
      <c r="BB776" s="246"/>
      <c r="BC776" s="246"/>
      <c r="BD776" s="246"/>
      <c r="BE776" s="246"/>
      <c r="BF776" s="246"/>
      <c r="BG776" s="246"/>
      <c r="BH776" s="246"/>
      <c r="BI776" s="246"/>
      <c r="BJ776" s="246"/>
      <c r="BK776" s="246"/>
      <c r="BL776" s="246"/>
      <c r="BM776" s="246"/>
      <c r="BN776" s="246"/>
      <c r="BO776" s="246"/>
      <c r="BP776" s="246"/>
      <c r="BQ776" s="246"/>
      <c r="BR776" s="246"/>
      <c r="BS776" s="246"/>
      <c r="BT776" s="246"/>
      <c r="BU776" s="246"/>
      <c r="BV776" s="246"/>
      <c r="BW776" s="246"/>
      <c r="BX776" s="246"/>
      <c r="BY776" s="246"/>
      <c r="BZ776" s="246"/>
      <c r="CA776" s="246"/>
      <c r="CB776" s="246"/>
      <c r="CC776" s="246"/>
      <c r="CD776" s="246"/>
      <c r="CE776" s="246"/>
    </row>
    <row r="777" spans="1:83" ht="12.65" customHeight="1" x14ac:dyDescent="0.35">
      <c r="A777" s="195" t="str">
        <f>RIGHT($C$83,3)&amp;"*"&amp;RIGHT($C$82,4)&amp;"*"&amp;AT$55&amp;"*"&amp;"A"</f>
        <v>014*2020*7420*A</v>
      </c>
      <c r="B777" s="245">
        <f>ROUND(AT59,0)</f>
        <v>0</v>
      </c>
      <c r="C777" s="247">
        <f>ROUND(AT60,2)</f>
        <v>3.96</v>
      </c>
      <c r="D777" s="245">
        <f>ROUND(AT61,0)</f>
        <v>480558</v>
      </c>
      <c r="E777" s="245">
        <f>ROUND(AT62,0)</f>
        <v>0</v>
      </c>
      <c r="F777" s="245">
        <f>ROUND(AT63,0)</f>
        <v>0</v>
      </c>
      <c r="G777" s="245">
        <f>ROUND(AT64,0)</f>
        <v>6537</v>
      </c>
      <c r="H777" s="245">
        <f>ROUND(AT65,0)</f>
        <v>420</v>
      </c>
      <c r="I777" s="245">
        <f>ROUND(AT66,0)</f>
        <v>3221353</v>
      </c>
      <c r="J777" s="245">
        <f>ROUND(AT67,0)</f>
        <v>8038</v>
      </c>
      <c r="K777" s="245">
        <f>ROUND(AT68,0)</f>
        <v>0</v>
      </c>
      <c r="L777" s="245">
        <f>ROUND(AT69,0)</f>
        <v>26500</v>
      </c>
      <c r="M777" s="245">
        <f>ROUND(AT70,0)</f>
        <v>15</v>
      </c>
      <c r="N777" s="245">
        <f>ROUND(AT75,0)</f>
        <v>6045400</v>
      </c>
      <c r="O777" s="245">
        <f>ROUND(AT73,0)</f>
        <v>6000625</v>
      </c>
      <c r="P777" s="245">
        <f>IF(AT76&gt;0,ROUND(AT76,0),0)</f>
        <v>99</v>
      </c>
      <c r="Q777" s="245">
        <f>IF(AT77&gt;0,ROUND(AT77,0),0)</f>
        <v>0</v>
      </c>
      <c r="R777" s="245">
        <f>IF(AT78&gt;0,ROUND(AT78,0),0)</f>
        <v>987</v>
      </c>
      <c r="S777" s="245">
        <f>IF(AT79&gt;0,ROUND(AT79,0),0)</f>
        <v>0</v>
      </c>
      <c r="T777" s="247">
        <f>IF(AT80&gt;0,ROUND(AT80,2),0)</f>
        <v>2.95</v>
      </c>
      <c r="U777" s="245"/>
      <c r="V777" s="246"/>
      <c r="W777" s="245"/>
      <c r="X777" s="245"/>
      <c r="Y777" s="245">
        <f t="shared" si="9"/>
        <v>1536559</v>
      </c>
      <c r="Z777" s="246"/>
      <c r="AA777" s="246"/>
      <c r="AB777" s="246"/>
      <c r="AC777" s="246"/>
      <c r="AD777" s="246"/>
      <c r="AE777" s="246"/>
      <c r="AF777" s="246"/>
      <c r="AG777" s="246"/>
      <c r="AH777" s="246"/>
      <c r="AI777" s="246"/>
      <c r="AJ777" s="246"/>
      <c r="AK777" s="246"/>
      <c r="AL777" s="246"/>
      <c r="AM777" s="246"/>
      <c r="AN777" s="246"/>
      <c r="AO777" s="246"/>
      <c r="AP777" s="246"/>
      <c r="AQ777" s="246"/>
      <c r="AR777" s="246"/>
      <c r="AS777" s="246"/>
      <c r="AT777" s="246"/>
      <c r="AU777" s="246"/>
      <c r="AV777" s="246"/>
      <c r="AW777" s="246"/>
      <c r="AX777" s="246"/>
      <c r="AY777" s="246"/>
      <c r="AZ777" s="246"/>
      <c r="BA777" s="246"/>
      <c r="BB777" s="246"/>
      <c r="BC777" s="246"/>
      <c r="BD777" s="246"/>
      <c r="BE777" s="246"/>
      <c r="BF777" s="246"/>
      <c r="BG777" s="246"/>
      <c r="BH777" s="246"/>
      <c r="BI777" s="246"/>
      <c r="BJ777" s="246"/>
      <c r="BK777" s="246"/>
      <c r="BL777" s="246"/>
      <c r="BM777" s="246"/>
      <c r="BN777" s="246"/>
      <c r="BO777" s="246"/>
      <c r="BP777" s="246"/>
      <c r="BQ777" s="246"/>
      <c r="BR777" s="246"/>
      <c r="BS777" s="246"/>
      <c r="BT777" s="246"/>
      <c r="BU777" s="246"/>
      <c r="BV777" s="246"/>
      <c r="BW777" s="246"/>
      <c r="BX777" s="246"/>
      <c r="BY777" s="246"/>
      <c r="BZ777" s="246"/>
      <c r="CA777" s="246"/>
      <c r="CB777" s="246"/>
      <c r="CC777" s="246"/>
      <c r="CD777" s="246"/>
      <c r="CE777" s="246"/>
    </row>
    <row r="778" spans="1:83" ht="12.65" customHeight="1" x14ac:dyDescent="0.35">
      <c r="A778" s="195" t="str">
        <f>RIGHT($C$83,3)&amp;"*"&amp;RIGHT($C$82,4)&amp;"*"&amp;AU$55&amp;"*"&amp;"A"</f>
        <v>014*2020*7430*A</v>
      </c>
      <c r="B778" s="245">
        <f>ROUND(AU59,0)</f>
        <v>0</v>
      </c>
      <c r="C778" s="247">
        <f>ROUND(AU60,2)</f>
        <v>0</v>
      </c>
      <c r="D778" s="245">
        <f>ROUND(AU61,0)</f>
        <v>0</v>
      </c>
      <c r="E778" s="245">
        <f>ROUND(AU62,0)</f>
        <v>0</v>
      </c>
      <c r="F778" s="245">
        <f>ROUND(AU63,0)</f>
        <v>0</v>
      </c>
      <c r="G778" s="245">
        <f>ROUND(AU64,0)</f>
        <v>0</v>
      </c>
      <c r="H778" s="245">
        <f>ROUND(AU65,0)</f>
        <v>0</v>
      </c>
      <c r="I778" s="245">
        <f>ROUND(AU66,0)</f>
        <v>0</v>
      </c>
      <c r="J778" s="245">
        <f>ROUND(AU67,0)</f>
        <v>0</v>
      </c>
      <c r="K778" s="245">
        <f>ROUND(AU68,0)</f>
        <v>0</v>
      </c>
      <c r="L778" s="245">
        <f>ROUND(AU69,0)</f>
        <v>0</v>
      </c>
      <c r="M778" s="245">
        <f>ROUND(AU70,0)</f>
        <v>0</v>
      </c>
      <c r="N778" s="245">
        <f>ROUND(AU75,0)</f>
        <v>0</v>
      </c>
      <c r="O778" s="245">
        <f>ROUND(AU73,0)</f>
        <v>0</v>
      </c>
      <c r="P778" s="245">
        <f>IF(AU76&gt;0,ROUND(AU76,0),0)</f>
        <v>0</v>
      </c>
      <c r="Q778" s="245">
        <f>IF(AU77&gt;0,ROUND(AU77,0),0)</f>
        <v>0</v>
      </c>
      <c r="R778" s="245">
        <f>IF(AU78&gt;0,ROUND(AU78,0),0)</f>
        <v>0</v>
      </c>
      <c r="S778" s="245">
        <f>IF(AU79&gt;0,ROUND(AU79,0),0)</f>
        <v>0</v>
      </c>
      <c r="T778" s="247">
        <f>IF(AU80&gt;0,ROUND(AU80,2),0)</f>
        <v>0</v>
      </c>
      <c r="U778" s="245"/>
      <c r="V778" s="246"/>
      <c r="W778" s="245"/>
      <c r="X778" s="245"/>
      <c r="Y778" s="245">
        <f t="shared" si="9"/>
        <v>0</v>
      </c>
      <c r="Z778" s="246"/>
      <c r="AA778" s="246"/>
      <c r="AB778" s="246"/>
      <c r="AC778" s="246"/>
      <c r="AD778" s="246"/>
      <c r="AE778" s="246"/>
      <c r="AF778" s="246"/>
      <c r="AG778" s="246"/>
      <c r="AH778" s="246"/>
      <c r="AI778" s="246"/>
      <c r="AJ778" s="246"/>
      <c r="AK778" s="246"/>
      <c r="AL778" s="246"/>
      <c r="AM778" s="246"/>
      <c r="AN778" s="246"/>
      <c r="AO778" s="246"/>
      <c r="AP778" s="246"/>
      <c r="AQ778" s="246"/>
      <c r="AR778" s="246"/>
      <c r="AS778" s="246"/>
      <c r="AT778" s="246"/>
      <c r="AU778" s="246"/>
      <c r="AV778" s="246"/>
      <c r="AW778" s="246"/>
      <c r="AX778" s="246"/>
      <c r="AY778" s="246"/>
      <c r="AZ778" s="246"/>
      <c r="BA778" s="246"/>
      <c r="BB778" s="246"/>
      <c r="BC778" s="246"/>
      <c r="BD778" s="246"/>
      <c r="BE778" s="246"/>
      <c r="BF778" s="246"/>
      <c r="BG778" s="246"/>
      <c r="BH778" s="246"/>
      <c r="BI778" s="246"/>
      <c r="BJ778" s="246"/>
      <c r="BK778" s="246"/>
      <c r="BL778" s="246"/>
      <c r="BM778" s="246"/>
      <c r="BN778" s="246"/>
      <c r="BO778" s="246"/>
      <c r="BP778" s="246"/>
      <c r="BQ778" s="246"/>
      <c r="BR778" s="246"/>
      <c r="BS778" s="246"/>
      <c r="BT778" s="246"/>
      <c r="BU778" s="246"/>
      <c r="BV778" s="246"/>
      <c r="BW778" s="246"/>
      <c r="BX778" s="246"/>
      <c r="BY778" s="246"/>
      <c r="BZ778" s="246"/>
      <c r="CA778" s="246"/>
      <c r="CB778" s="246"/>
      <c r="CC778" s="246"/>
      <c r="CD778" s="246"/>
      <c r="CE778" s="246"/>
    </row>
    <row r="779" spans="1:83" ht="12.65" customHeight="1" x14ac:dyDescent="0.35">
      <c r="A779" s="195" t="str">
        <f>RIGHT($C$83,3)&amp;"*"&amp;RIGHT($C$82,4)&amp;"*"&amp;AV$55&amp;"*"&amp;"A"</f>
        <v>014*2020*7490*A</v>
      </c>
      <c r="B779" s="245"/>
      <c r="C779" s="247">
        <f>ROUND(AV60,2)</f>
        <v>37.04</v>
      </c>
      <c r="D779" s="245">
        <f>ROUND(AV61,0)</f>
        <v>2914187</v>
      </c>
      <c r="E779" s="245">
        <f>ROUND(AV62,0)</f>
        <v>0</v>
      </c>
      <c r="F779" s="245">
        <f>ROUND(AV63,0)</f>
        <v>0</v>
      </c>
      <c r="G779" s="245">
        <f>ROUND(AV64,0)</f>
        <v>642126</v>
      </c>
      <c r="H779" s="245">
        <f>ROUND(AV65,0)</f>
        <v>3083</v>
      </c>
      <c r="I779" s="245">
        <f>ROUND(AV66,0)</f>
        <v>611649</v>
      </c>
      <c r="J779" s="245">
        <f>ROUND(AV67,0)</f>
        <v>54488</v>
      </c>
      <c r="K779" s="245">
        <f>ROUND(AV68,0)</f>
        <v>0</v>
      </c>
      <c r="L779" s="245">
        <f>ROUND(AV69,0)</f>
        <v>127487</v>
      </c>
      <c r="M779" s="245">
        <f>ROUND(AV70,0)</f>
        <v>967018</v>
      </c>
      <c r="N779" s="245">
        <f>ROUND(AV75,0)</f>
        <v>5905670</v>
      </c>
      <c r="O779" s="245">
        <f>ROUND(AV73,0)</f>
        <v>5778821</v>
      </c>
      <c r="P779" s="245">
        <f>IF(AV76&gt;0,ROUND(AV76,0),0)</f>
        <v>671</v>
      </c>
      <c r="Q779" s="245">
        <f>IF(AV77&gt;0,ROUND(AV77,0),0)</f>
        <v>0</v>
      </c>
      <c r="R779" s="245">
        <f>IF(AV78&gt;0,ROUND(AV78,0),0)</f>
        <v>0</v>
      </c>
      <c r="S779" s="245">
        <f>IF(AV79&gt;0,ROUND(AV79,0),0)</f>
        <v>0</v>
      </c>
      <c r="T779" s="247">
        <f>IF(AV80&gt;0,ROUND(AV80,2),0)</f>
        <v>4.53</v>
      </c>
      <c r="U779" s="245"/>
      <c r="V779" s="246"/>
      <c r="W779" s="245"/>
      <c r="X779" s="245"/>
      <c r="Y779" s="245">
        <f t="shared" si="9"/>
        <v>1678060</v>
      </c>
      <c r="Z779" s="246"/>
      <c r="AA779" s="246"/>
      <c r="AB779" s="246"/>
      <c r="AC779" s="246"/>
      <c r="AD779" s="246"/>
      <c r="AE779" s="246"/>
      <c r="AF779" s="246"/>
      <c r="AG779" s="246"/>
      <c r="AH779" s="246"/>
      <c r="AI779" s="246"/>
      <c r="AJ779" s="246"/>
      <c r="AK779" s="246"/>
      <c r="AL779" s="246"/>
      <c r="AM779" s="246"/>
      <c r="AN779" s="246"/>
      <c r="AO779" s="246"/>
      <c r="AP779" s="246"/>
      <c r="AQ779" s="246"/>
      <c r="AR779" s="246"/>
      <c r="AS779" s="246"/>
      <c r="AT779" s="246"/>
      <c r="AU779" s="246"/>
      <c r="AV779" s="246"/>
      <c r="AW779" s="246"/>
      <c r="AX779" s="246"/>
      <c r="AY779" s="246"/>
      <c r="AZ779" s="246"/>
      <c r="BA779" s="246"/>
      <c r="BB779" s="246"/>
      <c r="BC779" s="246"/>
      <c r="BD779" s="246"/>
      <c r="BE779" s="246"/>
      <c r="BF779" s="246"/>
      <c r="BG779" s="246"/>
      <c r="BH779" s="246"/>
      <c r="BI779" s="246"/>
      <c r="BJ779" s="246"/>
      <c r="BK779" s="246"/>
      <c r="BL779" s="246"/>
      <c r="BM779" s="246"/>
      <c r="BN779" s="246"/>
      <c r="BO779" s="246"/>
      <c r="BP779" s="246"/>
      <c r="BQ779" s="246"/>
      <c r="BR779" s="246"/>
      <c r="BS779" s="246"/>
      <c r="BT779" s="246"/>
      <c r="BU779" s="246"/>
      <c r="BV779" s="246"/>
      <c r="BW779" s="246"/>
      <c r="BX779" s="246"/>
      <c r="BY779" s="246"/>
      <c r="BZ779" s="246"/>
      <c r="CA779" s="246"/>
      <c r="CB779" s="246"/>
      <c r="CC779" s="246"/>
      <c r="CD779" s="246"/>
      <c r="CE779" s="246"/>
    </row>
    <row r="780" spans="1:83" ht="12.65" customHeight="1" x14ac:dyDescent="0.35">
      <c r="A780" s="195" t="str">
        <f>RIGHT($C$83,3)&amp;"*"&amp;RIGHT($C$82,4)&amp;"*"&amp;AW$55&amp;"*"&amp;"A"</f>
        <v>014*2020*8200*A</v>
      </c>
      <c r="B780" s="245"/>
      <c r="C780" s="247">
        <f>ROUND(AW60,2)</f>
        <v>1183.8399999999999</v>
      </c>
      <c r="D780" s="245">
        <f>ROUND(AW61,0)</f>
        <v>84088021</v>
      </c>
      <c r="E780" s="245">
        <f>ROUND(AW62,0)</f>
        <v>0</v>
      </c>
      <c r="F780" s="245">
        <f>ROUND(AW63,0)</f>
        <v>0</v>
      </c>
      <c r="G780" s="245">
        <f>ROUND(AW64,0)</f>
        <v>19012633</v>
      </c>
      <c r="H780" s="245">
        <f>ROUND(AW65,0)</f>
        <v>2684888</v>
      </c>
      <c r="I780" s="245">
        <f>ROUND(AW66,0)</f>
        <v>175567944</v>
      </c>
      <c r="J780" s="245">
        <f>ROUND(AW67,0)</f>
        <v>448734</v>
      </c>
      <c r="K780" s="245">
        <f>ROUND(AW68,0)</f>
        <v>9682959</v>
      </c>
      <c r="L780" s="245">
        <f>ROUND(AW69,0)</f>
        <v>24764424</v>
      </c>
      <c r="M780" s="245">
        <f>ROUND(AW70,0)</f>
        <v>218355757</v>
      </c>
      <c r="N780" s="245"/>
      <c r="O780" s="245"/>
      <c r="P780" s="245">
        <f>IF(AW76&gt;0,ROUND(AW76,0),0)</f>
        <v>5530</v>
      </c>
      <c r="Q780" s="245">
        <f>IF(AW77&gt;0,ROUND(AW77,0),0)</f>
        <v>0</v>
      </c>
      <c r="R780" s="245">
        <f>IF(AW78&gt;0,ROUND(AW78,0),0)</f>
        <v>0</v>
      </c>
      <c r="S780" s="245">
        <f>IF(AW79&gt;0,ROUND(AW79,0),0)</f>
        <v>0</v>
      </c>
      <c r="T780" s="247">
        <f>IF(AW80&gt;0,ROUND(AW80,2),0)</f>
        <v>0</v>
      </c>
      <c r="U780" s="245"/>
      <c r="V780" s="246"/>
      <c r="W780" s="245"/>
      <c r="X780" s="245"/>
      <c r="Y780" s="245"/>
      <c r="Z780" s="246"/>
      <c r="AA780" s="246"/>
      <c r="AB780" s="246"/>
      <c r="AC780" s="246"/>
      <c r="AD780" s="246"/>
      <c r="AE780" s="246"/>
      <c r="AF780" s="246"/>
      <c r="AG780" s="246"/>
      <c r="AH780" s="246"/>
      <c r="AI780" s="246"/>
      <c r="AJ780" s="246"/>
      <c r="AK780" s="246"/>
      <c r="AL780" s="246"/>
      <c r="AM780" s="246"/>
      <c r="AN780" s="246"/>
      <c r="AO780" s="246"/>
      <c r="AP780" s="246"/>
      <c r="AQ780" s="246"/>
      <c r="AR780" s="246"/>
      <c r="AS780" s="246"/>
      <c r="AT780" s="246"/>
      <c r="AU780" s="246"/>
      <c r="AV780" s="246"/>
      <c r="AW780" s="246"/>
      <c r="AX780" s="246"/>
      <c r="AY780" s="246"/>
      <c r="AZ780" s="246"/>
      <c r="BA780" s="246"/>
      <c r="BB780" s="246"/>
      <c r="BC780" s="246"/>
      <c r="BD780" s="246"/>
      <c r="BE780" s="246"/>
      <c r="BF780" s="246"/>
      <c r="BG780" s="246"/>
      <c r="BH780" s="246"/>
      <c r="BI780" s="246"/>
      <c r="BJ780" s="246"/>
      <c r="BK780" s="246"/>
      <c r="BL780" s="246"/>
      <c r="BM780" s="246"/>
      <c r="BN780" s="246"/>
      <c r="BO780" s="246"/>
      <c r="BP780" s="246"/>
      <c r="BQ780" s="246"/>
      <c r="BR780" s="246"/>
      <c r="BS780" s="246"/>
      <c r="BT780" s="246"/>
      <c r="BU780" s="246"/>
      <c r="BV780" s="246"/>
      <c r="BW780" s="246"/>
      <c r="BX780" s="246"/>
      <c r="BY780" s="246"/>
      <c r="BZ780" s="246"/>
      <c r="CA780" s="246"/>
      <c r="CB780" s="246"/>
      <c r="CC780" s="246"/>
      <c r="CD780" s="246"/>
      <c r="CE780" s="246"/>
    </row>
    <row r="781" spans="1:83" ht="12.65" customHeight="1" x14ac:dyDescent="0.35">
      <c r="A781" s="195" t="str">
        <f>RIGHT($C$83,3)&amp;"*"&amp;RIGHT($C$82,4)&amp;"*"&amp;AX$55&amp;"*"&amp;"A"</f>
        <v>014*2020*8310*A</v>
      </c>
      <c r="B781" s="245"/>
      <c r="C781" s="247">
        <f>ROUND(AX60,2)</f>
        <v>0</v>
      </c>
      <c r="D781" s="245">
        <f>ROUND(AX61,0)</f>
        <v>0</v>
      </c>
      <c r="E781" s="245">
        <f>ROUND(AX62,0)</f>
        <v>0</v>
      </c>
      <c r="F781" s="245">
        <f>ROUND(AX63,0)</f>
        <v>0</v>
      </c>
      <c r="G781" s="245">
        <f>ROUND(AX64,0)</f>
        <v>811690</v>
      </c>
      <c r="H781" s="245">
        <f>ROUND(AX65,0)</f>
        <v>0</v>
      </c>
      <c r="I781" s="245">
        <f>ROUND(AX66,0)</f>
        <v>393635</v>
      </c>
      <c r="J781" s="245">
        <f>ROUND(AX67,0)</f>
        <v>0</v>
      </c>
      <c r="K781" s="245">
        <f>ROUND(AX68,0)</f>
        <v>796058</v>
      </c>
      <c r="L781" s="245">
        <f>ROUND(AX69,0)</f>
        <v>-659430</v>
      </c>
      <c r="M781" s="245">
        <f>ROUND(AX70,0)</f>
        <v>0</v>
      </c>
      <c r="N781" s="245"/>
      <c r="O781" s="245"/>
      <c r="P781" s="245">
        <f>IF(AX76&gt;0,ROUND(AX76,0),0)</f>
        <v>0</v>
      </c>
      <c r="Q781" s="245">
        <f>IF(AX77&gt;0,ROUND(AX77,0),0)</f>
        <v>0</v>
      </c>
      <c r="R781" s="245">
        <f>IF(AX78&gt;0,ROUND(AX78,0),0)</f>
        <v>0</v>
      </c>
      <c r="S781" s="245">
        <f>IF(AX79&gt;0,ROUND(AX79,0),0)</f>
        <v>0</v>
      </c>
      <c r="T781" s="247">
        <f>IF(AX80&gt;0,ROUND(AX80,2),0)</f>
        <v>0</v>
      </c>
      <c r="U781" s="245"/>
      <c r="V781" s="246"/>
      <c r="W781" s="245"/>
      <c r="X781" s="245"/>
      <c r="Y781" s="245"/>
      <c r="Z781" s="246"/>
      <c r="AA781" s="246"/>
      <c r="AB781" s="246"/>
      <c r="AC781" s="246"/>
      <c r="AD781" s="246"/>
      <c r="AE781" s="246"/>
      <c r="AF781" s="246"/>
      <c r="AG781" s="246"/>
      <c r="AH781" s="246"/>
      <c r="AI781" s="246"/>
      <c r="AJ781" s="246"/>
      <c r="AK781" s="246"/>
      <c r="AL781" s="246"/>
      <c r="AM781" s="246"/>
      <c r="AN781" s="246"/>
      <c r="AO781" s="246"/>
      <c r="AP781" s="246"/>
      <c r="AQ781" s="246"/>
      <c r="AR781" s="246"/>
      <c r="AS781" s="246"/>
      <c r="AT781" s="246"/>
      <c r="AU781" s="246"/>
      <c r="AV781" s="246"/>
      <c r="AW781" s="246"/>
      <c r="AX781" s="246"/>
      <c r="AY781" s="246"/>
      <c r="AZ781" s="246"/>
      <c r="BA781" s="246"/>
      <c r="BB781" s="246"/>
      <c r="BC781" s="246"/>
      <c r="BD781" s="246"/>
      <c r="BE781" s="246"/>
      <c r="BF781" s="246"/>
      <c r="BG781" s="246"/>
      <c r="BH781" s="246"/>
      <c r="BI781" s="246"/>
      <c r="BJ781" s="246"/>
      <c r="BK781" s="246"/>
      <c r="BL781" s="246"/>
      <c r="BM781" s="246"/>
      <c r="BN781" s="246"/>
      <c r="BO781" s="246"/>
      <c r="BP781" s="246"/>
      <c r="BQ781" s="246"/>
      <c r="BR781" s="246"/>
      <c r="BS781" s="246"/>
      <c r="BT781" s="246"/>
      <c r="BU781" s="246"/>
      <c r="BV781" s="246"/>
      <c r="BW781" s="246"/>
      <c r="BX781" s="246"/>
      <c r="BY781" s="246"/>
      <c r="BZ781" s="246"/>
      <c r="CA781" s="246"/>
      <c r="CB781" s="246"/>
      <c r="CC781" s="246"/>
      <c r="CD781" s="246"/>
      <c r="CE781" s="246"/>
    </row>
    <row r="782" spans="1:83" ht="12.65" customHeight="1" x14ac:dyDescent="0.35">
      <c r="A782" s="195" t="str">
        <f>RIGHT($C$83,3)&amp;"*"&amp;RIGHT($C$82,4)&amp;"*"&amp;AY$55&amp;"*"&amp;"A"</f>
        <v>014*2020*8320*A</v>
      </c>
      <c r="B782" s="245">
        <f>ROUND(AY59,0)</f>
        <v>1092264</v>
      </c>
      <c r="C782" s="247">
        <f>ROUND(AY60,2)</f>
        <v>183.71</v>
      </c>
      <c r="D782" s="245">
        <f>ROUND(AY61,0)</f>
        <v>11269787</v>
      </c>
      <c r="E782" s="245">
        <f>ROUND(AY62,0)</f>
        <v>0</v>
      </c>
      <c r="F782" s="245">
        <f>ROUND(AY63,0)</f>
        <v>0</v>
      </c>
      <c r="G782" s="245">
        <f>ROUND(AY64,0)</f>
        <v>3153528</v>
      </c>
      <c r="H782" s="245">
        <f>ROUND(AY65,0)</f>
        <v>162</v>
      </c>
      <c r="I782" s="245">
        <f>ROUND(AY66,0)</f>
        <v>175749</v>
      </c>
      <c r="J782" s="245">
        <f>ROUND(AY67,0)</f>
        <v>2826429</v>
      </c>
      <c r="K782" s="245">
        <f>ROUND(AY68,0)</f>
        <v>0</v>
      </c>
      <c r="L782" s="245">
        <f>ROUND(AY69,0)</f>
        <v>165878</v>
      </c>
      <c r="M782" s="245">
        <f>ROUND(AY70,0)</f>
        <v>3702987</v>
      </c>
      <c r="N782" s="245"/>
      <c r="O782" s="245"/>
      <c r="P782" s="245">
        <f>IF(AY76&gt;0,ROUND(AY76,0),0)</f>
        <v>34829</v>
      </c>
      <c r="Q782" s="245">
        <f>IF(AY77&gt;0,ROUND(AY77,0),0)</f>
        <v>0</v>
      </c>
      <c r="R782" s="245">
        <f>IF(AY78&gt;0,ROUND(AY78,0),0)</f>
        <v>0</v>
      </c>
      <c r="S782" s="245">
        <f>IF(AY79&gt;0,ROUND(AY79,0),0)</f>
        <v>0</v>
      </c>
      <c r="T782" s="247">
        <f>IF(AY80&gt;0,ROUND(AY80,2),0)</f>
        <v>0</v>
      </c>
      <c r="U782" s="245"/>
      <c r="V782" s="246"/>
      <c r="W782" s="245"/>
      <c r="X782" s="245"/>
      <c r="Y782" s="245"/>
      <c r="Z782" s="246"/>
      <c r="AA782" s="246"/>
      <c r="AB782" s="246"/>
      <c r="AC782" s="246"/>
      <c r="AD782" s="246"/>
      <c r="AE782" s="246"/>
      <c r="AF782" s="246"/>
      <c r="AG782" s="246"/>
      <c r="AH782" s="246"/>
      <c r="AI782" s="246"/>
      <c r="AJ782" s="246"/>
      <c r="AK782" s="246"/>
      <c r="AL782" s="246"/>
      <c r="AM782" s="246"/>
      <c r="AN782" s="246"/>
      <c r="AO782" s="246"/>
      <c r="AP782" s="246"/>
      <c r="AQ782" s="246"/>
      <c r="AR782" s="246"/>
      <c r="AS782" s="246"/>
      <c r="AT782" s="246"/>
      <c r="AU782" s="246"/>
      <c r="AV782" s="246"/>
      <c r="AW782" s="246"/>
      <c r="AX782" s="246"/>
      <c r="AY782" s="246"/>
      <c r="AZ782" s="246"/>
      <c r="BA782" s="246"/>
      <c r="BB782" s="246"/>
      <c r="BC782" s="246"/>
      <c r="BD782" s="246"/>
      <c r="BE782" s="246"/>
      <c r="BF782" s="246"/>
      <c r="BG782" s="246"/>
      <c r="BH782" s="246"/>
      <c r="BI782" s="246"/>
      <c r="BJ782" s="246"/>
      <c r="BK782" s="246"/>
      <c r="BL782" s="246"/>
      <c r="BM782" s="246"/>
      <c r="BN782" s="246"/>
      <c r="BO782" s="246"/>
      <c r="BP782" s="246"/>
      <c r="BQ782" s="246"/>
      <c r="BR782" s="246"/>
      <c r="BS782" s="246"/>
      <c r="BT782" s="246"/>
      <c r="BU782" s="246"/>
      <c r="BV782" s="246"/>
      <c r="BW782" s="246"/>
      <c r="BX782" s="246"/>
      <c r="BY782" s="246"/>
      <c r="BZ782" s="246"/>
      <c r="CA782" s="246"/>
      <c r="CB782" s="246"/>
      <c r="CC782" s="246"/>
      <c r="CD782" s="246"/>
      <c r="CE782" s="246"/>
    </row>
    <row r="783" spans="1:83" ht="12.65" customHeight="1" x14ac:dyDescent="0.35">
      <c r="A783" s="195" t="str">
        <f>RIGHT($C$83,3)&amp;"*"&amp;RIGHT($C$82,4)&amp;"*"&amp;AZ$55&amp;"*"&amp;"A"</f>
        <v>014*2020*8330*A</v>
      </c>
      <c r="B783" s="245">
        <f>ROUND(AZ59,0)</f>
        <v>0</v>
      </c>
      <c r="C783" s="247">
        <f>ROUND(AZ60,2)</f>
        <v>1.88</v>
      </c>
      <c r="D783" s="245">
        <f>ROUND(AZ61,0)</f>
        <v>89667</v>
      </c>
      <c r="E783" s="245">
        <f>ROUND(AZ62,0)</f>
        <v>0</v>
      </c>
      <c r="F783" s="245">
        <f>ROUND(AZ63,0)</f>
        <v>0</v>
      </c>
      <c r="G783" s="245">
        <f>ROUND(AZ64,0)</f>
        <v>48008</v>
      </c>
      <c r="H783" s="245">
        <f>ROUND(AZ65,0)</f>
        <v>0</v>
      </c>
      <c r="I783" s="245">
        <f>ROUND(AZ66,0)</f>
        <v>2237</v>
      </c>
      <c r="J783" s="245">
        <f>ROUND(AZ67,0)</f>
        <v>647103</v>
      </c>
      <c r="K783" s="245">
        <f>ROUND(AZ68,0)</f>
        <v>0</v>
      </c>
      <c r="L783" s="245">
        <f>ROUND(AZ69,0)</f>
        <v>3329</v>
      </c>
      <c r="M783" s="245">
        <f>ROUND(AZ70,0)</f>
        <v>90759</v>
      </c>
      <c r="N783" s="245"/>
      <c r="O783" s="245"/>
      <c r="P783" s="245">
        <f>IF(AZ76&gt;0,ROUND(AZ76,0),0)</f>
        <v>7974</v>
      </c>
      <c r="Q783" s="245">
        <f>IF(AZ77&gt;0,ROUND(AZ77,0),0)</f>
        <v>1092264</v>
      </c>
      <c r="R783" s="245">
        <f>IF(AZ78&gt;0,ROUND(AZ78,0),0)</f>
        <v>0</v>
      </c>
      <c r="S783" s="245">
        <f>IF(AZ79&gt;0,ROUND(AZ79,0),0)</f>
        <v>0</v>
      </c>
      <c r="T783" s="247">
        <f>IF(AZ80&gt;0,ROUND(AZ80,2),0)</f>
        <v>0</v>
      </c>
      <c r="U783" s="245"/>
      <c r="V783" s="246"/>
      <c r="W783" s="245"/>
      <c r="X783" s="245"/>
      <c r="Y783" s="245"/>
      <c r="Z783" s="246"/>
      <c r="AA783" s="246"/>
      <c r="AB783" s="246"/>
      <c r="AC783" s="246"/>
      <c r="AD783" s="246"/>
      <c r="AE783" s="246"/>
      <c r="AF783" s="246"/>
      <c r="AG783" s="246"/>
      <c r="AH783" s="246"/>
      <c r="AI783" s="246"/>
      <c r="AJ783" s="246"/>
      <c r="AK783" s="246"/>
      <c r="AL783" s="246"/>
      <c r="AM783" s="246"/>
      <c r="AN783" s="246"/>
      <c r="AO783" s="246"/>
      <c r="AP783" s="246"/>
      <c r="AQ783" s="246"/>
      <c r="AR783" s="246"/>
      <c r="AS783" s="246"/>
      <c r="AT783" s="246"/>
      <c r="AU783" s="246"/>
      <c r="AV783" s="246"/>
      <c r="AW783" s="246"/>
      <c r="AX783" s="246"/>
      <c r="AY783" s="246"/>
      <c r="AZ783" s="246"/>
      <c r="BA783" s="246"/>
      <c r="BB783" s="246"/>
      <c r="BC783" s="246"/>
      <c r="BD783" s="246"/>
      <c r="BE783" s="246"/>
      <c r="BF783" s="246"/>
      <c r="BG783" s="246"/>
      <c r="BH783" s="246"/>
      <c r="BI783" s="246"/>
      <c r="BJ783" s="246"/>
      <c r="BK783" s="246"/>
      <c r="BL783" s="246"/>
      <c r="BM783" s="246"/>
      <c r="BN783" s="246"/>
      <c r="BO783" s="246"/>
      <c r="BP783" s="246"/>
      <c r="BQ783" s="246"/>
      <c r="BR783" s="246"/>
      <c r="BS783" s="246"/>
      <c r="BT783" s="246"/>
      <c r="BU783" s="246"/>
      <c r="BV783" s="246"/>
      <c r="BW783" s="246"/>
      <c r="BX783" s="246"/>
      <c r="BY783" s="246"/>
      <c r="BZ783" s="246"/>
      <c r="CA783" s="246"/>
      <c r="CB783" s="246"/>
      <c r="CC783" s="246"/>
      <c r="CD783" s="246"/>
      <c r="CE783" s="246"/>
    </row>
    <row r="784" spans="1:83" ht="12.65" customHeight="1" x14ac:dyDescent="0.35">
      <c r="A784" s="195" t="str">
        <f>RIGHT($C$83,3)&amp;"*"&amp;RIGHT($C$82,4)&amp;"*"&amp;BA$55&amp;"*"&amp;"A"</f>
        <v>014*2020*8350*A</v>
      </c>
      <c r="B784" s="245">
        <f>ROUND(BA59,0)</f>
        <v>0</v>
      </c>
      <c r="C784" s="247">
        <f>ROUND(BA60,2)</f>
        <v>3.62</v>
      </c>
      <c r="D784" s="245">
        <f>ROUND(BA61,0)</f>
        <v>179752</v>
      </c>
      <c r="E784" s="245">
        <f>ROUND(BA62,0)</f>
        <v>0</v>
      </c>
      <c r="F784" s="245">
        <f>ROUND(BA63,0)</f>
        <v>0</v>
      </c>
      <c r="G784" s="245">
        <f>ROUND(BA64,0)</f>
        <v>50065</v>
      </c>
      <c r="H784" s="245">
        <f>ROUND(BA65,0)</f>
        <v>0</v>
      </c>
      <c r="I784" s="245">
        <f>ROUND(BA66,0)</f>
        <v>2879684</v>
      </c>
      <c r="J784" s="245">
        <f>ROUND(BA67,0)</f>
        <v>0</v>
      </c>
      <c r="K784" s="245">
        <f>ROUND(BA68,0)</f>
        <v>0</v>
      </c>
      <c r="L784" s="245">
        <f>ROUND(BA69,0)</f>
        <v>0</v>
      </c>
      <c r="M784" s="245">
        <f>ROUND(BA70,0)</f>
        <v>0</v>
      </c>
      <c r="N784" s="245"/>
      <c r="O784" s="245"/>
      <c r="P784" s="245">
        <f>IF(BA76&gt;0,ROUND(BA76,0),0)</f>
        <v>0</v>
      </c>
      <c r="Q784" s="245">
        <f>IF(BA77&gt;0,ROUND(BA77,0),0)</f>
        <v>0</v>
      </c>
      <c r="R784" s="245">
        <f>IF(BA78&gt;0,ROUND(BA78,0),0)</f>
        <v>0</v>
      </c>
      <c r="S784" s="245">
        <f>IF(BA79&gt;0,ROUND(BA79,0),0)</f>
        <v>0</v>
      </c>
      <c r="T784" s="247">
        <f>IF(BA80&gt;0,ROUND(BA80,2),0)</f>
        <v>0</v>
      </c>
      <c r="U784" s="245"/>
      <c r="V784" s="246"/>
      <c r="W784" s="245"/>
      <c r="X784" s="245"/>
      <c r="Y784" s="245"/>
      <c r="Z784" s="246"/>
      <c r="AA784" s="246"/>
      <c r="AB784" s="246"/>
      <c r="AC784" s="246"/>
      <c r="AD784" s="246"/>
      <c r="AE784" s="246"/>
      <c r="AF784" s="246"/>
      <c r="AG784" s="246"/>
      <c r="AH784" s="246"/>
      <c r="AI784" s="246"/>
      <c r="AJ784" s="246"/>
      <c r="AK784" s="246"/>
      <c r="AL784" s="246"/>
      <c r="AM784" s="246"/>
      <c r="AN784" s="246"/>
      <c r="AO784" s="246"/>
      <c r="AP784" s="246"/>
      <c r="AQ784" s="246"/>
      <c r="AR784" s="246"/>
      <c r="AS784" s="246"/>
      <c r="AT784" s="246"/>
      <c r="AU784" s="246"/>
      <c r="AV784" s="246"/>
      <c r="AW784" s="246"/>
      <c r="AX784" s="246"/>
      <c r="AY784" s="246"/>
      <c r="AZ784" s="246"/>
      <c r="BA784" s="246"/>
      <c r="BB784" s="246"/>
      <c r="BC784" s="246"/>
      <c r="BD784" s="246"/>
      <c r="BE784" s="246"/>
      <c r="BF784" s="246"/>
      <c r="BG784" s="246"/>
      <c r="BH784" s="246"/>
      <c r="BI784" s="246"/>
      <c r="BJ784" s="246"/>
      <c r="BK784" s="246"/>
      <c r="BL784" s="246"/>
      <c r="BM784" s="246"/>
      <c r="BN784" s="246"/>
      <c r="BO784" s="246"/>
      <c r="BP784" s="246"/>
      <c r="BQ784" s="246"/>
      <c r="BR784" s="246"/>
      <c r="BS784" s="246"/>
      <c r="BT784" s="246"/>
      <c r="BU784" s="246"/>
      <c r="BV784" s="246"/>
      <c r="BW784" s="246"/>
      <c r="BX784" s="246"/>
      <c r="BY784" s="246"/>
      <c r="BZ784" s="246"/>
      <c r="CA784" s="246"/>
      <c r="CB784" s="246"/>
      <c r="CC784" s="246"/>
      <c r="CD784" s="246"/>
      <c r="CE784" s="246"/>
    </row>
    <row r="785" spans="1:83" ht="12.65" customHeight="1" x14ac:dyDescent="0.35">
      <c r="A785" s="195" t="str">
        <f>RIGHT($C$83,3)&amp;"*"&amp;RIGHT($C$82,4)&amp;"*"&amp;BB$55&amp;"*"&amp;"A"</f>
        <v>014*2020*8360*A</v>
      </c>
      <c r="B785" s="245"/>
      <c r="C785" s="247">
        <f>ROUND(BB60,2)</f>
        <v>113.24</v>
      </c>
      <c r="D785" s="245">
        <f>ROUND(BB61,0)</f>
        <v>9067687</v>
      </c>
      <c r="E785" s="245">
        <f>ROUND(BB62,0)</f>
        <v>0</v>
      </c>
      <c r="F785" s="245">
        <f>ROUND(BB63,0)</f>
        <v>0</v>
      </c>
      <c r="G785" s="245">
        <f>ROUND(BB64,0)</f>
        <v>130545</v>
      </c>
      <c r="H785" s="245">
        <f>ROUND(BB65,0)</f>
        <v>6144</v>
      </c>
      <c r="I785" s="245">
        <f>ROUND(BB66,0)</f>
        <v>3800726</v>
      </c>
      <c r="J785" s="245">
        <f>ROUND(BB67,0)</f>
        <v>1069744</v>
      </c>
      <c r="K785" s="245">
        <f>ROUND(BB68,0)</f>
        <v>0</v>
      </c>
      <c r="L785" s="245">
        <f>ROUND(BB69,0)</f>
        <v>181670</v>
      </c>
      <c r="M785" s="245">
        <f>ROUND(BB70,0)</f>
        <v>-23096</v>
      </c>
      <c r="N785" s="245"/>
      <c r="O785" s="245"/>
      <c r="P785" s="245">
        <f>IF(BB76&gt;0,ROUND(BB76,0),0)</f>
        <v>13182</v>
      </c>
      <c r="Q785" s="245">
        <f>IF(BB77&gt;0,ROUND(BB77,0),0)</f>
        <v>0</v>
      </c>
      <c r="R785" s="245">
        <f>IF(BB78&gt;0,ROUND(BB78,0),0)</f>
        <v>0</v>
      </c>
      <c r="S785" s="245">
        <f>IF(BB79&gt;0,ROUND(BB79,0),0)</f>
        <v>0</v>
      </c>
      <c r="T785" s="247">
        <f>IF(BB80&gt;0,ROUND(BB80,2),0)</f>
        <v>0</v>
      </c>
      <c r="U785" s="245"/>
      <c r="V785" s="246"/>
      <c r="W785" s="245"/>
      <c r="X785" s="245"/>
      <c r="Y785" s="245"/>
      <c r="Z785" s="246"/>
      <c r="AA785" s="246"/>
      <c r="AB785" s="246"/>
      <c r="AC785" s="246"/>
      <c r="AD785" s="246"/>
      <c r="AE785" s="246"/>
      <c r="AF785" s="246"/>
      <c r="AG785" s="246"/>
      <c r="AH785" s="246"/>
      <c r="AI785" s="246"/>
      <c r="AJ785" s="246"/>
      <c r="AK785" s="246"/>
      <c r="AL785" s="246"/>
      <c r="AM785" s="246"/>
      <c r="AN785" s="246"/>
      <c r="AO785" s="246"/>
      <c r="AP785" s="246"/>
      <c r="AQ785" s="246"/>
      <c r="AR785" s="246"/>
      <c r="AS785" s="246"/>
      <c r="AT785" s="246"/>
      <c r="AU785" s="246"/>
      <c r="AV785" s="246"/>
      <c r="AW785" s="246"/>
      <c r="AX785" s="246"/>
      <c r="AY785" s="246"/>
      <c r="AZ785" s="246"/>
      <c r="BA785" s="246"/>
      <c r="BB785" s="246"/>
      <c r="BC785" s="246"/>
      <c r="BD785" s="246"/>
      <c r="BE785" s="246"/>
      <c r="BF785" s="246"/>
      <c r="BG785" s="246"/>
      <c r="BH785" s="246"/>
      <c r="BI785" s="246"/>
      <c r="BJ785" s="246"/>
      <c r="BK785" s="246"/>
      <c r="BL785" s="246"/>
      <c r="BM785" s="246"/>
      <c r="BN785" s="246"/>
      <c r="BO785" s="246"/>
      <c r="BP785" s="246"/>
      <c r="BQ785" s="246"/>
      <c r="BR785" s="246"/>
      <c r="BS785" s="246"/>
      <c r="BT785" s="246"/>
      <c r="BU785" s="246"/>
      <c r="BV785" s="246"/>
      <c r="BW785" s="246"/>
      <c r="BX785" s="246"/>
      <c r="BY785" s="246"/>
      <c r="BZ785" s="246"/>
      <c r="CA785" s="246"/>
      <c r="CB785" s="246"/>
      <c r="CC785" s="246"/>
      <c r="CD785" s="246"/>
      <c r="CE785" s="246"/>
    </row>
    <row r="786" spans="1:83" ht="12.65" customHeight="1" x14ac:dyDescent="0.35">
      <c r="A786" s="195" t="str">
        <f>RIGHT($C$83,3)&amp;"*"&amp;RIGHT($C$82,4)&amp;"*"&amp;BC$55&amp;"*"&amp;"A"</f>
        <v>014*2020*8370*A</v>
      </c>
      <c r="B786" s="245"/>
      <c r="C786" s="247">
        <f>ROUND(BC60,2)</f>
        <v>6.12</v>
      </c>
      <c r="D786" s="245">
        <f>ROUND(BC61,0)</f>
        <v>276545</v>
      </c>
      <c r="E786" s="245">
        <f>ROUND(BC62,0)</f>
        <v>0</v>
      </c>
      <c r="F786" s="245">
        <f>ROUND(BC63,0)</f>
        <v>0</v>
      </c>
      <c r="G786" s="245">
        <f>ROUND(BC64,0)</f>
        <v>0</v>
      </c>
      <c r="H786" s="245">
        <f>ROUND(BC65,0)</f>
        <v>0</v>
      </c>
      <c r="I786" s="245">
        <f>ROUND(BC66,0)</f>
        <v>0</v>
      </c>
      <c r="J786" s="245">
        <f>ROUND(BC67,0)</f>
        <v>0</v>
      </c>
      <c r="K786" s="245">
        <f>ROUND(BC68,0)</f>
        <v>0</v>
      </c>
      <c r="L786" s="245">
        <f>ROUND(BC69,0)</f>
        <v>0</v>
      </c>
      <c r="M786" s="245">
        <f>ROUND(BC70,0)</f>
        <v>0</v>
      </c>
      <c r="N786" s="245"/>
      <c r="O786" s="245"/>
      <c r="P786" s="245">
        <f>IF(BC76&gt;0,ROUND(BC76,0),0)</f>
        <v>0</v>
      </c>
      <c r="Q786" s="245">
        <f>IF(BC77&gt;0,ROUND(BC77,0),0)</f>
        <v>0</v>
      </c>
      <c r="R786" s="245">
        <f>IF(BC78&gt;0,ROUND(BC78,0),0)</f>
        <v>0</v>
      </c>
      <c r="S786" s="245">
        <f>IF(BC79&gt;0,ROUND(BC79,0),0)</f>
        <v>0</v>
      </c>
      <c r="T786" s="247">
        <f>IF(BC80&gt;0,ROUND(BC80,2),0)</f>
        <v>0</v>
      </c>
      <c r="U786" s="245"/>
      <c r="V786" s="246"/>
      <c r="W786" s="245"/>
      <c r="X786" s="245"/>
      <c r="Y786" s="245"/>
      <c r="Z786" s="246"/>
      <c r="AA786" s="246"/>
      <c r="AB786" s="246"/>
      <c r="AC786" s="246"/>
      <c r="AD786" s="246"/>
      <c r="AE786" s="246"/>
      <c r="AF786" s="246"/>
      <c r="AG786" s="246"/>
      <c r="AH786" s="246"/>
      <c r="AI786" s="246"/>
      <c r="AJ786" s="246"/>
      <c r="AK786" s="246"/>
      <c r="AL786" s="246"/>
      <c r="AM786" s="246"/>
      <c r="AN786" s="246"/>
      <c r="AO786" s="246"/>
      <c r="AP786" s="246"/>
      <c r="AQ786" s="246"/>
      <c r="AR786" s="246"/>
      <c r="AS786" s="246"/>
      <c r="AT786" s="246"/>
      <c r="AU786" s="246"/>
      <c r="AV786" s="246"/>
      <c r="AW786" s="246"/>
      <c r="AX786" s="246"/>
      <c r="AY786" s="246"/>
      <c r="AZ786" s="246"/>
      <c r="BA786" s="246"/>
      <c r="BB786" s="246"/>
      <c r="BC786" s="246"/>
      <c r="BD786" s="246"/>
      <c r="BE786" s="246"/>
      <c r="BF786" s="246"/>
      <c r="BG786" s="246"/>
      <c r="BH786" s="246"/>
      <c r="BI786" s="246"/>
      <c r="BJ786" s="246"/>
      <c r="BK786" s="246"/>
      <c r="BL786" s="246"/>
      <c r="BM786" s="246"/>
      <c r="BN786" s="246"/>
      <c r="BO786" s="246"/>
      <c r="BP786" s="246"/>
      <c r="BQ786" s="246"/>
      <c r="BR786" s="246"/>
      <c r="BS786" s="246"/>
      <c r="BT786" s="246"/>
      <c r="BU786" s="246"/>
      <c r="BV786" s="246"/>
      <c r="BW786" s="246"/>
      <c r="BX786" s="246"/>
      <c r="BY786" s="246"/>
      <c r="BZ786" s="246"/>
      <c r="CA786" s="246"/>
      <c r="CB786" s="246"/>
      <c r="CC786" s="246"/>
      <c r="CD786" s="246"/>
      <c r="CE786" s="246"/>
    </row>
    <row r="787" spans="1:83" ht="12.65" customHeight="1" x14ac:dyDescent="0.35">
      <c r="A787" s="195" t="str">
        <f>RIGHT($C$83,3)&amp;"*"&amp;RIGHT($C$82,4)&amp;"*"&amp;BD$55&amp;"*"&amp;"A"</f>
        <v>014*2020*8420*A</v>
      </c>
      <c r="B787" s="245"/>
      <c r="C787" s="247">
        <f>ROUND(BD60,2)</f>
        <v>28.4</v>
      </c>
      <c r="D787" s="245">
        <f>ROUND(BD61,0)</f>
        <v>2258531</v>
      </c>
      <c r="E787" s="245">
        <f>ROUND(BD62,0)</f>
        <v>0</v>
      </c>
      <c r="F787" s="245">
        <f>ROUND(BD63,0)</f>
        <v>0</v>
      </c>
      <c r="G787" s="245">
        <f>ROUND(BD64,0)</f>
        <v>279146</v>
      </c>
      <c r="H787" s="245">
        <f>ROUND(BD65,0)</f>
        <v>162</v>
      </c>
      <c r="I787" s="245">
        <f>ROUND(BD66,0)</f>
        <v>417064</v>
      </c>
      <c r="J787" s="245">
        <f>ROUND(BD67,0)</f>
        <v>489786</v>
      </c>
      <c r="K787" s="245">
        <f>ROUND(BD68,0)</f>
        <v>0</v>
      </c>
      <c r="L787" s="245">
        <f>ROUND(BD69,0)</f>
        <v>4211</v>
      </c>
      <c r="M787" s="245">
        <f>ROUND(BD70,0)</f>
        <v>0</v>
      </c>
      <c r="N787" s="245"/>
      <c r="O787" s="245"/>
      <c r="P787" s="245">
        <f>IF(BD76&gt;0,ROUND(BD76,0),0)</f>
        <v>6035</v>
      </c>
      <c r="Q787" s="245">
        <f>IF(BD77&gt;0,ROUND(BD77,0),0)</f>
        <v>0</v>
      </c>
      <c r="R787" s="245">
        <f>IF(BD78&gt;0,ROUND(BD78,0),0)</f>
        <v>0</v>
      </c>
      <c r="S787" s="245">
        <f>IF(BD79&gt;0,ROUND(BD79,0),0)</f>
        <v>0</v>
      </c>
      <c r="T787" s="247">
        <f>IF(BD80&gt;0,ROUND(BD80,2),0)</f>
        <v>0</v>
      </c>
      <c r="U787" s="245"/>
      <c r="V787" s="246"/>
      <c r="W787" s="245"/>
      <c r="X787" s="245"/>
      <c r="Y787" s="245"/>
      <c r="Z787" s="246"/>
      <c r="AA787" s="246"/>
      <c r="AB787" s="246"/>
      <c r="AC787" s="246"/>
      <c r="AD787" s="246"/>
      <c r="AE787" s="246"/>
      <c r="AF787" s="246"/>
      <c r="AG787" s="246"/>
      <c r="AH787" s="246"/>
      <c r="AI787" s="246"/>
      <c r="AJ787" s="246"/>
      <c r="AK787" s="246"/>
      <c r="AL787" s="246"/>
      <c r="AM787" s="246"/>
      <c r="AN787" s="246"/>
      <c r="AO787" s="246"/>
      <c r="AP787" s="246"/>
      <c r="AQ787" s="246"/>
      <c r="AR787" s="246"/>
      <c r="AS787" s="246"/>
      <c r="AT787" s="246"/>
      <c r="AU787" s="246"/>
      <c r="AV787" s="246"/>
      <c r="AW787" s="246"/>
      <c r="AX787" s="246"/>
      <c r="AY787" s="246"/>
      <c r="AZ787" s="246"/>
      <c r="BA787" s="246"/>
      <c r="BB787" s="246"/>
      <c r="BC787" s="246"/>
      <c r="BD787" s="246"/>
      <c r="BE787" s="246"/>
      <c r="BF787" s="246"/>
      <c r="BG787" s="246"/>
      <c r="BH787" s="246"/>
      <c r="BI787" s="246"/>
      <c r="BJ787" s="246"/>
      <c r="BK787" s="246"/>
      <c r="BL787" s="246"/>
      <c r="BM787" s="246"/>
      <c r="BN787" s="246"/>
      <c r="BO787" s="246"/>
      <c r="BP787" s="246"/>
      <c r="BQ787" s="246"/>
      <c r="BR787" s="246"/>
      <c r="BS787" s="246"/>
      <c r="BT787" s="246"/>
      <c r="BU787" s="246"/>
      <c r="BV787" s="246"/>
      <c r="BW787" s="246"/>
      <c r="BX787" s="246"/>
      <c r="BY787" s="246"/>
      <c r="BZ787" s="246"/>
      <c r="CA787" s="246"/>
      <c r="CB787" s="246"/>
      <c r="CC787" s="246"/>
      <c r="CD787" s="246"/>
      <c r="CE787" s="246"/>
    </row>
    <row r="788" spans="1:83" ht="12.65" customHeight="1" x14ac:dyDescent="0.35">
      <c r="A788" s="195" t="str">
        <f>RIGHT($C$83,3)&amp;"*"&amp;RIGHT($C$82,4)&amp;"*"&amp;BE$55&amp;"*"&amp;"A"</f>
        <v>014*2020*8430*A</v>
      </c>
      <c r="B788" s="245">
        <f>ROUND(BE59,0)</f>
        <v>1360597</v>
      </c>
      <c r="C788" s="247">
        <f>ROUND(BE60,2)</f>
        <v>198.28</v>
      </c>
      <c r="D788" s="245">
        <f>ROUND(BE61,0)</f>
        <v>15760765</v>
      </c>
      <c r="E788" s="245">
        <f>ROUND(BE62,0)</f>
        <v>0</v>
      </c>
      <c r="F788" s="245">
        <f>ROUND(BE63,0)</f>
        <v>0</v>
      </c>
      <c r="G788" s="245">
        <f>ROUND(BE64,0)</f>
        <v>944794</v>
      </c>
      <c r="H788" s="245">
        <f>ROUND(BE65,0)</f>
        <v>6582438</v>
      </c>
      <c r="I788" s="245">
        <f>ROUND(BE66,0)</f>
        <v>7537058</v>
      </c>
      <c r="J788" s="245">
        <f>ROUND(BE67,0)</f>
        <v>10149588</v>
      </c>
      <c r="K788" s="245">
        <f>ROUND(BE68,0)</f>
        <v>260914</v>
      </c>
      <c r="L788" s="245">
        <f>ROUND(BE69,0)</f>
        <v>8988613</v>
      </c>
      <c r="M788" s="245">
        <f>ROUND(BE70,0)</f>
        <v>0</v>
      </c>
      <c r="N788" s="245"/>
      <c r="O788" s="245"/>
      <c r="P788" s="245">
        <f>IF(BE76&gt;0,ROUND(BE76,0),0)</f>
        <v>125069</v>
      </c>
      <c r="Q788" s="245">
        <f>IF(BE77&gt;0,ROUND(BE77,0),0)</f>
        <v>0</v>
      </c>
      <c r="R788" s="245">
        <f>IF(BE78&gt;0,ROUND(BE78,0),0)</f>
        <v>0</v>
      </c>
      <c r="S788" s="245">
        <f>IF(BE79&gt;0,ROUND(BE79,0),0)</f>
        <v>0</v>
      </c>
      <c r="T788" s="247">
        <f>IF(BE80&gt;0,ROUND(BE80,2),0)</f>
        <v>0</v>
      </c>
      <c r="U788" s="245"/>
      <c r="V788" s="246"/>
      <c r="W788" s="245"/>
      <c r="X788" s="245"/>
      <c r="Y788" s="245"/>
      <c r="Z788" s="246"/>
      <c r="AA788" s="246"/>
      <c r="AB788" s="246"/>
      <c r="AC788" s="246"/>
      <c r="AD788" s="246"/>
      <c r="AE788" s="246"/>
      <c r="AF788" s="246"/>
      <c r="AG788" s="246"/>
      <c r="AH788" s="246"/>
      <c r="AI788" s="246"/>
      <c r="AJ788" s="246"/>
      <c r="AK788" s="246"/>
      <c r="AL788" s="246"/>
      <c r="AM788" s="246"/>
      <c r="AN788" s="246"/>
      <c r="AO788" s="246"/>
      <c r="AP788" s="246"/>
      <c r="AQ788" s="246"/>
      <c r="AR788" s="246"/>
      <c r="AS788" s="246"/>
      <c r="AT788" s="246"/>
      <c r="AU788" s="246"/>
      <c r="AV788" s="246"/>
      <c r="AW788" s="246"/>
      <c r="AX788" s="246"/>
      <c r="AY788" s="246"/>
      <c r="AZ788" s="246"/>
      <c r="BA788" s="246"/>
      <c r="BB788" s="246"/>
      <c r="BC788" s="246"/>
      <c r="BD788" s="246"/>
      <c r="BE788" s="246"/>
      <c r="BF788" s="246"/>
      <c r="BG788" s="246"/>
      <c r="BH788" s="246"/>
      <c r="BI788" s="246"/>
      <c r="BJ788" s="246"/>
      <c r="BK788" s="246"/>
      <c r="BL788" s="246"/>
      <c r="BM788" s="246"/>
      <c r="BN788" s="246"/>
      <c r="BO788" s="246"/>
      <c r="BP788" s="246"/>
      <c r="BQ788" s="246"/>
      <c r="BR788" s="246"/>
      <c r="BS788" s="246"/>
      <c r="BT788" s="246"/>
      <c r="BU788" s="246"/>
      <c r="BV788" s="246"/>
      <c r="BW788" s="246"/>
      <c r="BX788" s="246"/>
      <c r="BY788" s="246"/>
      <c r="BZ788" s="246"/>
      <c r="CA788" s="246"/>
      <c r="CB788" s="246"/>
      <c r="CC788" s="246"/>
      <c r="CD788" s="246"/>
      <c r="CE788" s="246"/>
    </row>
    <row r="789" spans="1:83" ht="12.65" customHeight="1" x14ac:dyDescent="0.35">
      <c r="A789" s="195" t="str">
        <f>RIGHT($C$83,3)&amp;"*"&amp;RIGHT($C$82,4)&amp;"*"&amp;BF$55&amp;"*"&amp;"A"</f>
        <v>014*2020*8460*A</v>
      </c>
      <c r="B789" s="245"/>
      <c r="C789" s="247">
        <f>ROUND(BF60,2)</f>
        <v>157.15</v>
      </c>
      <c r="D789" s="245">
        <f>ROUND(BF61,0)</f>
        <v>7750147</v>
      </c>
      <c r="E789" s="245">
        <f>ROUND(BF62,0)</f>
        <v>0</v>
      </c>
      <c r="F789" s="245">
        <f>ROUND(BF63,0)</f>
        <v>0</v>
      </c>
      <c r="G789" s="245">
        <f>ROUND(BF64,0)</f>
        <v>1066152</v>
      </c>
      <c r="H789" s="245">
        <f>ROUND(BF65,0)</f>
        <v>1300865</v>
      </c>
      <c r="I789" s="245">
        <f>ROUND(BF66,0)</f>
        <v>627992</v>
      </c>
      <c r="J789" s="245">
        <f>ROUND(BF67,0)</f>
        <v>516816</v>
      </c>
      <c r="K789" s="245">
        <f>ROUND(BF68,0)</f>
        <v>4332</v>
      </c>
      <c r="L789" s="245">
        <f>ROUND(BF69,0)</f>
        <v>106431</v>
      </c>
      <c r="M789" s="245">
        <f>ROUND(BF70,0)</f>
        <v>0</v>
      </c>
      <c r="N789" s="245"/>
      <c r="O789" s="245"/>
      <c r="P789" s="245">
        <f>IF(BF76&gt;0,ROUND(BF76,0),0)</f>
        <v>6369</v>
      </c>
      <c r="Q789" s="245">
        <f>IF(BF77&gt;0,ROUND(BF77,0),0)</f>
        <v>0</v>
      </c>
      <c r="R789" s="245">
        <f>IF(BF78&gt;0,ROUND(BF78,0),0)</f>
        <v>0</v>
      </c>
      <c r="S789" s="245">
        <f>IF(BF79&gt;0,ROUND(BF79,0),0)</f>
        <v>0</v>
      </c>
      <c r="T789" s="247">
        <f>IF(BF80&gt;0,ROUND(BF80,2),0)</f>
        <v>0</v>
      </c>
      <c r="U789" s="245"/>
      <c r="V789" s="246"/>
      <c r="W789" s="245"/>
      <c r="X789" s="245"/>
      <c r="Y789" s="245"/>
      <c r="Z789" s="246"/>
      <c r="AA789" s="246"/>
      <c r="AB789" s="246"/>
      <c r="AC789" s="246"/>
      <c r="AD789" s="246"/>
      <c r="AE789" s="246"/>
      <c r="AF789" s="246"/>
      <c r="AG789" s="246"/>
      <c r="AH789" s="246"/>
      <c r="AI789" s="246"/>
      <c r="AJ789" s="246"/>
      <c r="AK789" s="246"/>
      <c r="AL789" s="246"/>
      <c r="AM789" s="246"/>
      <c r="AN789" s="246"/>
      <c r="AO789" s="246"/>
      <c r="AP789" s="246"/>
      <c r="AQ789" s="246"/>
      <c r="AR789" s="246"/>
      <c r="AS789" s="246"/>
      <c r="AT789" s="246"/>
      <c r="AU789" s="246"/>
      <c r="AV789" s="246"/>
      <c r="AW789" s="246"/>
      <c r="AX789" s="246"/>
      <c r="AY789" s="246"/>
      <c r="AZ789" s="246"/>
      <c r="BA789" s="246"/>
      <c r="BB789" s="246"/>
      <c r="BC789" s="246"/>
      <c r="BD789" s="246"/>
      <c r="BE789" s="246"/>
      <c r="BF789" s="246"/>
      <c r="BG789" s="246"/>
      <c r="BH789" s="246"/>
      <c r="BI789" s="246"/>
      <c r="BJ789" s="246"/>
      <c r="BK789" s="246"/>
      <c r="BL789" s="246"/>
      <c r="BM789" s="246"/>
      <c r="BN789" s="246"/>
      <c r="BO789" s="246"/>
      <c r="BP789" s="246"/>
      <c r="BQ789" s="246"/>
      <c r="BR789" s="246"/>
      <c r="BS789" s="246"/>
      <c r="BT789" s="246"/>
      <c r="BU789" s="246"/>
      <c r="BV789" s="246"/>
      <c r="BW789" s="246"/>
      <c r="BX789" s="246"/>
      <c r="BY789" s="246"/>
      <c r="BZ789" s="246"/>
      <c r="CA789" s="246"/>
      <c r="CB789" s="246"/>
      <c r="CC789" s="246"/>
      <c r="CD789" s="246"/>
      <c r="CE789" s="246"/>
    </row>
    <row r="790" spans="1:83" ht="12.65" customHeight="1" x14ac:dyDescent="0.35">
      <c r="A790" s="195" t="str">
        <f>RIGHT($C$83,3)&amp;"*"&amp;RIGHT($C$82,4)&amp;"*"&amp;BG$55&amp;"*"&amp;"A"</f>
        <v>014*2020*8470*A</v>
      </c>
      <c r="B790" s="245"/>
      <c r="C790" s="247">
        <f>ROUND(BG60,2)</f>
        <v>22.39</v>
      </c>
      <c r="D790" s="245">
        <f>ROUND(BG61,0)</f>
        <v>1642294</v>
      </c>
      <c r="E790" s="245">
        <f>ROUND(BG62,0)</f>
        <v>0</v>
      </c>
      <c r="F790" s="245">
        <f>ROUND(BG63,0)</f>
        <v>0</v>
      </c>
      <c r="G790" s="245">
        <f>ROUND(BG64,0)</f>
        <v>61459</v>
      </c>
      <c r="H790" s="245">
        <f>ROUND(BG65,0)</f>
        <v>1345642</v>
      </c>
      <c r="I790" s="245">
        <f>ROUND(BG66,0)</f>
        <v>1434989</v>
      </c>
      <c r="J790" s="245">
        <f>ROUND(BG67,0)</f>
        <v>111121</v>
      </c>
      <c r="K790" s="245">
        <f>ROUND(BG68,0)</f>
        <v>0</v>
      </c>
      <c r="L790" s="245">
        <f>ROUND(BG69,0)</f>
        <v>291813</v>
      </c>
      <c r="M790" s="245">
        <f>ROUND(BG70,0)</f>
        <v>0</v>
      </c>
      <c r="N790" s="245"/>
      <c r="O790" s="245"/>
      <c r="P790" s="245">
        <f>IF(BG76&gt;0,ROUND(BG76,0),0)</f>
        <v>1369</v>
      </c>
      <c r="Q790" s="245">
        <f>IF(BG77&gt;0,ROUND(BG77,0),0)</f>
        <v>0</v>
      </c>
      <c r="R790" s="245">
        <f>IF(BG78&gt;0,ROUND(BG78,0),0)</f>
        <v>0</v>
      </c>
      <c r="S790" s="245">
        <f>IF(BG79&gt;0,ROUND(BG79,0),0)</f>
        <v>0</v>
      </c>
      <c r="T790" s="247">
        <f>IF(BG80&gt;0,ROUND(BG80,2),0)</f>
        <v>0</v>
      </c>
      <c r="U790" s="245"/>
      <c r="V790" s="246"/>
      <c r="W790" s="245"/>
      <c r="X790" s="245"/>
      <c r="Y790" s="245"/>
      <c r="Z790" s="246"/>
      <c r="AA790" s="246"/>
      <c r="AB790" s="246"/>
      <c r="AC790" s="246"/>
      <c r="AD790" s="246"/>
      <c r="AE790" s="246"/>
      <c r="AF790" s="246"/>
      <c r="AG790" s="246"/>
      <c r="AH790" s="246"/>
      <c r="AI790" s="246"/>
      <c r="AJ790" s="246"/>
      <c r="AK790" s="246"/>
      <c r="AL790" s="246"/>
      <c r="AM790" s="246"/>
      <c r="AN790" s="246"/>
      <c r="AO790" s="246"/>
      <c r="AP790" s="246"/>
      <c r="AQ790" s="246"/>
      <c r="AR790" s="246"/>
      <c r="AS790" s="246"/>
      <c r="AT790" s="246"/>
      <c r="AU790" s="246"/>
      <c r="AV790" s="246"/>
      <c r="AW790" s="246"/>
      <c r="AX790" s="246"/>
      <c r="AY790" s="246"/>
      <c r="AZ790" s="246"/>
      <c r="BA790" s="246"/>
      <c r="BB790" s="246"/>
      <c r="BC790" s="246"/>
      <c r="BD790" s="246"/>
      <c r="BE790" s="246"/>
      <c r="BF790" s="246"/>
      <c r="BG790" s="246"/>
      <c r="BH790" s="246"/>
      <c r="BI790" s="246"/>
      <c r="BJ790" s="246"/>
      <c r="BK790" s="246"/>
      <c r="BL790" s="246"/>
      <c r="BM790" s="246"/>
      <c r="BN790" s="246"/>
      <c r="BO790" s="246"/>
      <c r="BP790" s="246"/>
      <c r="BQ790" s="246"/>
      <c r="BR790" s="246"/>
      <c r="BS790" s="246"/>
      <c r="BT790" s="246"/>
      <c r="BU790" s="246"/>
      <c r="BV790" s="246"/>
      <c r="BW790" s="246"/>
      <c r="BX790" s="246"/>
      <c r="BY790" s="246"/>
      <c r="BZ790" s="246"/>
      <c r="CA790" s="246"/>
      <c r="CB790" s="246"/>
      <c r="CC790" s="246"/>
      <c r="CD790" s="246"/>
      <c r="CE790" s="246"/>
    </row>
    <row r="791" spans="1:83" ht="12.65" customHeight="1" x14ac:dyDescent="0.35">
      <c r="A791" s="195" t="str">
        <f>RIGHT($C$83,3)&amp;"*"&amp;RIGHT($C$82,4)&amp;"*"&amp;BH$55&amp;"*"&amp;"A"</f>
        <v>014*2020*8480*A</v>
      </c>
      <c r="B791" s="245"/>
      <c r="C791" s="247">
        <f>ROUND(BH60,2)</f>
        <v>232.59</v>
      </c>
      <c r="D791" s="245">
        <f>ROUND(BH61,0)</f>
        <v>28514726</v>
      </c>
      <c r="E791" s="245">
        <f>ROUND(BH62,0)</f>
        <v>0</v>
      </c>
      <c r="F791" s="245">
        <f>ROUND(BH63,0)</f>
        <v>0</v>
      </c>
      <c r="G791" s="245">
        <f>ROUND(BH64,0)</f>
        <v>704199</v>
      </c>
      <c r="H791" s="245">
        <f>ROUND(BH65,0)</f>
        <v>2822306</v>
      </c>
      <c r="I791" s="245">
        <f>ROUND(BH66,0)</f>
        <v>44025950</v>
      </c>
      <c r="J791" s="245">
        <f>ROUND(BH67,0)</f>
        <v>3995638</v>
      </c>
      <c r="K791" s="245">
        <f>ROUND(BH68,0)</f>
        <v>1191570</v>
      </c>
      <c r="L791" s="245">
        <f>ROUND(BH69,0)</f>
        <v>3583261</v>
      </c>
      <c r="M791" s="245">
        <f>ROUND(BH70,0)</f>
        <v>479482</v>
      </c>
      <c r="N791" s="245"/>
      <c r="O791" s="245"/>
      <c r="P791" s="245">
        <f>IF(BH76&gt;0,ROUND(BH76,0),0)</f>
        <v>49237</v>
      </c>
      <c r="Q791" s="245">
        <f>IF(BH77&gt;0,ROUND(BH77,0),0)</f>
        <v>0</v>
      </c>
      <c r="R791" s="245">
        <f>IF(BH78&gt;0,ROUND(BH78,0),0)</f>
        <v>0</v>
      </c>
      <c r="S791" s="245">
        <f>IF(BH79&gt;0,ROUND(BH79,0),0)</f>
        <v>0</v>
      </c>
      <c r="T791" s="247">
        <f>IF(BH80&gt;0,ROUND(BH80,2),0)</f>
        <v>0</v>
      </c>
      <c r="U791" s="245"/>
      <c r="V791" s="246"/>
      <c r="W791" s="245"/>
      <c r="X791" s="245"/>
      <c r="Y791" s="245"/>
      <c r="Z791" s="246"/>
      <c r="AA791" s="246"/>
      <c r="AB791" s="246"/>
      <c r="AC791" s="246"/>
      <c r="AD791" s="246"/>
      <c r="AE791" s="246"/>
      <c r="AF791" s="246"/>
      <c r="AG791" s="246"/>
      <c r="AH791" s="246"/>
      <c r="AI791" s="246"/>
      <c r="AJ791" s="246"/>
      <c r="AK791" s="246"/>
      <c r="AL791" s="246"/>
      <c r="AM791" s="246"/>
      <c r="AN791" s="246"/>
      <c r="AO791" s="246"/>
      <c r="AP791" s="246"/>
      <c r="AQ791" s="246"/>
      <c r="AR791" s="246"/>
      <c r="AS791" s="246"/>
      <c r="AT791" s="246"/>
      <c r="AU791" s="246"/>
      <c r="AV791" s="246"/>
      <c r="AW791" s="246"/>
      <c r="AX791" s="246"/>
      <c r="AY791" s="246"/>
      <c r="AZ791" s="246"/>
      <c r="BA791" s="246"/>
      <c r="BB791" s="246"/>
      <c r="BC791" s="246"/>
      <c r="BD791" s="246"/>
      <c r="BE791" s="246"/>
      <c r="BF791" s="246"/>
      <c r="BG791" s="246"/>
      <c r="BH791" s="246"/>
      <c r="BI791" s="246"/>
      <c r="BJ791" s="246"/>
      <c r="BK791" s="246"/>
      <c r="BL791" s="246"/>
      <c r="BM791" s="246"/>
      <c r="BN791" s="246"/>
      <c r="BO791" s="246"/>
      <c r="BP791" s="246"/>
      <c r="BQ791" s="246"/>
      <c r="BR791" s="246"/>
      <c r="BS791" s="246"/>
      <c r="BT791" s="246"/>
      <c r="BU791" s="246"/>
      <c r="BV791" s="246"/>
      <c r="BW791" s="246"/>
      <c r="BX791" s="246"/>
      <c r="BY791" s="246"/>
      <c r="BZ791" s="246"/>
      <c r="CA791" s="246"/>
      <c r="CB791" s="246"/>
      <c r="CC791" s="246"/>
      <c r="CD791" s="246"/>
      <c r="CE791" s="246"/>
    </row>
    <row r="792" spans="1:83" ht="12.65" customHeight="1" x14ac:dyDescent="0.35">
      <c r="A792" s="195" t="str">
        <f>RIGHT($C$83,3)&amp;"*"&amp;RIGHT($C$82,4)&amp;"*"&amp;BI$55&amp;"*"&amp;"A"</f>
        <v>014*2020*8490*A</v>
      </c>
      <c r="B792" s="245"/>
      <c r="C792" s="247">
        <f>ROUND(BI60,2)</f>
        <v>40.200000000000003</v>
      </c>
      <c r="D792" s="245">
        <f>ROUND(BI61,0)</f>
        <v>4664554</v>
      </c>
      <c r="E792" s="245">
        <f>ROUND(BI62,0)</f>
        <v>0</v>
      </c>
      <c r="F792" s="245">
        <f>ROUND(BI63,0)</f>
        <v>0</v>
      </c>
      <c r="G792" s="245">
        <f>ROUND(BI64,0)</f>
        <v>64862</v>
      </c>
      <c r="H792" s="245">
        <f>ROUND(BI65,0)</f>
        <v>131417</v>
      </c>
      <c r="I792" s="245">
        <f>ROUND(BI66,0)</f>
        <v>3390549</v>
      </c>
      <c r="J792" s="245">
        <f>ROUND(BI67,0)</f>
        <v>93910</v>
      </c>
      <c r="K792" s="245">
        <f>ROUND(BI68,0)</f>
        <v>713250</v>
      </c>
      <c r="L792" s="245">
        <f>ROUND(BI69,0)</f>
        <v>148103</v>
      </c>
      <c r="M792" s="245">
        <f>ROUND(BI70,0)</f>
        <v>2846310</v>
      </c>
      <c r="N792" s="245"/>
      <c r="O792" s="245"/>
      <c r="P792" s="245">
        <f>IF(BI76&gt;0,ROUND(BI76,0),0)</f>
        <v>1157</v>
      </c>
      <c r="Q792" s="245">
        <f>IF(BI77&gt;0,ROUND(BI77,0),0)</f>
        <v>0</v>
      </c>
      <c r="R792" s="245">
        <f>IF(BI78&gt;0,ROUND(BI78,0),0)</f>
        <v>0</v>
      </c>
      <c r="S792" s="245">
        <f>IF(BI79&gt;0,ROUND(BI79,0),0)</f>
        <v>8415</v>
      </c>
      <c r="T792" s="247">
        <f>IF(BI80&gt;0,ROUND(BI80,2),0)</f>
        <v>0</v>
      </c>
      <c r="U792" s="245"/>
      <c r="V792" s="246"/>
      <c r="W792" s="245"/>
      <c r="X792" s="245"/>
      <c r="Y792" s="245"/>
      <c r="Z792" s="246"/>
      <c r="AA792" s="246"/>
      <c r="AB792" s="246"/>
      <c r="AC792" s="246"/>
      <c r="AD792" s="246"/>
      <c r="AE792" s="246"/>
      <c r="AF792" s="246"/>
      <c r="AG792" s="246"/>
      <c r="AH792" s="246"/>
      <c r="AI792" s="246"/>
      <c r="AJ792" s="246"/>
      <c r="AK792" s="246"/>
      <c r="AL792" s="246"/>
      <c r="AM792" s="246"/>
      <c r="AN792" s="246"/>
      <c r="AO792" s="246"/>
      <c r="AP792" s="246"/>
      <c r="AQ792" s="246"/>
      <c r="AR792" s="246"/>
      <c r="AS792" s="246"/>
      <c r="AT792" s="246"/>
      <c r="AU792" s="246"/>
      <c r="AV792" s="246"/>
      <c r="AW792" s="246"/>
      <c r="AX792" s="246"/>
      <c r="AY792" s="246"/>
      <c r="AZ792" s="246"/>
      <c r="BA792" s="246"/>
      <c r="BB792" s="246"/>
      <c r="BC792" s="246"/>
      <c r="BD792" s="246"/>
      <c r="BE792" s="246"/>
      <c r="BF792" s="246"/>
      <c r="BG792" s="246"/>
      <c r="BH792" s="246"/>
      <c r="BI792" s="246"/>
      <c r="BJ792" s="246"/>
      <c r="BK792" s="246"/>
      <c r="BL792" s="246"/>
      <c r="BM792" s="246"/>
      <c r="BN792" s="246"/>
      <c r="BO792" s="246"/>
      <c r="BP792" s="246"/>
      <c r="BQ792" s="246"/>
      <c r="BR792" s="246"/>
      <c r="BS792" s="246"/>
      <c r="BT792" s="246"/>
      <c r="BU792" s="246"/>
      <c r="BV792" s="246"/>
      <c r="BW792" s="246"/>
      <c r="BX792" s="246"/>
      <c r="BY792" s="246"/>
      <c r="BZ792" s="246"/>
      <c r="CA792" s="246"/>
      <c r="CB792" s="246"/>
      <c r="CC792" s="246"/>
      <c r="CD792" s="246"/>
      <c r="CE792" s="246"/>
    </row>
    <row r="793" spans="1:83" ht="12.65" customHeight="1" x14ac:dyDescent="0.35">
      <c r="A793" s="195" t="str">
        <f>RIGHT($C$83,3)&amp;"*"&amp;RIGHT($C$82,4)&amp;"*"&amp;BJ$55&amp;"*"&amp;"A"</f>
        <v>014*2020*8510*A</v>
      </c>
      <c r="B793" s="245"/>
      <c r="C793" s="247">
        <f>ROUND(BJ60,2)</f>
        <v>47.59</v>
      </c>
      <c r="D793" s="245">
        <f>ROUND(BJ61,0)</f>
        <v>4807339</v>
      </c>
      <c r="E793" s="245">
        <f>ROUND(BJ62,0)</f>
        <v>0</v>
      </c>
      <c r="F793" s="245">
        <f>ROUND(BJ63,0)</f>
        <v>0</v>
      </c>
      <c r="G793" s="245">
        <f>ROUND(BJ64,0)</f>
        <v>40804</v>
      </c>
      <c r="H793" s="245">
        <f>ROUND(BJ65,0)</f>
        <v>1606</v>
      </c>
      <c r="I793" s="245">
        <f>ROUND(BJ66,0)</f>
        <v>3510513</v>
      </c>
      <c r="J793" s="245">
        <f>ROUND(BJ67,0)</f>
        <v>17962</v>
      </c>
      <c r="K793" s="245">
        <f>ROUND(BJ68,0)</f>
        <v>0</v>
      </c>
      <c r="L793" s="245">
        <f>ROUND(BJ69,0)</f>
        <v>-650409</v>
      </c>
      <c r="M793" s="245">
        <f>ROUND(BJ70,0)</f>
        <v>0</v>
      </c>
      <c r="N793" s="245"/>
      <c r="O793" s="245"/>
      <c r="P793" s="245">
        <f>IF(BJ76&gt;0,ROUND(BJ76,0),0)</f>
        <v>221</v>
      </c>
      <c r="Q793" s="245">
        <f>IF(BJ77&gt;0,ROUND(BJ77,0),0)</f>
        <v>0</v>
      </c>
      <c r="R793" s="245">
        <f>IF(BJ78&gt;0,ROUND(BJ78,0),0)</f>
        <v>0</v>
      </c>
      <c r="S793" s="245">
        <f>IF(BJ79&gt;0,ROUND(BJ79,0),0)</f>
        <v>0</v>
      </c>
      <c r="T793" s="247">
        <f>IF(BJ80&gt;0,ROUND(BJ80,2),0)</f>
        <v>0</v>
      </c>
      <c r="U793" s="245"/>
      <c r="V793" s="246"/>
      <c r="W793" s="245"/>
      <c r="X793" s="245"/>
      <c r="Y793" s="245"/>
      <c r="Z793" s="246"/>
      <c r="AA793" s="246"/>
      <c r="AB793" s="246"/>
      <c r="AC793" s="246"/>
      <c r="AD793" s="246"/>
      <c r="AE793" s="246"/>
      <c r="AF793" s="246"/>
      <c r="AG793" s="246"/>
      <c r="AH793" s="246"/>
      <c r="AI793" s="246"/>
      <c r="AJ793" s="246"/>
      <c r="AK793" s="246"/>
      <c r="AL793" s="246"/>
      <c r="AM793" s="246"/>
      <c r="AN793" s="246"/>
      <c r="AO793" s="246"/>
      <c r="AP793" s="246"/>
      <c r="AQ793" s="246"/>
      <c r="AR793" s="246"/>
      <c r="AS793" s="246"/>
      <c r="AT793" s="246"/>
      <c r="AU793" s="246"/>
      <c r="AV793" s="246"/>
      <c r="AW793" s="246"/>
      <c r="AX793" s="246"/>
      <c r="AY793" s="246"/>
      <c r="AZ793" s="246"/>
      <c r="BA793" s="246"/>
      <c r="BB793" s="246"/>
      <c r="BC793" s="246"/>
      <c r="BD793" s="246"/>
      <c r="BE793" s="246"/>
      <c r="BF793" s="246"/>
      <c r="BG793" s="246"/>
      <c r="BH793" s="246"/>
      <c r="BI793" s="246"/>
      <c r="BJ793" s="246"/>
      <c r="BK793" s="246"/>
      <c r="BL793" s="246"/>
      <c r="BM793" s="246"/>
      <c r="BN793" s="246"/>
      <c r="BO793" s="246"/>
      <c r="BP793" s="246"/>
      <c r="BQ793" s="246"/>
      <c r="BR793" s="246"/>
      <c r="BS793" s="246"/>
      <c r="BT793" s="246"/>
      <c r="BU793" s="246"/>
      <c r="BV793" s="246"/>
      <c r="BW793" s="246"/>
      <c r="BX793" s="246"/>
      <c r="BY793" s="246"/>
      <c r="BZ793" s="246"/>
      <c r="CA793" s="246"/>
      <c r="CB793" s="246"/>
      <c r="CC793" s="246"/>
      <c r="CD793" s="246"/>
      <c r="CE793" s="246"/>
    </row>
    <row r="794" spans="1:83" ht="12.65" customHeight="1" x14ac:dyDescent="0.35">
      <c r="A794" s="195" t="str">
        <f>RIGHT($C$83,3)&amp;"*"&amp;RIGHT($C$82,4)&amp;"*"&amp;BK$55&amp;"*"&amp;"A"</f>
        <v>014*2020*8530*A</v>
      </c>
      <c r="B794" s="245"/>
      <c r="C794" s="247">
        <f>ROUND(BK60,2)</f>
        <v>189.58</v>
      </c>
      <c r="D794" s="245">
        <f>ROUND(BK61,0)</f>
        <v>13875590</v>
      </c>
      <c r="E794" s="245">
        <f>ROUND(BK62,0)</f>
        <v>0</v>
      </c>
      <c r="F794" s="245">
        <f>ROUND(BK63,0)</f>
        <v>0</v>
      </c>
      <c r="G794" s="245">
        <f>ROUND(BK64,0)</f>
        <v>213922</v>
      </c>
      <c r="H794" s="245">
        <f>ROUND(BK65,0)</f>
        <v>0</v>
      </c>
      <c r="I794" s="245">
        <f>ROUND(BK66,0)</f>
        <v>2942533</v>
      </c>
      <c r="J794" s="245">
        <f>ROUND(BK67,0)</f>
        <v>31221</v>
      </c>
      <c r="K794" s="245">
        <f>ROUND(BK68,0)</f>
        <v>0</v>
      </c>
      <c r="L794" s="245">
        <f>ROUND(BK69,0)</f>
        <v>681253</v>
      </c>
      <c r="M794" s="245">
        <f>ROUND(BK70,0)</f>
        <v>6858169</v>
      </c>
      <c r="N794" s="245"/>
      <c r="O794" s="245"/>
      <c r="P794" s="245">
        <f>IF(BK76&gt;0,ROUND(BK76,0),0)</f>
        <v>385</v>
      </c>
      <c r="Q794" s="245">
        <f>IF(BK77&gt;0,ROUND(BK77,0),0)</f>
        <v>0</v>
      </c>
      <c r="R794" s="245">
        <f>IF(BK78&gt;0,ROUND(BK78,0),0)</f>
        <v>0</v>
      </c>
      <c r="S794" s="245">
        <f>IF(BK79&gt;0,ROUND(BK79,0),0)</f>
        <v>0</v>
      </c>
      <c r="T794" s="247">
        <f>IF(BK80&gt;0,ROUND(BK80,2),0)</f>
        <v>0</v>
      </c>
      <c r="U794" s="245"/>
      <c r="V794" s="246"/>
      <c r="W794" s="245"/>
      <c r="X794" s="245"/>
      <c r="Y794" s="245"/>
      <c r="Z794" s="246"/>
      <c r="AA794" s="246"/>
      <c r="AB794" s="246"/>
      <c r="AC794" s="246"/>
      <c r="AD794" s="246"/>
      <c r="AE794" s="246"/>
      <c r="AF794" s="246"/>
      <c r="AG794" s="246"/>
      <c r="AH794" s="246"/>
      <c r="AI794" s="246"/>
      <c r="AJ794" s="246"/>
      <c r="AK794" s="246"/>
      <c r="AL794" s="246"/>
      <c r="AM794" s="246"/>
      <c r="AN794" s="246"/>
      <c r="AO794" s="246"/>
      <c r="AP794" s="246"/>
      <c r="AQ794" s="246"/>
      <c r="AR794" s="246"/>
      <c r="AS794" s="246"/>
      <c r="AT794" s="246"/>
      <c r="AU794" s="246"/>
      <c r="AV794" s="246"/>
      <c r="AW794" s="246"/>
      <c r="AX794" s="246"/>
      <c r="AY794" s="246"/>
      <c r="AZ794" s="246"/>
      <c r="BA794" s="246"/>
      <c r="BB794" s="246"/>
      <c r="BC794" s="246"/>
      <c r="BD794" s="246"/>
      <c r="BE794" s="246"/>
      <c r="BF794" s="246"/>
      <c r="BG794" s="246"/>
      <c r="BH794" s="246"/>
      <c r="BI794" s="246"/>
      <c r="BJ794" s="246"/>
      <c r="BK794" s="246"/>
      <c r="BL794" s="246"/>
      <c r="BM794" s="246"/>
      <c r="BN794" s="246"/>
      <c r="BO794" s="246"/>
      <c r="BP794" s="246"/>
      <c r="BQ794" s="246"/>
      <c r="BR794" s="246"/>
      <c r="BS794" s="246"/>
      <c r="BT794" s="246"/>
      <c r="BU794" s="246"/>
      <c r="BV794" s="246"/>
      <c r="BW794" s="246"/>
      <c r="BX794" s="246"/>
      <c r="BY794" s="246"/>
      <c r="BZ794" s="246"/>
      <c r="CA794" s="246"/>
      <c r="CB794" s="246"/>
      <c r="CC794" s="246"/>
      <c r="CD794" s="246"/>
      <c r="CE794" s="246"/>
    </row>
    <row r="795" spans="1:83" ht="12.65" customHeight="1" x14ac:dyDescent="0.35">
      <c r="A795" s="195" t="str">
        <f>RIGHT($C$83,3)&amp;"*"&amp;RIGHT($C$82,4)&amp;"*"&amp;BL$55&amp;"*"&amp;"A"</f>
        <v>014*2020*8560*A</v>
      </c>
      <c r="B795" s="245"/>
      <c r="C795" s="247">
        <f>ROUND(BL60,2)</f>
        <v>102.85</v>
      </c>
      <c r="D795" s="245">
        <f>ROUND(BL61,0)</f>
        <v>5893881</v>
      </c>
      <c r="E795" s="245">
        <f>ROUND(BL62,0)</f>
        <v>0</v>
      </c>
      <c r="F795" s="245">
        <f>ROUND(BL63,0)</f>
        <v>0</v>
      </c>
      <c r="G795" s="245">
        <f>ROUND(BL64,0)</f>
        <v>67920</v>
      </c>
      <c r="H795" s="245">
        <f>ROUND(BL65,0)</f>
        <v>266</v>
      </c>
      <c r="I795" s="245">
        <f>ROUND(BL66,0)</f>
        <v>51752</v>
      </c>
      <c r="J795" s="245">
        <f>ROUND(BL67,0)</f>
        <v>91953</v>
      </c>
      <c r="K795" s="245">
        <f>ROUND(BL68,0)</f>
        <v>0</v>
      </c>
      <c r="L795" s="245">
        <f>ROUND(BL69,0)</f>
        <v>496</v>
      </c>
      <c r="M795" s="245">
        <f>ROUND(BL70,0)</f>
        <v>0</v>
      </c>
      <c r="N795" s="245"/>
      <c r="O795" s="245"/>
      <c r="P795" s="245">
        <f>IF(BL76&gt;0,ROUND(BL76,0),0)</f>
        <v>1133</v>
      </c>
      <c r="Q795" s="245">
        <f>IF(BL77&gt;0,ROUND(BL77,0),0)</f>
        <v>0</v>
      </c>
      <c r="R795" s="245">
        <f>IF(BL78&gt;0,ROUND(BL78,0),0)</f>
        <v>0</v>
      </c>
      <c r="S795" s="245">
        <f>IF(BL79&gt;0,ROUND(BL79,0),0)</f>
        <v>0</v>
      </c>
      <c r="T795" s="247">
        <f>IF(BL80&gt;0,ROUND(BL80,2),0)</f>
        <v>0</v>
      </c>
      <c r="U795" s="245"/>
      <c r="V795" s="246"/>
      <c r="W795" s="245"/>
      <c r="X795" s="245"/>
      <c r="Y795" s="245"/>
      <c r="Z795" s="246"/>
      <c r="AA795" s="246"/>
      <c r="AB795" s="246"/>
      <c r="AC795" s="246"/>
      <c r="AD795" s="246"/>
      <c r="AE795" s="246"/>
      <c r="AF795" s="246"/>
      <c r="AG795" s="246"/>
      <c r="AH795" s="246"/>
      <c r="AI795" s="246"/>
      <c r="AJ795" s="246"/>
      <c r="AK795" s="246"/>
      <c r="AL795" s="246"/>
      <c r="AM795" s="246"/>
      <c r="AN795" s="246"/>
      <c r="AO795" s="246"/>
      <c r="AP795" s="246"/>
      <c r="AQ795" s="246"/>
      <c r="AR795" s="246"/>
      <c r="AS795" s="246"/>
      <c r="AT795" s="246"/>
      <c r="AU795" s="246"/>
      <c r="AV795" s="246"/>
      <c r="AW795" s="246"/>
      <c r="AX795" s="246"/>
      <c r="AY795" s="246"/>
      <c r="AZ795" s="246"/>
      <c r="BA795" s="246"/>
      <c r="BB795" s="246"/>
      <c r="BC795" s="246"/>
      <c r="BD795" s="246"/>
      <c r="BE795" s="246"/>
      <c r="BF795" s="246"/>
      <c r="BG795" s="246"/>
      <c r="BH795" s="246"/>
      <c r="BI795" s="246"/>
      <c r="BJ795" s="246"/>
      <c r="BK795" s="246"/>
      <c r="BL795" s="246"/>
      <c r="BM795" s="246"/>
      <c r="BN795" s="246"/>
      <c r="BO795" s="246"/>
      <c r="BP795" s="246"/>
      <c r="BQ795" s="246"/>
      <c r="BR795" s="246"/>
      <c r="BS795" s="246"/>
      <c r="BT795" s="246"/>
      <c r="BU795" s="246"/>
      <c r="BV795" s="246"/>
      <c r="BW795" s="246"/>
      <c r="BX795" s="246"/>
      <c r="BY795" s="246"/>
      <c r="BZ795" s="246"/>
      <c r="CA795" s="246"/>
      <c r="CB795" s="246"/>
      <c r="CC795" s="246"/>
      <c r="CD795" s="246"/>
      <c r="CE795" s="246"/>
    </row>
    <row r="796" spans="1:83" ht="12.65" customHeight="1" x14ac:dyDescent="0.35">
      <c r="A796" s="195" t="str">
        <f>RIGHT($C$83,3)&amp;"*"&amp;RIGHT($C$82,4)&amp;"*"&amp;BM$55&amp;"*"&amp;"A"</f>
        <v>014*2020*8590*A</v>
      </c>
      <c r="B796" s="245"/>
      <c r="C796" s="247">
        <f>ROUND(BM60,2)</f>
        <v>0</v>
      </c>
      <c r="D796" s="245">
        <f>ROUND(BM61,0)</f>
        <v>0</v>
      </c>
      <c r="E796" s="245">
        <f>ROUND(BM62,0)</f>
        <v>0</v>
      </c>
      <c r="F796" s="245">
        <f>ROUND(BM63,0)</f>
        <v>0</v>
      </c>
      <c r="G796" s="245">
        <f>ROUND(BM64,0)</f>
        <v>0</v>
      </c>
      <c r="H796" s="245">
        <f>ROUND(BM65,0)</f>
        <v>0</v>
      </c>
      <c r="I796" s="245">
        <f>ROUND(BM66,0)</f>
        <v>0</v>
      </c>
      <c r="J796" s="245">
        <f>ROUND(BM67,0)</f>
        <v>0</v>
      </c>
      <c r="K796" s="245">
        <f>ROUND(BM68,0)</f>
        <v>0</v>
      </c>
      <c r="L796" s="245">
        <f>ROUND(BM69,0)</f>
        <v>0</v>
      </c>
      <c r="M796" s="245">
        <f>ROUND(BM70,0)</f>
        <v>0</v>
      </c>
      <c r="N796" s="245"/>
      <c r="O796" s="245"/>
      <c r="P796" s="245">
        <f>IF(BM76&gt;0,ROUND(BM76,0),0)</f>
        <v>0</v>
      </c>
      <c r="Q796" s="245">
        <f>IF(BM77&gt;0,ROUND(BM77,0),0)</f>
        <v>0</v>
      </c>
      <c r="R796" s="245">
        <f>IF(BM78&gt;0,ROUND(BM78,0),0)</f>
        <v>0</v>
      </c>
      <c r="S796" s="245">
        <f>IF(BM79&gt;0,ROUND(BM79,0),0)</f>
        <v>0</v>
      </c>
      <c r="T796" s="247">
        <f>IF(BM80&gt;0,ROUND(BM80,2),0)</f>
        <v>0</v>
      </c>
      <c r="U796" s="245"/>
      <c r="V796" s="246"/>
      <c r="W796" s="245"/>
      <c r="X796" s="245"/>
      <c r="Y796" s="245"/>
      <c r="Z796" s="246"/>
      <c r="AA796" s="246"/>
      <c r="AB796" s="246"/>
      <c r="AC796" s="246"/>
      <c r="AD796" s="246"/>
      <c r="AE796" s="246"/>
      <c r="AF796" s="246"/>
      <c r="AG796" s="246"/>
      <c r="AH796" s="246"/>
      <c r="AI796" s="246"/>
      <c r="AJ796" s="246"/>
      <c r="AK796" s="246"/>
      <c r="AL796" s="246"/>
      <c r="AM796" s="246"/>
      <c r="AN796" s="246"/>
      <c r="AO796" s="246"/>
      <c r="AP796" s="246"/>
      <c r="AQ796" s="246"/>
      <c r="AR796" s="246"/>
      <c r="AS796" s="246"/>
      <c r="AT796" s="246"/>
      <c r="AU796" s="246"/>
      <c r="AV796" s="246"/>
      <c r="AW796" s="246"/>
      <c r="AX796" s="246"/>
      <c r="AY796" s="246"/>
      <c r="AZ796" s="246"/>
      <c r="BA796" s="246"/>
      <c r="BB796" s="246"/>
      <c r="BC796" s="246"/>
      <c r="BD796" s="246"/>
      <c r="BE796" s="246"/>
      <c r="BF796" s="246"/>
      <c r="BG796" s="246"/>
      <c r="BH796" s="246"/>
      <c r="BI796" s="246"/>
      <c r="BJ796" s="246"/>
      <c r="BK796" s="246"/>
      <c r="BL796" s="246"/>
      <c r="BM796" s="246"/>
      <c r="BN796" s="246"/>
      <c r="BO796" s="246"/>
      <c r="BP796" s="246"/>
      <c r="BQ796" s="246"/>
      <c r="BR796" s="246"/>
      <c r="BS796" s="246"/>
      <c r="BT796" s="246"/>
      <c r="BU796" s="246"/>
      <c r="BV796" s="246"/>
      <c r="BW796" s="246"/>
      <c r="BX796" s="246"/>
      <c r="BY796" s="246"/>
      <c r="BZ796" s="246"/>
      <c r="CA796" s="246"/>
      <c r="CB796" s="246"/>
      <c r="CC796" s="246"/>
      <c r="CD796" s="246"/>
      <c r="CE796" s="246"/>
    </row>
    <row r="797" spans="1:83" ht="12.65" customHeight="1" x14ac:dyDescent="0.35">
      <c r="A797" s="195" t="str">
        <f>RIGHT($C$83,3)&amp;"*"&amp;RIGHT($C$82,4)&amp;"*"&amp;BN$55&amp;"*"&amp;"A"</f>
        <v>014*2020*8610*A</v>
      </c>
      <c r="B797" s="245"/>
      <c r="C797" s="247">
        <f>ROUND(BN60,2)</f>
        <v>91.38</v>
      </c>
      <c r="D797" s="245">
        <f>ROUND(BN61,0)</f>
        <v>18063610</v>
      </c>
      <c r="E797" s="245">
        <f>ROUND(BN62,0)</f>
        <v>0</v>
      </c>
      <c r="F797" s="245">
        <f>ROUND(BN63,0)</f>
        <v>0</v>
      </c>
      <c r="G797" s="245">
        <f>ROUND(BN64,0)</f>
        <v>268495</v>
      </c>
      <c r="H797" s="245">
        <f>ROUND(BN65,0)</f>
        <v>12374</v>
      </c>
      <c r="I797" s="245">
        <f>ROUND(BN66,0)</f>
        <v>10082603</v>
      </c>
      <c r="J797" s="245">
        <f>ROUND(BN67,0)</f>
        <v>4459253</v>
      </c>
      <c r="K797" s="245">
        <f>ROUND(BN68,0)</f>
        <v>0</v>
      </c>
      <c r="L797" s="245">
        <f>ROUND(BN69,0)</f>
        <v>1564047</v>
      </c>
      <c r="M797" s="245">
        <f>ROUND(BN70,0)</f>
        <v>888492</v>
      </c>
      <c r="N797" s="245"/>
      <c r="O797" s="245"/>
      <c r="P797" s="245">
        <f>IF(BN76&gt;0,ROUND(BN76,0),0)</f>
        <v>54950</v>
      </c>
      <c r="Q797" s="245">
        <f>IF(BN77&gt;0,ROUND(BN77,0),0)</f>
        <v>0</v>
      </c>
      <c r="R797" s="245">
        <f>IF(BN78&gt;0,ROUND(BN78,0),0)</f>
        <v>0</v>
      </c>
      <c r="S797" s="245">
        <f>IF(BN79&gt;0,ROUND(BN79,0),0)</f>
        <v>0</v>
      </c>
      <c r="T797" s="247">
        <f>IF(BN80&gt;0,ROUND(BN80,2),0)</f>
        <v>0</v>
      </c>
      <c r="U797" s="245"/>
      <c r="V797" s="246"/>
      <c r="W797" s="245"/>
      <c r="X797" s="245"/>
      <c r="Y797" s="245"/>
      <c r="Z797" s="246"/>
      <c r="AA797" s="246"/>
      <c r="AB797" s="246"/>
      <c r="AC797" s="246"/>
      <c r="AD797" s="246"/>
      <c r="AE797" s="246"/>
      <c r="AF797" s="246"/>
      <c r="AG797" s="246"/>
      <c r="AH797" s="246"/>
      <c r="AI797" s="246"/>
      <c r="AJ797" s="246"/>
      <c r="AK797" s="246"/>
      <c r="AL797" s="246"/>
      <c r="AM797" s="246"/>
      <c r="AN797" s="246"/>
      <c r="AO797" s="246"/>
      <c r="AP797" s="246"/>
      <c r="AQ797" s="246"/>
      <c r="AR797" s="246"/>
      <c r="AS797" s="246"/>
      <c r="AT797" s="246"/>
      <c r="AU797" s="246"/>
      <c r="AV797" s="246"/>
      <c r="AW797" s="246"/>
      <c r="AX797" s="246"/>
      <c r="AY797" s="246"/>
      <c r="AZ797" s="246"/>
      <c r="BA797" s="246"/>
      <c r="BB797" s="246"/>
      <c r="BC797" s="246"/>
      <c r="BD797" s="246"/>
      <c r="BE797" s="246"/>
      <c r="BF797" s="246"/>
      <c r="BG797" s="246"/>
      <c r="BH797" s="246"/>
      <c r="BI797" s="246"/>
      <c r="BJ797" s="246"/>
      <c r="BK797" s="246"/>
      <c r="BL797" s="246"/>
      <c r="BM797" s="246"/>
      <c r="BN797" s="246"/>
      <c r="BO797" s="246"/>
      <c r="BP797" s="246"/>
      <c r="BQ797" s="246"/>
      <c r="BR797" s="246"/>
      <c r="BS797" s="246"/>
      <c r="BT797" s="246"/>
      <c r="BU797" s="246"/>
      <c r="BV797" s="246"/>
      <c r="BW797" s="246"/>
      <c r="BX797" s="246"/>
      <c r="BY797" s="246"/>
      <c r="BZ797" s="246"/>
      <c r="CA797" s="246"/>
      <c r="CB797" s="246"/>
      <c r="CC797" s="246"/>
      <c r="CD797" s="246"/>
      <c r="CE797" s="246"/>
    </row>
    <row r="798" spans="1:83" ht="12.65" customHeight="1" x14ac:dyDescent="0.35">
      <c r="A798" s="195" t="str">
        <f>RIGHT($C$83,3)&amp;"*"&amp;RIGHT($C$82,4)&amp;"*"&amp;BO$55&amp;"*"&amp;"A"</f>
        <v>014*2020*8620*A</v>
      </c>
      <c r="B798" s="245"/>
      <c r="C798" s="247">
        <f>ROUND(BO60,2)</f>
        <v>11.68</v>
      </c>
      <c r="D798" s="245">
        <f>ROUND(BO61,0)</f>
        <v>1110489</v>
      </c>
      <c r="E798" s="245">
        <f>ROUND(BO62,0)</f>
        <v>0</v>
      </c>
      <c r="F798" s="245">
        <f>ROUND(BO63,0)</f>
        <v>0</v>
      </c>
      <c r="G798" s="245">
        <f>ROUND(BO64,0)</f>
        <v>310904</v>
      </c>
      <c r="H798" s="245">
        <f>ROUND(BO65,0)</f>
        <v>0</v>
      </c>
      <c r="I798" s="245">
        <f>ROUND(BO66,0)</f>
        <v>18848</v>
      </c>
      <c r="J798" s="245">
        <f>ROUND(BO67,0)</f>
        <v>0</v>
      </c>
      <c r="K798" s="245">
        <f>ROUND(BO68,0)</f>
        <v>0</v>
      </c>
      <c r="L798" s="245">
        <f>ROUND(BO69,0)</f>
        <v>-675</v>
      </c>
      <c r="M798" s="245">
        <f>ROUND(BO70,0)</f>
        <v>0</v>
      </c>
      <c r="N798" s="245"/>
      <c r="O798" s="245"/>
      <c r="P798" s="245">
        <f>IF(BO76&gt;0,ROUND(BO76,0),0)</f>
        <v>0</v>
      </c>
      <c r="Q798" s="245">
        <f>IF(BO77&gt;0,ROUND(BO77,0),0)</f>
        <v>0</v>
      </c>
      <c r="R798" s="245">
        <f>IF(BO78&gt;0,ROUND(BO78,0),0)</f>
        <v>0</v>
      </c>
      <c r="S798" s="245">
        <f>IF(BO79&gt;0,ROUND(BO79,0),0)</f>
        <v>0</v>
      </c>
      <c r="T798" s="247">
        <f>IF(BO80&gt;0,ROUND(BO80,2),0)</f>
        <v>0</v>
      </c>
      <c r="U798" s="245"/>
      <c r="V798" s="246"/>
      <c r="W798" s="245"/>
      <c r="X798" s="245"/>
      <c r="Y798" s="245"/>
      <c r="Z798" s="246"/>
      <c r="AA798" s="246"/>
      <c r="AB798" s="246"/>
      <c r="AC798" s="246"/>
      <c r="AD798" s="246"/>
      <c r="AE798" s="246"/>
      <c r="AF798" s="246"/>
      <c r="AG798" s="246"/>
      <c r="AH798" s="246"/>
      <c r="AI798" s="246"/>
      <c r="AJ798" s="246"/>
      <c r="AK798" s="246"/>
      <c r="AL798" s="246"/>
      <c r="AM798" s="246"/>
      <c r="AN798" s="246"/>
      <c r="AO798" s="246"/>
      <c r="AP798" s="246"/>
      <c r="AQ798" s="246"/>
      <c r="AR798" s="246"/>
      <c r="AS798" s="246"/>
      <c r="AT798" s="246"/>
      <c r="AU798" s="246"/>
      <c r="AV798" s="246"/>
      <c r="AW798" s="246"/>
      <c r="AX798" s="246"/>
      <c r="AY798" s="246"/>
      <c r="AZ798" s="246"/>
      <c r="BA798" s="246"/>
      <c r="BB798" s="246"/>
      <c r="BC798" s="246"/>
      <c r="BD798" s="246"/>
      <c r="BE798" s="246"/>
      <c r="BF798" s="246"/>
      <c r="BG798" s="246"/>
      <c r="BH798" s="246"/>
      <c r="BI798" s="246"/>
      <c r="BJ798" s="246"/>
      <c r="BK798" s="246"/>
      <c r="BL798" s="246"/>
      <c r="BM798" s="246"/>
      <c r="BN798" s="246"/>
      <c r="BO798" s="246"/>
      <c r="BP798" s="246"/>
      <c r="BQ798" s="246"/>
      <c r="BR798" s="246"/>
      <c r="BS798" s="246"/>
      <c r="BT798" s="246"/>
      <c r="BU798" s="246"/>
      <c r="BV798" s="246"/>
      <c r="BW798" s="246"/>
      <c r="BX798" s="246"/>
      <c r="BY798" s="246"/>
      <c r="BZ798" s="246"/>
      <c r="CA798" s="246"/>
      <c r="CB798" s="246"/>
      <c r="CC798" s="246"/>
      <c r="CD798" s="246"/>
      <c r="CE798" s="246"/>
    </row>
    <row r="799" spans="1:83" ht="12.65" customHeight="1" x14ac:dyDescent="0.35">
      <c r="A799" s="195" t="str">
        <f>RIGHT($C$83,3)&amp;"*"&amp;RIGHT($C$82,4)&amp;"*"&amp;BP$55&amp;"*"&amp;"A"</f>
        <v>014*2020*8630*A</v>
      </c>
      <c r="B799" s="245"/>
      <c r="C799" s="247">
        <f>ROUND(BP60,2)</f>
        <v>43.35</v>
      </c>
      <c r="D799" s="245">
        <f>ROUND(BP61,0)</f>
        <v>3892969</v>
      </c>
      <c r="E799" s="245">
        <f>ROUND(BP62,0)</f>
        <v>0</v>
      </c>
      <c r="F799" s="245">
        <f>ROUND(BP63,0)</f>
        <v>0</v>
      </c>
      <c r="G799" s="245">
        <f>ROUND(BP64,0)</f>
        <v>87882</v>
      </c>
      <c r="H799" s="245">
        <f>ROUND(BP65,0)</f>
        <v>488</v>
      </c>
      <c r="I799" s="245">
        <f>ROUND(BP66,0)</f>
        <v>4887223</v>
      </c>
      <c r="J799" s="245">
        <f>ROUND(BP67,0)</f>
        <v>648251</v>
      </c>
      <c r="K799" s="245">
        <f>ROUND(BP68,0)</f>
        <v>0</v>
      </c>
      <c r="L799" s="245">
        <f>ROUND(BP69,0)</f>
        <v>95499</v>
      </c>
      <c r="M799" s="245">
        <f>ROUND(BP70,0)</f>
        <v>27347</v>
      </c>
      <c r="N799" s="245"/>
      <c r="O799" s="245"/>
      <c r="P799" s="245">
        <f>IF(BP76&gt;0,ROUND(BP76,0),0)</f>
        <v>7988</v>
      </c>
      <c r="Q799" s="245">
        <f>IF(BP77&gt;0,ROUND(BP77,0),0)</f>
        <v>0</v>
      </c>
      <c r="R799" s="245">
        <f>IF(BP78&gt;0,ROUND(BP78,0),0)</f>
        <v>0</v>
      </c>
      <c r="S799" s="245">
        <f>IF(BP79&gt;0,ROUND(BP79,0),0)</f>
        <v>0</v>
      </c>
      <c r="T799" s="247">
        <f>IF(BP80&gt;0,ROUND(BP80,2),0)</f>
        <v>0</v>
      </c>
      <c r="U799" s="245"/>
      <c r="V799" s="246"/>
      <c r="W799" s="245"/>
      <c r="X799" s="245"/>
      <c r="Y799" s="245"/>
      <c r="Z799" s="246"/>
      <c r="AA799" s="246"/>
      <c r="AB799" s="246"/>
      <c r="AC799" s="246"/>
      <c r="AD799" s="246"/>
      <c r="AE799" s="246"/>
      <c r="AF799" s="246"/>
      <c r="AG799" s="246"/>
      <c r="AH799" s="246"/>
      <c r="AI799" s="246"/>
      <c r="AJ799" s="246"/>
      <c r="AK799" s="246"/>
      <c r="AL799" s="246"/>
      <c r="AM799" s="246"/>
      <c r="AN799" s="246"/>
      <c r="AO799" s="246"/>
      <c r="AP799" s="246"/>
      <c r="AQ799" s="246"/>
      <c r="AR799" s="246"/>
      <c r="AS799" s="246"/>
      <c r="AT799" s="246"/>
      <c r="AU799" s="246"/>
      <c r="AV799" s="246"/>
      <c r="AW799" s="246"/>
      <c r="AX799" s="246"/>
      <c r="AY799" s="246"/>
      <c r="AZ799" s="246"/>
      <c r="BA799" s="246"/>
      <c r="BB799" s="246"/>
      <c r="BC799" s="246"/>
      <c r="BD799" s="246"/>
      <c r="BE799" s="246"/>
      <c r="BF799" s="246"/>
      <c r="BG799" s="246"/>
      <c r="BH799" s="246"/>
      <c r="BI799" s="246"/>
      <c r="BJ799" s="246"/>
      <c r="BK799" s="246"/>
      <c r="BL799" s="246"/>
      <c r="BM799" s="246"/>
      <c r="BN799" s="246"/>
      <c r="BO799" s="246"/>
      <c r="BP799" s="246"/>
      <c r="BQ799" s="246"/>
      <c r="BR799" s="246"/>
      <c r="BS799" s="246"/>
      <c r="BT799" s="246"/>
      <c r="BU799" s="246"/>
      <c r="BV799" s="246"/>
      <c r="BW799" s="246"/>
      <c r="BX799" s="246"/>
      <c r="BY799" s="246"/>
      <c r="BZ799" s="246"/>
      <c r="CA799" s="246"/>
      <c r="CB799" s="246"/>
      <c r="CC799" s="246"/>
      <c r="CD799" s="246"/>
      <c r="CE799" s="246"/>
    </row>
    <row r="800" spans="1:83" ht="12.65" customHeight="1" x14ac:dyDescent="0.35">
      <c r="A800" s="195" t="str">
        <f>RIGHT($C$83,3)&amp;"*"&amp;RIGHT($C$82,4)&amp;"*"&amp;BQ$55&amp;"*"&amp;"A"</f>
        <v>014*2020*8640*A</v>
      </c>
      <c r="B800" s="245"/>
      <c r="C800" s="247">
        <f>ROUND(BQ60,2)</f>
        <v>53.93</v>
      </c>
      <c r="D800" s="245">
        <f>ROUND(BQ61,0)</f>
        <v>6330916</v>
      </c>
      <c r="E800" s="245">
        <f>ROUND(BQ62,0)</f>
        <v>0</v>
      </c>
      <c r="F800" s="245">
        <f>ROUND(BQ63,0)</f>
        <v>0</v>
      </c>
      <c r="G800" s="245">
        <f>ROUND(BQ64,0)</f>
        <v>115866</v>
      </c>
      <c r="H800" s="245">
        <f>ROUND(BQ65,0)</f>
        <v>761</v>
      </c>
      <c r="I800" s="245">
        <f>ROUND(BQ66,0)</f>
        <v>1602888</v>
      </c>
      <c r="J800" s="245">
        <f>ROUND(BQ67,0)</f>
        <v>278137</v>
      </c>
      <c r="K800" s="245">
        <f>ROUND(BQ68,0)</f>
        <v>0</v>
      </c>
      <c r="L800" s="245">
        <f>ROUND(BQ69,0)</f>
        <v>113900</v>
      </c>
      <c r="M800" s="245">
        <f>ROUND(BQ70,0)</f>
        <v>31930</v>
      </c>
      <c r="N800" s="245"/>
      <c r="O800" s="245"/>
      <c r="P800" s="245">
        <f>IF(BQ76&gt;0,ROUND(BQ76,0),0)</f>
        <v>3427</v>
      </c>
      <c r="Q800" s="245">
        <f>IF(BQ77&gt;0,ROUND(BQ77,0),0)</f>
        <v>0</v>
      </c>
      <c r="R800" s="245">
        <f>IF(BQ78&gt;0,ROUND(BQ78,0),0)</f>
        <v>0</v>
      </c>
      <c r="S800" s="245">
        <f>IF(BQ79&gt;0,ROUND(BQ79,0),0)</f>
        <v>0</v>
      </c>
      <c r="T800" s="247">
        <f>IF(BQ80&gt;0,ROUND(BQ80,2),0)</f>
        <v>0</v>
      </c>
      <c r="U800" s="245"/>
      <c r="V800" s="246"/>
      <c r="W800" s="245"/>
      <c r="X800" s="245"/>
      <c r="Y800" s="245"/>
      <c r="Z800" s="246"/>
      <c r="AA800" s="246"/>
      <c r="AB800" s="246"/>
      <c r="AC800" s="246"/>
      <c r="AD800" s="246"/>
      <c r="AE800" s="246"/>
      <c r="AF800" s="246"/>
      <c r="AG800" s="246"/>
      <c r="AH800" s="246"/>
      <c r="AI800" s="246"/>
      <c r="AJ800" s="246"/>
      <c r="AK800" s="246"/>
      <c r="AL800" s="246"/>
      <c r="AM800" s="246"/>
      <c r="AN800" s="246"/>
      <c r="AO800" s="246"/>
      <c r="AP800" s="246"/>
      <c r="AQ800" s="246"/>
      <c r="AR800" s="246"/>
      <c r="AS800" s="246"/>
      <c r="AT800" s="246"/>
      <c r="AU800" s="246"/>
      <c r="AV800" s="246"/>
      <c r="AW800" s="246"/>
      <c r="AX800" s="246"/>
      <c r="AY800" s="246"/>
      <c r="AZ800" s="246"/>
      <c r="BA800" s="246"/>
      <c r="BB800" s="246"/>
      <c r="BC800" s="246"/>
      <c r="BD800" s="246"/>
      <c r="BE800" s="246"/>
      <c r="BF800" s="246"/>
      <c r="BG800" s="246"/>
      <c r="BH800" s="246"/>
      <c r="BI800" s="246"/>
      <c r="BJ800" s="246"/>
      <c r="BK800" s="246"/>
      <c r="BL800" s="246"/>
      <c r="BM800" s="246"/>
      <c r="BN800" s="246"/>
      <c r="BO800" s="246"/>
      <c r="BP800" s="246"/>
      <c r="BQ800" s="246"/>
      <c r="BR800" s="246"/>
      <c r="BS800" s="246"/>
      <c r="BT800" s="246"/>
      <c r="BU800" s="246"/>
      <c r="BV800" s="246"/>
      <c r="BW800" s="246"/>
      <c r="BX800" s="246"/>
      <c r="BY800" s="246"/>
      <c r="BZ800" s="246"/>
      <c r="CA800" s="246"/>
      <c r="CB800" s="246"/>
      <c r="CC800" s="246"/>
      <c r="CD800" s="246"/>
      <c r="CE800" s="246"/>
    </row>
    <row r="801" spans="1:83" ht="12.65" customHeight="1" x14ac:dyDescent="0.35">
      <c r="A801" s="195" t="str">
        <f>RIGHT($C$83,3)&amp;"*"&amp;RIGHT($C$82,4)&amp;"*"&amp;BR$55&amp;"*"&amp;"A"</f>
        <v>014*2020*8650*A</v>
      </c>
      <c r="B801" s="245"/>
      <c r="C801" s="247">
        <f>ROUND(BR60,2)</f>
        <v>81.13</v>
      </c>
      <c r="D801" s="245">
        <f>ROUND(BR61,0)</f>
        <v>9421221</v>
      </c>
      <c r="E801" s="245">
        <f>ROUND(BR62,0)</f>
        <v>0</v>
      </c>
      <c r="F801" s="245">
        <f>ROUND(BR63,0)</f>
        <v>0</v>
      </c>
      <c r="G801" s="245">
        <f>ROUND(BR64,0)</f>
        <v>68318</v>
      </c>
      <c r="H801" s="245">
        <f>ROUND(BR65,0)</f>
        <v>2881</v>
      </c>
      <c r="I801" s="245">
        <f>ROUND(BR66,0)</f>
        <v>4710828</v>
      </c>
      <c r="J801" s="245">
        <f>ROUND(BR67,0)</f>
        <v>1055709</v>
      </c>
      <c r="K801" s="245">
        <f>ROUND(BR68,0)</f>
        <v>-1485</v>
      </c>
      <c r="L801" s="245">
        <f>ROUND(BR69,0)</f>
        <v>640290</v>
      </c>
      <c r="M801" s="245">
        <f>ROUND(BR70,0)</f>
        <v>10000</v>
      </c>
      <c r="N801" s="245"/>
      <c r="O801" s="245"/>
      <c r="P801" s="245">
        <f>IF(BR76&gt;0,ROUND(BR76,0),0)</f>
        <v>13009</v>
      </c>
      <c r="Q801" s="245">
        <f>IF(BR77&gt;0,ROUND(BR77,0),0)</f>
        <v>0</v>
      </c>
      <c r="R801" s="245">
        <f>IF(BR78&gt;0,ROUND(BR78,0),0)</f>
        <v>0</v>
      </c>
      <c r="S801" s="245">
        <f>IF(BR79&gt;0,ROUND(BR79,0),0)</f>
        <v>0</v>
      </c>
      <c r="T801" s="247">
        <f>IF(BR80&gt;0,ROUND(BR80,2),0)</f>
        <v>0</v>
      </c>
      <c r="U801" s="245"/>
      <c r="V801" s="246"/>
      <c r="W801" s="245"/>
      <c r="X801" s="245"/>
      <c r="Y801" s="245"/>
      <c r="Z801" s="246"/>
      <c r="AA801" s="246"/>
      <c r="AB801" s="246"/>
      <c r="AC801" s="246"/>
      <c r="AD801" s="246"/>
      <c r="AE801" s="246"/>
      <c r="AF801" s="246"/>
      <c r="AG801" s="246"/>
      <c r="AH801" s="246"/>
      <c r="AI801" s="246"/>
      <c r="AJ801" s="246"/>
      <c r="AK801" s="246"/>
      <c r="AL801" s="246"/>
      <c r="AM801" s="246"/>
      <c r="AN801" s="246"/>
      <c r="AO801" s="246"/>
      <c r="AP801" s="246"/>
      <c r="AQ801" s="246"/>
      <c r="AR801" s="246"/>
      <c r="AS801" s="246"/>
      <c r="AT801" s="246"/>
      <c r="AU801" s="246"/>
      <c r="AV801" s="246"/>
      <c r="AW801" s="246"/>
      <c r="AX801" s="246"/>
      <c r="AY801" s="246"/>
      <c r="AZ801" s="246"/>
      <c r="BA801" s="246"/>
      <c r="BB801" s="246"/>
      <c r="BC801" s="246"/>
      <c r="BD801" s="246"/>
      <c r="BE801" s="246"/>
      <c r="BF801" s="246"/>
      <c r="BG801" s="246"/>
      <c r="BH801" s="246"/>
      <c r="BI801" s="246"/>
      <c r="BJ801" s="246"/>
      <c r="BK801" s="246"/>
      <c r="BL801" s="246"/>
      <c r="BM801" s="246"/>
      <c r="BN801" s="246"/>
      <c r="BO801" s="246"/>
      <c r="BP801" s="246"/>
      <c r="BQ801" s="246"/>
      <c r="BR801" s="246"/>
      <c r="BS801" s="246"/>
      <c r="BT801" s="246"/>
      <c r="BU801" s="246"/>
      <c r="BV801" s="246"/>
      <c r="BW801" s="246"/>
      <c r="BX801" s="246"/>
      <c r="BY801" s="246"/>
      <c r="BZ801" s="246"/>
      <c r="CA801" s="246"/>
      <c r="CB801" s="246"/>
      <c r="CC801" s="246"/>
      <c r="CD801" s="246"/>
      <c r="CE801" s="246"/>
    </row>
    <row r="802" spans="1:83" ht="12.65" customHeight="1" x14ac:dyDescent="0.35">
      <c r="A802" s="195" t="str">
        <f>RIGHT($C$83,3)&amp;"*"&amp;RIGHT($C$82,4)&amp;"*"&amp;BS$55&amp;"*"&amp;"A"</f>
        <v>014*2020*8660*A</v>
      </c>
      <c r="B802" s="245"/>
      <c r="C802" s="247">
        <f>ROUND(BS60,2)</f>
        <v>5.4</v>
      </c>
      <c r="D802" s="245">
        <f>ROUND(BS61,0)</f>
        <v>392736</v>
      </c>
      <c r="E802" s="245">
        <f>ROUND(BS62,0)</f>
        <v>0</v>
      </c>
      <c r="F802" s="245">
        <f>ROUND(BS63,0)</f>
        <v>0</v>
      </c>
      <c r="G802" s="245">
        <f>ROUND(BS64,0)</f>
        <v>1530</v>
      </c>
      <c r="H802" s="245">
        <f>ROUND(BS65,0)</f>
        <v>0</v>
      </c>
      <c r="I802" s="245">
        <f>ROUND(BS66,0)</f>
        <v>2365</v>
      </c>
      <c r="J802" s="245">
        <f>ROUND(BS67,0)</f>
        <v>231537</v>
      </c>
      <c r="K802" s="245">
        <f>ROUND(BS68,0)</f>
        <v>0</v>
      </c>
      <c r="L802" s="245">
        <f>ROUND(BS69,0)</f>
        <v>2334</v>
      </c>
      <c r="M802" s="245">
        <f>ROUND(BS70,0)</f>
        <v>0</v>
      </c>
      <c r="N802" s="245"/>
      <c r="O802" s="245"/>
      <c r="P802" s="245">
        <f>IF(BS76&gt;0,ROUND(BS76,0),0)</f>
        <v>2853</v>
      </c>
      <c r="Q802" s="245">
        <f>IF(BS77&gt;0,ROUND(BS77,0),0)</f>
        <v>0</v>
      </c>
      <c r="R802" s="245">
        <f>IF(BS78&gt;0,ROUND(BS78,0),0)</f>
        <v>0</v>
      </c>
      <c r="S802" s="245">
        <f>IF(BS79&gt;0,ROUND(BS79,0),0)</f>
        <v>0</v>
      </c>
      <c r="T802" s="247">
        <f>IF(BS80&gt;0,ROUND(BS80,2),0)</f>
        <v>0</v>
      </c>
      <c r="U802" s="245"/>
      <c r="V802" s="246"/>
      <c r="W802" s="245"/>
      <c r="X802" s="245"/>
      <c r="Y802" s="245"/>
      <c r="Z802" s="246"/>
      <c r="AA802" s="246"/>
      <c r="AB802" s="246"/>
      <c r="AC802" s="246"/>
      <c r="AD802" s="246"/>
      <c r="AE802" s="246"/>
      <c r="AF802" s="246"/>
      <c r="AG802" s="246"/>
      <c r="AH802" s="246"/>
      <c r="AI802" s="246"/>
      <c r="AJ802" s="246"/>
      <c r="AK802" s="246"/>
      <c r="AL802" s="246"/>
      <c r="AM802" s="246"/>
      <c r="AN802" s="246"/>
      <c r="AO802" s="246"/>
      <c r="AP802" s="246"/>
      <c r="AQ802" s="246"/>
      <c r="AR802" s="246"/>
      <c r="AS802" s="246"/>
      <c r="AT802" s="246"/>
      <c r="AU802" s="246"/>
      <c r="AV802" s="246"/>
      <c r="AW802" s="246"/>
      <c r="AX802" s="246"/>
      <c r="AY802" s="246"/>
      <c r="AZ802" s="246"/>
      <c r="BA802" s="246"/>
      <c r="BB802" s="246"/>
      <c r="BC802" s="246"/>
      <c r="BD802" s="246"/>
      <c r="BE802" s="246"/>
      <c r="BF802" s="246"/>
      <c r="BG802" s="246"/>
      <c r="BH802" s="246"/>
      <c r="BI802" s="246"/>
      <c r="BJ802" s="246"/>
      <c r="BK802" s="246"/>
      <c r="BL802" s="246"/>
      <c r="BM802" s="246"/>
      <c r="BN802" s="246"/>
      <c r="BO802" s="246"/>
      <c r="BP802" s="246"/>
      <c r="BQ802" s="246"/>
      <c r="BR802" s="246"/>
      <c r="BS802" s="246"/>
      <c r="BT802" s="246"/>
      <c r="BU802" s="246"/>
      <c r="BV802" s="246"/>
      <c r="BW802" s="246"/>
      <c r="BX802" s="246"/>
      <c r="BY802" s="246"/>
      <c r="BZ802" s="246"/>
      <c r="CA802" s="246"/>
      <c r="CB802" s="246"/>
      <c r="CC802" s="246"/>
      <c r="CD802" s="246"/>
      <c r="CE802" s="246"/>
    </row>
    <row r="803" spans="1:83" ht="12.65" customHeight="1" x14ac:dyDescent="0.35">
      <c r="A803" s="195" t="str">
        <f>RIGHT($C$83,3)&amp;"*"&amp;RIGHT($C$82,4)&amp;"*"&amp;BT$55&amp;"*"&amp;"A"</f>
        <v>014*2020*8670*A</v>
      </c>
      <c r="B803" s="245"/>
      <c r="C803" s="247">
        <f>ROUND(BT60,2)</f>
        <v>5.98</v>
      </c>
      <c r="D803" s="245">
        <f>ROUND(BT61,0)</f>
        <v>587542</v>
      </c>
      <c r="E803" s="245">
        <f>ROUND(BT62,0)</f>
        <v>0</v>
      </c>
      <c r="F803" s="245">
        <f>ROUND(BT63,0)</f>
        <v>0</v>
      </c>
      <c r="G803" s="245">
        <f>ROUND(BT64,0)</f>
        <v>9189</v>
      </c>
      <c r="H803" s="245">
        <f>ROUND(BT65,0)</f>
        <v>0</v>
      </c>
      <c r="I803" s="245">
        <f>ROUND(BT66,0)</f>
        <v>11531</v>
      </c>
      <c r="J803" s="245">
        <f>ROUND(BT67,0)</f>
        <v>132752</v>
      </c>
      <c r="K803" s="245">
        <f>ROUND(BT68,0)</f>
        <v>0</v>
      </c>
      <c r="L803" s="245">
        <f>ROUND(BT69,0)</f>
        <v>4263</v>
      </c>
      <c r="M803" s="245">
        <f>ROUND(BT70,0)</f>
        <v>5000</v>
      </c>
      <c r="N803" s="245"/>
      <c r="O803" s="245"/>
      <c r="P803" s="245">
        <f>IF(BT76&gt;0,ROUND(BT76,0),0)</f>
        <v>1636</v>
      </c>
      <c r="Q803" s="245">
        <f>IF(BT77&gt;0,ROUND(BT77,0),0)</f>
        <v>0</v>
      </c>
      <c r="R803" s="245">
        <f>IF(BT78&gt;0,ROUND(BT78,0),0)</f>
        <v>0</v>
      </c>
      <c r="S803" s="245">
        <f>IF(BT79&gt;0,ROUND(BT79,0),0)</f>
        <v>0</v>
      </c>
      <c r="T803" s="247">
        <f>IF(BT80&gt;0,ROUND(BT80,2),0)</f>
        <v>0</v>
      </c>
      <c r="U803" s="245"/>
      <c r="V803" s="246"/>
      <c r="W803" s="245"/>
      <c r="X803" s="245"/>
      <c r="Y803" s="245"/>
      <c r="Z803" s="246"/>
      <c r="AA803" s="246"/>
      <c r="AB803" s="246"/>
      <c r="AC803" s="246"/>
      <c r="AD803" s="246"/>
      <c r="AE803" s="246"/>
      <c r="AF803" s="246"/>
      <c r="AG803" s="246"/>
      <c r="AH803" s="246"/>
      <c r="AI803" s="246"/>
      <c r="AJ803" s="246"/>
      <c r="AK803" s="246"/>
      <c r="AL803" s="246"/>
      <c r="AM803" s="246"/>
      <c r="AN803" s="246"/>
      <c r="AO803" s="246"/>
      <c r="AP803" s="246"/>
      <c r="AQ803" s="246"/>
      <c r="AR803" s="246"/>
      <c r="AS803" s="246"/>
      <c r="AT803" s="246"/>
      <c r="AU803" s="246"/>
      <c r="AV803" s="246"/>
      <c r="AW803" s="246"/>
      <c r="AX803" s="246"/>
      <c r="AY803" s="246"/>
      <c r="AZ803" s="246"/>
      <c r="BA803" s="246"/>
      <c r="BB803" s="246"/>
      <c r="BC803" s="246"/>
      <c r="BD803" s="246"/>
      <c r="BE803" s="246"/>
      <c r="BF803" s="246"/>
      <c r="BG803" s="246"/>
      <c r="BH803" s="246"/>
      <c r="BI803" s="246"/>
      <c r="BJ803" s="246"/>
      <c r="BK803" s="246"/>
      <c r="BL803" s="246"/>
      <c r="BM803" s="246"/>
      <c r="BN803" s="246"/>
      <c r="BO803" s="246"/>
      <c r="BP803" s="246"/>
      <c r="BQ803" s="246"/>
      <c r="BR803" s="246"/>
      <c r="BS803" s="246"/>
      <c r="BT803" s="246"/>
      <c r="BU803" s="246"/>
      <c r="BV803" s="246"/>
      <c r="BW803" s="246"/>
      <c r="BX803" s="246"/>
      <c r="BY803" s="246"/>
      <c r="BZ803" s="246"/>
      <c r="CA803" s="246"/>
      <c r="CB803" s="246"/>
      <c r="CC803" s="246"/>
      <c r="CD803" s="246"/>
      <c r="CE803" s="246"/>
    </row>
    <row r="804" spans="1:83" ht="12.65" customHeight="1" x14ac:dyDescent="0.35">
      <c r="A804" s="195" t="str">
        <f>RIGHT($C$83,3)&amp;"*"&amp;RIGHT($C$82,4)&amp;"*"&amp;BU$55&amp;"*"&amp;"A"</f>
        <v>014*2020*8680*A</v>
      </c>
      <c r="B804" s="245"/>
      <c r="C804" s="247">
        <f>ROUND(BU60,2)</f>
        <v>2.44</v>
      </c>
      <c r="D804" s="245">
        <f>ROUND(BU61,0)</f>
        <v>211061</v>
      </c>
      <c r="E804" s="245">
        <f>ROUND(BU62,0)</f>
        <v>0</v>
      </c>
      <c r="F804" s="245">
        <f>ROUND(BU63,0)</f>
        <v>0</v>
      </c>
      <c r="G804" s="245">
        <f>ROUND(BU64,0)</f>
        <v>7510</v>
      </c>
      <c r="H804" s="245">
        <f>ROUND(BU65,0)</f>
        <v>0</v>
      </c>
      <c r="I804" s="245">
        <f>ROUND(BU66,0)</f>
        <v>6975</v>
      </c>
      <c r="J804" s="245">
        <f>ROUND(BU67,0)</f>
        <v>333426</v>
      </c>
      <c r="K804" s="245">
        <f>ROUND(BU68,0)</f>
        <v>0</v>
      </c>
      <c r="L804" s="245">
        <f>ROUND(BU69,0)</f>
        <v>960323</v>
      </c>
      <c r="M804" s="245">
        <f>ROUND(BU70,0)</f>
        <v>0</v>
      </c>
      <c r="N804" s="245"/>
      <c r="O804" s="245"/>
      <c r="P804" s="245">
        <f>IF(BU76&gt;0,ROUND(BU76,0),0)</f>
        <v>4109</v>
      </c>
      <c r="Q804" s="245">
        <f>IF(BU77&gt;0,ROUND(BU77,0),0)</f>
        <v>0</v>
      </c>
      <c r="R804" s="245">
        <f>IF(BU78&gt;0,ROUND(BU78,0),0)</f>
        <v>0</v>
      </c>
      <c r="S804" s="245">
        <f>IF(BU79&gt;0,ROUND(BU79,0),0)</f>
        <v>0</v>
      </c>
      <c r="T804" s="247">
        <f>IF(BU80&gt;0,ROUND(BU80,2),0)</f>
        <v>0</v>
      </c>
      <c r="U804" s="245"/>
      <c r="V804" s="246"/>
      <c r="W804" s="245"/>
      <c r="X804" s="245"/>
      <c r="Y804" s="245"/>
      <c r="Z804" s="246"/>
      <c r="AA804" s="246"/>
      <c r="AB804" s="246"/>
      <c r="AC804" s="246"/>
      <c r="AD804" s="246"/>
      <c r="AE804" s="246"/>
      <c r="AF804" s="246"/>
      <c r="AG804" s="246"/>
      <c r="AH804" s="246"/>
      <c r="AI804" s="246"/>
      <c r="AJ804" s="246"/>
      <c r="AK804" s="246"/>
      <c r="AL804" s="246"/>
      <c r="AM804" s="246"/>
      <c r="AN804" s="246"/>
      <c r="AO804" s="246"/>
      <c r="AP804" s="246"/>
      <c r="AQ804" s="246"/>
      <c r="AR804" s="246"/>
      <c r="AS804" s="246"/>
      <c r="AT804" s="246"/>
      <c r="AU804" s="246"/>
      <c r="AV804" s="246"/>
      <c r="AW804" s="246"/>
      <c r="AX804" s="246"/>
      <c r="AY804" s="246"/>
      <c r="AZ804" s="246"/>
      <c r="BA804" s="246"/>
      <c r="BB804" s="246"/>
      <c r="BC804" s="246"/>
      <c r="BD804" s="246"/>
      <c r="BE804" s="246"/>
      <c r="BF804" s="246"/>
      <c r="BG804" s="246"/>
      <c r="BH804" s="246"/>
      <c r="BI804" s="246"/>
      <c r="BJ804" s="246"/>
      <c r="BK804" s="246"/>
      <c r="BL804" s="246"/>
      <c r="BM804" s="246"/>
      <c r="BN804" s="246"/>
      <c r="BO804" s="246"/>
      <c r="BP804" s="246"/>
      <c r="BQ804" s="246"/>
      <c r="BR804" s="246"/>
      <c r="BS804" s="246"/>
      <c r="BT804" s="246"/>
      <c r="BU804" s="246"/>
      <c r="BV804" s="246"/>
      <c r="BW804" s="246"/>
      <c r="BX804" s="246"/>
      <c r="BY804" s="246"/>
      <c r="BZ804" s="246"/>
      <c r="CA804" s="246"/>
      <c r="CB804" s="246"/>
      <c r="CC804" s="246"/>
      <c r="CD804" s="246"/>
      <c r="CE804" s="246"/>
    </row>
    <row r="805" spans="1:83" ht="12.65" customHeight="1" x14ac:dyDescent="0.35">
      <c r="A805" s="195" t="str">
        <f>RIGHT($C$83,3)&amp;"*"&amp;RIGHT($C$82,4)&amp;"*"&amp;BV$55&amp;"*"&amp;"A"</f>
        <v>014*2020*8690*A</v>
      </c>
      <c r="B805" s="245"/>
      <c r="C805" s="247">
        <f>ROUND(BV60,2)</f>
        <v>47.62</v>
      </c>
      <c r="D805" s="245">
        <f>ROUND(BV61,0)</f>
        <v>3183201</v>
      </c>
      <c r="E805" s="245">
        <f>ROUND(BV62,0)</f>
        <v>0</v>
      </c>
      <c r="F805" s="245">
        <f>ROUND(BV63,0)</f>
        <v>0</v>
      </c>
      <c r="G805" s="245">
        <f>ROUND(BV64,0)</f>
        <v>21272</v>
      </c>
      <c r="H805" s="245">
        <f>ROUND(BV65,0)</f>
        <v>987</v>
      </c>
      <c r="I805" s="245">
        <f>ROUND(BV66,0)</f>
        <v>1191050</v>
      </c>
      <c r="J805" s="245">
        <f>ROUND(BV67,0)</f>
        <v>1154704</v>
      </c>
      <c r="K805" s="245">
        <f>ROUND(BV68,0)</f>
        <v>0</v>
      </c>
      <c r="L805" s="245">
        <f>ROUND(BV69,0)</f>
        <v>16299</v>
      </c>
      <c r="M805" s="245">
        <f>ROUND(BV70,0)</f>
        <v>1904</v>
      </c>
      <c r="N805" s="245"/>
      <c r="O805" s="245"/>
      <c r="P805" s="245">
        <f>IF(BV76&gt;0,ROUND(BV76,0),0)</f>
        <v>14229</v>
      </c>
      <c r="Q805" s="245">
        <f>IF(BV77&gt;0,ROUND(BV77,0),0)</f>
        <v>0</v>
      </c>
      <c r="R805" s="245">
        <f>IF(BV78&gt;0,ROUND(BV78,0),0)</f>
        <v>0</v>
      </c>
      <c r="S805" s="245">
        <f>IF(BV79&gt;0,ROUND(BV79,0),0)</f>
        <v>0</v>
      </c>
      <c r="T805" s="247">
        <f>IF(BV80&gt;0,ROUND(BV80,2),0)</f>
        <v>0</v>
      </c>
      <c r="U805" s="245"/>
      <c r="V805" s="246"/>
      <c r="W805" s="245"/>
      <c r="X805" s="245"/>
      <c r="Y805" s="245"/>
      <c r="Z805" s="246"/>
      <c r="AA805" s="246"/>
      <c r="AB805" s="246"/>
      <c r="AC805" s="246"/>
      <c r="AD805" s="246"/>
      <c r="AE805" s="246"/>
      <c r="AF805" s="246"/>
      <c r="AG805" s="246"/>
      <c r="AH805" s="246"/>
      <c r="AI805" s="246"/>
      <c r="AJ805" s="246"/>
      <c r="AK805" s="246"/>
      <c r="AL805" s="246"/>
      <c r="AM805" s="246"/>
      <c r="AN805" s="246"/>
      <c r="AO805" s="246"/>
      <c r="AP805" s="246"/>
      <c r="AQ805" s="246"/>
      <c r="AR805" s="246"/>
      <c r="AS805" s="246"/>
      <c r="AT805" s="246"/>
      <c r="AU805" s="246"/>
      <c r="AV805" s="246"/>
      <c r="AW805" s="246"/>
      <c r="AX805" s="246"/>
      <c r="AY805" s="246"/>
      <c r="AZ805" s="246"/>
      <c r="BA805" s="246"/>
      <c r="BB805" s="246"/>
      <c r="BC805" s="246"/>
      <c r="BD805" s="246"/>
      <c r="BE805" s="246"/>
      <c r="BF805" s="246"/>
      <c r="BG805" s="246"/>
      <c r="BH805" s="246"/>
      <c r="BI805" s="246"/>
      <c r="BJ805" s="246"/>
      <c r="BK805" s="246"/>
      <c r="BL805" s="246"/>
      <c r="BM805" s="246"/>
      <c r="BN805" s="246"/>
      <c r="BO805" s="246"/>
      <c r="BP805" s="246"/>
      <c r="BQ805" s="246"/>
      <c r="BR805" s="246"/>
      <c r="BS805" s="246"/>
      <c r="BT805" s="246"/>
      <c r="BU805" s="246"/>
      <c r="BV805" s="246"/>
      <c r="BW805" s="246"/>
      <c r="BX805" s="246"/>
      <c r="BY805" s="246"/>
      <c r="BZ805" s="246"/>
      <c r="CA805" s="246"/>
      <c r="CB805" s="246"/>
      <c r="CC805" s="246"/>
      <c r="CD805" s="246"/>
      <c r="CE805" s="246"/>
    </row>
    <row r="806" spans="1:83" ht="12.65" customHeight="1" x14ac:dyDescent="0.35">
      <c r="A806" s="195" t="str">
        <f>RIGHT($C$83,3)&amp;"*"&amp;RIGHT($C$82,4)&amp;"*"&amp;BW$55&amp;"*"&amp;"A"</f>
        <v>014*2020*8700*A</v>
      </c>
      <c r="B806" s="245"/>
      <c r="C806" s="247">
        <f>ROUND(BW60,2)</f>
        <v>26.97</v>
      </c>
      <c r="D806" s="245">
        <f>ROUND(BW61,0)</f>
        <v>2131889</v>
      </c>
      <c r="E806" s="245">
        <f>ROUND(BW62,0)</f>
        <v>0</v>
      </c>
      <c r="F806" s="245">
        <f>ROUND(BW63,0)</f>
        <v>0</v>
      </c>
      <c r="G806" s="245">
        <f>ROUND(BW64,0)</f>
        <v>628010</v>
      </c>
      <c r="H806" s="245">
        <f>ROUND(BW65,0)</f>
        <v>885</v>
      </c>
      <c r="I806" s="245">
        <f>ROUND(BW66,0)</f>
        <v>28793662</v>
      </c>
      <c r="J806" s="245">
        <f>ROUND(BW67,0)</f>
        <v>3531487</v>
      </c>
      <c r="K806" s="245">
        <f>ROUND(BW68,0)</f>
        <v>0</v>
      </c>
      <c r="L806" s="245">
        <f>ROUND(BW69,0)</f>
        <v>441846</v>
      </c>
      <c r="M806" s="245">
        <f>ROUND(BW70,0)</f>
        <v>255898</v>
      </c>
      <c r="N806" s="245"/>
      <c r="O806" s="245"/>
      <c r="P806" s="245">
        <f>IF(BW76&gt;0,ROUND(BW76,0),0)</f>
        <v>43517</v>
      </c>
      <c r="Q806" s="245">
        <f>IF(BW77&gt;0,ROUND(BW77,0),0)</f>
        <v>0</v>
      </c>
      <c r="R806" s="245">
        <f>IF(BW78&gt;0,ROUND(BW78,0),0)</f>
        <v>0</v>
      </c>
      <c r="S806" s="245">
        <f>IF(BW79&gt;0,ROUND(BW79,0),0)</f>
        <v>22139</v>
      </c>
      <c r="T806" s="247">
        <f>IF(BW80&gt;0,ROUND(BW80,2),0)</f>
        <v>0</v>
      </c>
      <c r="U806" s="245"/>
      <c r="V806" s="246"/>
      <c r="W806" s="245"/>
      <c r="X806" s="245"/>
      <c r="Y806" s="245"/>
      <c r="Z806" s="246"/>
      <c r="AA806" s="246"/>
      <c r="AB806" s="246"/>
      <c r="AC806" s="246"/>
      <c r="AD806" s="246"/>
      <c r="AE806" s="246"/>
      <c r="AF806" s="246"/>
      <c r="AG806" s="246"/>
      <c r="AH806" s="246"/>
      <c r="AI806" s="246"/>
      <c r="AJ806" s="246"/>
      <c r="AK806" s="246"/>
      <c r="AL806" s="246"/>
      <c r="AM806" s="246"/>
      <c r="AN806" s="246"/>
      <c r="AO806" s="246"/>
      <c r="AP806" s="246"/>
      <c r="AQ806" s="246"/>
      <c r="AR806" s="246"/>
      <c r="AS806" s="246"/>
      <c r="AT806" s="246"/>
      <c r="AU806" s="246"/>
      <c r="AV806" s="246"/>
      <c r="AW806" s="246"/>
      <c r="AX806" s="246"/>
      <c r="AY806" s="246"/>
      <c r="AZ806" s="246"/>
      <c r="BA806" s="246"/>
      <c r="BB806" s="246"/>
      <c r="BC806" s="246"/>
      <c r="BD806" s="246"/>
      <c r="BE806" s="246"/>
      <c r="BF806" s="246"/>
      <c r="BG806" s="246"/>
      <c r="BH806" s="246"/>
      <c r="BI806" s="246"/>
      <c r="BJ806" s="246"/>
      <c r="BK806" s="246"/>
      <c r="BL806" s="246"/>
      <c r="BM806" s="246"/>
      <c r="BN806" s="246"/>
      <c r="BO806" s="246"/>
      <c r="BP806" s="246"/>
      <c r="BQ806" s="246"/>
      <c r="BR806" s="246"/>
      <c r="BS806" s="246"/>
      <c r="BT806" s="246"/>
      <c r="BU806" s="246"/>
      <c r="BV806" s="246"/>
      <c r="BW806" s="246"/>
      <c r="BX806" s="246"/>
      <c r="BY806" s="246"/>
      <c r="BZ806" s="246"/>
      <c r="CA806" s="246"/>
      <c r="CB806" s="246"/>
      <c r="CC806" s="246"/>
      <c r="CD806" s="246"/>
      <c r="CE806" s="246"/>
    </row>
    <row r="807" spans="1:83" ht="12.65" customHeight="1" x14ac:dyDescent="0.35">
      <c r="A807" s="195" t="str">
        <f>RIGHT($C$83,3)&amp;"*"&amp;RIGHT($C$82,4)&amp;"*"&amp;BX$55&amp;"*"&amp;"A"</f>
        <v>014*2020*8710*A</v>
      </c>
      <c r="B807" s="245"/>
      <c r="C807" s="247">
        <f>ROUND(BX60,2)</f>
        <v>93.15</v>
      </c>
      <c r="D807" s="245">
        <f>ROUND(BX61,0)</f>
        <v>10105779</v>
      </c>
      <c r="E807" s="245">
        <f>ROUND(BX62,0)</f>
        <v>0</v>
      </c>
      <c r="F807" s="245">
        <f>ROUND(BX63,0)</f>
        <v>0</v>
      </c>
      <c r="G807" s="245">
        <f>ROUND(BX64,0)</f>
        <v>303710</v>
      </c>
      <c r="H807" s="245">
        <f>ROUND(BX65,0)</f>
        <v>977</v>
      </c>
      <c r="I807" s="245">
        <f>ROUND(BX66,0)</f>
        <v>1679364</v>
      </c>
      <c r="J807" s="245">
        <f>ROUND(BX67,0)</f>
        <v>299535</v>
      </c>
      <c r="K807" s="245">
        <f>ROUND(BX68,0)</f>
        <v>0</v>
      </c>
      <c r="L807" s="245">
        <f>ROUND(BX69,0)</f>
        <v>144403</v>
      </c>
      <c r="M807" s="245">
        <f>ROUND(BX70,0)</f>
        <v>0</v>
      </c>
      <c r="N807" s="245"/>
      <c r="O807" s="245"/>
      <c r="P807" s="245">
        <f>IF(BX76&gt;0,ROUND(BX76,0),0)</f>
        <v>3691</v>
      </c>
      <c r="Q807" s="245">
        <f>IF(BX77&gt;0,ROUND(BX77,0),0)</f>
        <v>0</v>
      </c>
      <c r="R807" s="245">
        <f>IF(BX78&gt;0,ROUND(BX78,0),0)</f>
        <v>0</v>
      </c>
      <c r="S807" s="245">
        <f>IF(BX79&gt;0,ROUND(BX79,0),0)</f>
        <v>0</v>
      </c>
      <c r="T807" s="247">
        <f>IF(BX80&gt;0,ROUND(BX80,2),0)</f>
        <v>0</v>
      </c>
      <c r="U807" s="245"/>
      <c r="V807" s="246"/>
      <c r="W807" s="245"/>
      <c r="X807" s="245"/>
      <c r="Y807" s="245"/>
      <c r="Z807" s="246"/>
      <c r="AA807" s="246"/>
      <c r="AB807" s="246"/>
      <c r="AC807" s="246"/>
      <c r="AD807" s="246"/>
      <c r="AE807" s="246"/>
      <c r="AF807" s="246"/>
      <c r="AG807" s="246"/>
      <c r="AH807" s="246"/>
      <c r="AI807" s="246"/>
      <c r="AJ807" s="246"/>
      <c r="AK807" s="246"/>
      <c r="AL807" s="246"/>
      <c r="AM807" s="246"/>
      <c r="AN807" s="246"/>
      <c r="AO807" s="246"/>
      <c r="AP807" s="246"/>
      <c r="AQ807" s="246"/>
      <c r="AR807" s="246"/>
      <c r="AS807" s="246"/>
      <c r="AT807" s="246"/>
      <c r="AU807" s="246"/>
      <c r="AV807" s="246"/>
      <c r="AW807" s="246"/>
      <c r="AX807" s="246"/>
      <c r="AY807" s="246"/>
      <c r="AZ807" s="246"/>
      <c r="BA807" s="246"/>
      <c r="BB807" s="246"/>
      <c r="BC807" s="246"/>
      <c r="BD807" s="246"/>
      <c r="BE807" s="246"/>
      <c r="BF807" s="246"/>
      <c r="BG807" s="246"/>
      <c r="BH807" s="246"/>
      <c r="BI807" s="246"/>
      <c r="BJ807" s="246"/>
      <c r="BK807" s="246"/>
      <c r="BL807" s="246"/>
      <c r="BM807" s="246"/>
      <c r="BN807" s="246"/>
      <c r="BO807" s="246"/>
      <c r="BP807" s="246"/>
      <c r="BQ807" s="246"/>
      <c r="BR807" s="246"/>
      <c r="BS807" s="246"/>
      <c r="BT807" s="246"/>
      <c r="BU807" s="246"/>
      <c r="BV807" s="246"/>
      <c r="BW807" s="246"/>
      <c r="BX807" s="246"/>
      <c r="BY807" s="246"/>
      <c r="BZ807" s="246"/>
      <c r="CA807" s="246"/>
      <c r="CB807" s="246"/>
      <c r="CC807" s="246"/>
      <c r="CD807" s="246"/>
      <c r="CE807" s="246"/>
    </row>
    <row r="808" spans="1:83" ht="12.65" customHeight="1" x14ac:dyDescent="0.35">
      <c r="A808" s="195" t="str">
        <f>RIGHT($C$83,3)&amp;"*"&amp;RIGHT($C$82,4)&amp;"*"&amp;BY$55&amp;"*"&amp;"A"</f>
        <v>014*2020*8720*A</v>
      </c>
      <c r="B808" s="245"/>
      <c r="C808" s="247">
        <f>ROUND(BY60,2)</f>
        <v>57.78</v>
      </c>
      <c r="D808" s="245">
        <f>ROUND(BY61,0)</f>
        <v>6066661</v>
      </c>
      <c r="E808" s="245">
        <f>ROUND(BY62,0)</f>
        <v>0</v>
      </c>
      <c r="F808" s="245">
        <f>ROUND(BY63,0)</f>
        <v>0</v>
      </c>
      <c r="G808" s="245">
        <f>ROUND(BY64,0)</f>
        <v>16126</v>
      </c>
      <c r="H808" s="245">
        <f>ROUND(BY65,0)</f>
        <v>719</v>
      </c>
      <c r="I808" s="245">
        <f>ROUND(BY66,0)</f>
        <v>162228</v>
      </c>
      <c r="J808" s="245">
        <f>ROUND(BY67,0)</f>
        <v>403896</v>
      </c>
      <c r="K808" s="245">
        <f>ROUND(BY68,0)</f>
        <v>0</v>
      </c>
      <c r="L808" s="245">
        <f>ROUND(BY69,0)</f>
        <v>127891</v>
      </c>
      <c r="M808" s="245">
        <f>ROUND(BY70,0)</f>
        <v>17628</v>
      </c>
      <c r="N808" s="245"/>
      <c r="O808" s="245"/>
      <c r="P808" s="245">
        <f>IF(BY76&gt;0,ROUND(BY76,0),0)</f>
        <v>4977</v>
      </c>
      <c r="Q808" s="245">
        <f>IF(BY77&gt;0,ROUND(BY77,0),0)</f>
        <v>0</v>
      </c>
      <c r="R808" s="245">
        <f>IF(BY78&gt;0,ROUND(BY78,0),0)</f>
        <v>0</v>
      </c>
      <c r="S808" s="245">
        <f>IF(BY79&gt;0,ROUND(BY79,0),0)</f>
        <v>0</v>
      </c>
      <c r="T808" s="247">
        <f>IF(BY80&gt;0,ROUND(BY80,2),0)</f>
        <v>0</v>
      </c>
      <c r="U808" s="245"/>
      <c r="V808" s="246"/>
      <c r="W808" s="245"/>
      <c r="X808" s="245"/>
      <c r="Y808" s="245"/>
      <c r="Z808" s="246"/>
      <c r="AA808" s="246"/>
      <c r="AB808" s="246"/>
      <c r="AC808" s="246"/>
      <c r="AD808" s="246"/>
      <c r="AE808" s="246"/>
      <c r="AF808" s="246"/>
      <c r="AG808" s="246"/>
      <c r="AH808" s="246"/>
      <c r="AI808" s="246"/>
      <c r="AJ808" s="246"/>
      <c r="AK808" s="246"/>
      <c r="AL808" s="246"/>
      <c r="AM808" s="246"/>
      <c r="AN808" s="246"/>
      <c r="AO808" s="246"/>
      <c r="AP808" s="246"/>
      <c r="AQ808" s="246"/>
      <c r="AR808" s="246"/>
      <c r="AS808" s="246"/>
      <c r="AT808" s="246"/>
      <c r="AU808" s="246"/>
      <c r="AV808" s="246"/>
      <c r="AW808" s="246"/>
      <c r="AX808" s="246"/>
      <c r="AY808" s="246"/>
      <c r="AZ808" s="246"/>
      <c r="BA808" s="246"/>
      <c r="BB808" s="246"/>
      <c r="BC808" s="246"/>
      <c r="BD808" s="246"/>
      <c r="BE808" s="246"/>
      <c r="BF808" s="246"/>
      <c r="BG808" s="246"/>
      <c r="BH808" s="246"/>
      <c r="BI808" s="246"/>
      <c r="BJ808" s="246"/>
      <c r="BK808" s="246"/>
      <c r="BL808" s="246"/>
      <c r="BM808" s="246"/>
      <c r="BN808" s="246"/>
      <c r="BO808" s="246"/>
      <c r="BP808" s="246"/>
      <c r="BQ808" s="246"/>
      <c r="BR808" s="246"/>
      <c r="BS808" s="246"/>
      <c r="BT808" s="246"/>
      <c r="BU808" s="246"/>
      <c r="BV808" s="246"/>
      <c r="BW808" s="246"/>
      <c r="BX808" s="246"/>
      <c r="BY808" s="246"/>
      <c r="BZ808" s="246"/>
      <c r="CA808" s="246"/>
      <c r="CB808" s="246"/>
      <c r="CC808" s="246"/>
      <c r="CD808" s="246"/>
      <c r="CE808" s="246"/>
    </row>
    <row r="809" spans="1:83" ht="12.65" customHeight="1" x14ac:dyDescent="0.35">
      <c r="A809" s="195" t="str">
        <f>RIGHT($C$83,3)&amp;"*"&amp;RIGHT($C$82,4)&amp;"*"&amp;BZ$55&amp;"*"&amp;"A"</f>
        <v>014*2020*8730*A</v>
      </c>
      <c r="B809" s="245"/>
      <c r="C809" s="247">
        <f>ROUND(BZ60,2)</f>
        <v>74.349999999999994</v>
      </c>
      <c r="D809" s="245">
        <f>ROUND(BZ61,0)</f>
        <v>5511558</v>
      </c>
      <c r="E809" s="245">
        <f>ROUND(BZ62,0)</f>
        <v>0</v>
      </c>
      <c r="F809" s="245">
        <f>ROUND(BZ63,0)</f>
        <v>0</v>
      </c>
      <c r="G809" s="245">
        <f>ROUND(BZ64,0)</f>
        <v>1539</v>
      </c>
      <c r="H809" s="245">
        <f>ROUND(BZ65,0)</f>
        <v>0</v>
      </c>
      <c r="I809" s="245">
        <f>ROUND(BZ66,0)</f>
        <v>150545</v>
      </c>
      <c r="J809" s="245">
        <f>ROUND(BZ67,0)</f>
        <v>194192</v>
      </c>
      <c r="K809" s="245">
        <f>ROUND(BZ68,0)</f>
        <v>0</v>
      </c>
      <c r="L809" s="245">
        <f>ROUND(BZ69,0)</f>
        <v>3128</v>
      </c>
      <c r="M809" s="245">
        <f>ROUND(BZ70,0)</f>
        <v>0</v>
      </c>
      <c r="N809" s="245"/>
      <c r="O809" s="245"/>
      <c r="P809" s="245">
        <f>IF(BZ76&gt;0,ROUND(BZ76,0),0)</f>
        <v>2393</v>
      </c>
      <c r="Q809" s="245">
        <f>IF(BZ77&gt;0,ROUND(BZ77,0),0)</f>
        <v>0</v>
      </c>
      <c r="R809" s="245">
        <f>IF(BZ78&gt;0,ROUND(BZ78,0),0)</f>
        <v>0</v>
      </c>
      <c r="S809" s="245">
        <f>IF(BZ79&gt;0,ROUND(BZ79,0),0)</f>
        <v>0</v>
      </c>
      <c r="T809" s="247">
        <f>IF(BZ80&gt;0,ROUND(BZ80,2),0)</f>
        <v>0</v>
      </c>
      <c r="U809" s="245"/>
      <c r="V809" s="246"/>
      <c r="W809" s="245"/>
      <c r="X809" s="245"/>
      <c r="Y809" s="245"/>
      <c r="Z809" s="246"/>
      <c r="AA809" s="246"/>
      <c r="AB809" s="246"/>
      <c r="AC809" s="246"/>
      <c r="AD809" s="246"/>
      <c r="AE809" s="246"/>
      <c r="AF809" s="246"/>
      <c r="AG809" s="246"/>
      <c r="AH809" s="246"/>
      <c r="AI809" s="246"/>
      <c r="AJ809" s="246"/>
      <c r="AK809" s="246"/>
      <c r="AL809" s="246"/>
      <c r="AM809" s="246"/>
      <c r="AN809" s="246"/>
      <c r="AO809" s="246"/>
      <c r="AP809" s="246"/>
      <c r="AQ809" s="246"/>
      <c r="AR809" s="246"/>
      <c r="AS809" s="246"/>
      <c r="AT809" s="246"/>
      <c r="AU809" s="246"/>
      <c r="AV809" s="246"/>
      <c r="AW809" s="246"/>
      <c r="AX809" s="246"/>
      <c r="AY809" s="246"/>
      <c r="AZ809" s="246"/>
      <c r="BA809" s="246"/>
      <c r="BB809" s="246"/>
      <c r="BC809" s="246"/>
      <c r="BD809" s="246"/>
      <c r="BE809" s="246"/>
      <c r="BF809" s="246"/>
      <c r="BG809" s="246"/>
      <c r="BH809" s="246"/>
      <c r="BI809" s="246"/>
      <c r="BJ809" s="246"/>
      <c r="BK809" s="246"/>
      <c r="BL809" s="246"/>
      <c r="BM809" s="246"/>
      <c r="BN809" s="246"/>
      <c r="BO809" s="246"/>
      <c r="BP809" s="246"/>
      <c r="BQ809" s="246"/>
      <c r="BR809" s="246"/>
      <c r="BS809" s="246"/>
      <c r="BT809" s="246"/>
      <c r="BU809" s="246"/>
      <c r="BV809" s="246"/>
      <c r="BW809" s="246"/>
      <c r="BX809" s="246"/>
      <c r="BY809" s="246"/>
      <c r="BZ809" s="246"/>
      <c r="CA809" s="246"/>
      <c r="CB809" s="246"/>
      <c r="CC809" s="246"/>
      <c r="CD809" s="246"/>
      <c r="CE809" s="246"/>
    </row>
    <row r="810" spans="1:83" ht="12.65" customHeight="1" x14ac:dyDescent="0.35">
      <c r="A810" s="195" t="str">
        <f>RIGHT($C$83,3)&amp;"*"&amp;RIGHT($C$82,4)&amp;"*"&amp;CA$55&amp;"*"&amp;"A"</f>
        <v>014*2020*8740*A</v>
      </c>
      <c r="B810" s="245"/>
      <c r="C810" s="247">
        <f>ROUND(CA60,2)</f>
        <v>0</v>
      </c>
      <c r="D810" s="245">
        <f>ROUND(CA61,0)</f>
        <v>0</v>
      </c>
      <c r="E810" s="245">
        <f>ROUND(CA62,0)</f>
        <v>0</v>
      </c>
      <c r="F810" s="245">
        <f>ROUND(CA63,0)</f>
        <v>0</v>
      </c>
      <c r="G810" s="245">
        <f>ROUND(CA64,0)</f>
        <v>0</v>
      </c>
      <c r="H810" s="245">
        <f>ROUND(CA65,0)</f>
        <v>0</v>
      </c>
      <c r="I810" s="245">
        <f>ROUND(CA66,0)</f>
        <v>0</v>
      </c>
      <c r="J810" s="245">
        <f>ROUND(CA67,0)</f>
        <v>0</v>
      </c>
      <c r="K810" s="245">
        <f>ROUND(CA68,0)</f>
        <v>0</v>
      </c>
      <c r="L810" s="245">
        <f>ROUND(CA69,0)</f>
        <v>0</v>
      </c>
      <c r="M810" s="245">
        <f>ROUND(CA70,0)</f>
        <v>0</v>
      </c>
      <c r="N810" s="245"/>
      <c r="O810" s="245"/>
      <c r="P810" s="245">
        <f>IF(CA76&gt;0,ROUND(CA76,0),0)</f>
        <v>0</v>
      </c>
      <c r="Q810" s="245">
        <f>IF(CA77&gt;0,ROUND(CA77,0),0)</f>
        <v>0</v>
      </c>
      <c r="R810" s="245">
        <f>IF(CA78&gt;0,ROUND(CA78,0),0)</f>
        <v>0</v>
      </c>
      <c r="S810" s="245">
        <f>IF(CA79&gt;0,ROUND(CA79,0),0)</f>
        <v>0</v>
      </c>
      <c r="T810" s="247">
        <f>IF(CA80&gt;0,ROUND(CA80,2),0)</f>
        <v>0</v>
      </c>
      <c r="U810" s="245"/>
      <c r="V810" s="246"/>
      <c r="W810" s="245"/>
      <c r="X810" s="245"/>
      <c r="Y810" s="245"/>
      <c r="Z810" s="246"/>
      <c r="AA810" s="246"/>
      <c r="AB810" s="246"/>
      <c r="AC810" s="246"/>
      <c r="AD810" s="246"/>
      <c r="AE810" s="246"/>
      <c r="AF810" s="246"/>
      <c r="AG810" s="246"/>
      <c r="AH810" s="246"/>
      <c r="AI810" s="246"/>
      <c r="AJ810" s="246"/>
      <c r="AK810" s="246"/>
      <c r="AL810" s="246"/>
      <c r="AM810" s="246"/>
      <c r="AN810" s="246"/>
      <c r="AO810" s="246"/>
      <c r="AP810" s="246"/>
      <c r="AQ810" s="246"/>
      <c r="AR810" s="246"/>
      <c r="AS810" s="246"/>
      <c r="AT810" s="246"/>
      <c r="AU810" s="246"/>
      <c r="AV810" s="246"/>
      <c r="AW810" s="246"/>
      <c r="AX810" s="246"/>
      <c r="AY810" s="246"/>
      <c r="AZ810" s="246"/>
      <c r="BA810" s="246"/>
      <c r="BB810" s="246"/>
      <c r="BC810" s="246"/>
      <c r="BD810" s="246"/>
      <c r="BE810" s="246"/>
      <c r="BF810" s="246"/>
      <c r="BG810" s="246"/>
      <c r="BH810" s="246"/>
      <c r="BI810" s="246"/>
      <c r="BJ810" s="246"/>
      <c r="BK810" s="246"/>
      <c r="BL810" s="246"/>
      <c r="BM810" s="246"/>
      <c r="BN810" s="246"/>
      <c r="BO810" s="246"/>
      <c r="BP810" s="246"/>
      <c r="BQ810" s="246"/>
      <c r="BR810" s="246"/>
      <c r="BS810" s="246"/>
      <c r="BT810" s="246"/>
      <c r="BU810" s="246"/>
      <c r="BV810" s="246"/>
      <c r="BW810" s="246"/>
      <c r="BX810" s="246"/>
      <c r="BY810" s="246"/>
      <c r="BZ810" s="246"/>
      <c r="CA810" s="246"/>
      <c r="CB810" s="246"/>
      <c r="CC810" s="246"/>
      <c r="CD810" s="246"/>
      <c r="CE810" s="246"/>
    </row>
    <row r="811" spans="1:83" ht="12.65" customHeight="1" x14ac:dyDescent="0.35">
      <c r="A811" s="195" t="str">
        <f>RIGHT($C$83,3)&amp;"*"&amp;RIGHT($C$82,4)&amp;"*"&amp;CB$55&amp;"*"&amp;"A"</f>
        <v>014*2020*8770*A</v>
      </c>
      <c r="B811" s="245"/>
      <c r="C811" s="247">
        <f>ROUND(CB60,2)</f>
        <v>0</v>
      </c>
      <c r="D811" s="245">
        <f>ROUND(CB61,0)</f>
        <v>0</v>
      </c>
      <c r="E811" s="245">
        <f>ROUND(CB62,0)</f>
        <v>0</v>
      </c>
      <c r="F811" s="245">
        <f>ROUND(CB63,0)</f>
        <v>0</v>
      </c>
      <c r="G811" s="245">
        <f>ROUND(CB64,0)</f>
        <v>0</v>
      </c>
      <c r="H811" s="245">
        <f>ROUND(CB65,0)</f>
        <v>0</v>
      </c>
      <c r="I811" s="245">
        <f>ROUND(CB66,0)</f>
        <v>0</v>
      </c>
      <c r="J811" s="245">
        <f>ROUND(CB67,0)</f>
        <v>0</v>
      </c>
      <c r="K811" s="245">
        <f>ROUND(CB68,0)</f>
        <v>0</v>
      </c>
      <c r="L811" s="245">
        <f>ROUND(CB69,0)</f>
        <v>0</v>
      </c>
      <c r="M811" s="245">
        <f>ROUND(CB70,0)</f>
        <v>0</v>
      </c>
      <c r="N811" s="245"/>
      <c r="O811" s="245"/>
      <c r="P811" s="245">
        <f>IF(CB76&gt;0,ROUND(CB76,0),0)</f>
        <v>0</v>
      </c>
      <c r="Q811" s="245">
        <f>IF(CB77&gt;0,ROUND(CB77,0),0)</f>
        <v>0</v>
      </c>
      <c r="R811" s="245">
        <f>IF(CB78&gt;0,ROUND(CB78,0),0)</f>
        <v>0</v>
      </c>
      <c r="S811" s="245">
        <f>IF(CB79&gt;0,ROUND(CB79,0),0)</f>
        <v>0</v>
      </c>
      <c r="T811" s="247">
        <f>IF(CB80&gt;0,ROUND(CB80,2),0)</f>
        <v>0</v>
      </c>
      <c r="U811" s="245"/>
      <c r="V811" s="246"/>
      <c r="W811" s="245"/>
      <c r="X811" s="245"/>
      <c r="Y811" s="245"/>
      <c r="Z811" s="246"/>
      <c r="AA811" s="246"/>
      <c r="AB811" s="246"/>
      <c r="AC811" s="246"/>
      <c r="AD811" s="246"/>
      <c r="AE811" s="246"/>
      <c r="AF811" s="246"/>
      <c r="AG811" s="246"/>
      <c r="AH811" s="246"/>
      <c r="AI811" s="246"/>
      <c r="AJ811" s="246"/>
      <c r="AK811" s="246"/>
      <c r="AL811" s="246"/>
      <c r="AM811" s="246"/>
      <c r="AN811" s="246"/>
      <c r="AO811" s="246"/>
      <c r="AP811" s="246"/>
      <c r="AQ811" s="246"/>
      <c r="AR811" s="246"/>
      <c r="AS811" s="246"/>
      <c r="AT811" s="246"/>
      <c r="AU811" s="246"/>
      <c r="AV811" s="246"/>
      <c r="AW811" s="246"/>
      <c r="AX811" s="246"/>
      <c r="AY811" s="246"/>
      <c r="AZ811" s="246"/>
      <c r="BA811" s="246"/>
      <c r="BB811" s="246"/>
      <c r="BC811" s="246"/>
      <c r="BD811" s="246"/>
      <c r="BE811" s="246"/>
      <c r="BF811" s="246"/>
      <c r="BG811" s="246"/>
      <c r="BH811" s="246"/>
      <c r="BI811" s="246"/>
      <c r="BJ811" s="246"/>
      <c r="BK811" s="246"/>
      <c r="BL811" s="246"/>
      <c r="BM811" s="246"/>
      <c r="BN811" s="246"/>
      <c r="BO811" s="246"/>
      <c r="BP811" s="246"/>
      <c r="BQ811" s="246"/>
      <c r="BR811" s="246"/>
      <c r="BS811" s="246"/>
      <c r="BT811" s="246"/>
      <c r="BU811" s="246"/>
      <c r="BV811" s="246"/>
      <c r="BW811" s="246"/>
      <c r="BX811" s="246"/>
      <c r="BY811" s="246"/>
      <c r="BZ811" s="246"/>
      <c r="CA811" s="246"/>
      <c r="CB811" s="246"/>
      <c r="CC811" s="246"/>
      <c r="CD811" s="246"/>
      <c r="CE811" s="246"/>
    </row>
    <row r="812" spans="1:83" ht="12.65" customHeight="1" x14ac:dyDescent="0.35">
      <c r="A812" s="195" t="str">
        <f>RIGHT($C$83,3)&amp;"*"&amp;RIGHT($C$82,4)&amp;"*"&amp;CC$55&amp;"*"&amp;"A"</f>
        <v>014*2020*8790*A</v>
      </c>
      <c r="B812" s="245"/>
      <c r="C812" s="247">
        <f>ROUND(CC60,2)</f>
        <v>323.77</v>
      </c>
      <c r="D812" s="245">
        <f>ROUND(CC61,0)</f>
        <v>53861283</v>
      </c>
      <c r="E812" s="245">
        <f>ROUND(CC62,0)</f>
        <v>0</v>
      </c>
      <c r="F812" s="245">
        <f>ROUND(CC63,0)</f>
        <v>0</v>
      </c>
      <c r="G812" s="245">
        <f>ROUND(CC64,0)</f>
        <v>715792</v>
      </c>
      <c r="H812" s="245">
        <f>ROUND(CC65,0)</f>
        <v>158656</v>
      </c>
      <c r="I812" s="245">
        <f>ROUND(CC66,0)</f>
        <v>25796050</v>
      </c>
      <c r="J812" s="245">
        <f>ROUND(CC67,0)</f>
        <v>2960046</v>
      </c>
      <c r="K812" s="245">
        <f>ROUND(CC68,0)</f>
        <v>14574939</v>
      </c>
      <c r="L812" s="245">
        <f>ROUND(CC69,0)</f>
        <v>92563172</v>
      </c>
      <c r="M812" s="245">
        <f>ROUND(CC70,0)</f>
        <v>100876319</v>
      </c>
      <c r="N812" s="245"/>
      <c r="O812" s="245"/>
      <c r="P812" s="245">
        <f>IF(CC76&gt;0,ROUND(CC76,0),0)</f>
        <v>36476</v>
      </c>
      <c r="Q812" s="245">
        <f>IF(CC77&gt;0,ROUND(CC77,0),0)</f>
        <v>0</v>
      </c>
      <c r="R812" s="245">
        <f>IF(CC78&gt;0,ROUND(CC78,0),0)</f>
        <v>0</v>
      </c>
      <c r="S812" s="245">
        <f>IF(CC79&gt;0,ROUND(CC79,0),0)</f>
        <v>0</v>
      </c>
      <c r="T812" s="247">
        <f>IF(CC80&gt;0,ROUND(CC80,2),0)</f>
        <v>0</v>
      </c>
      <c r="U812" s="245"/>
      <c r="V812" s="246"/>
      <c r="W812" s="245"/>
      <c r="X812" s="245"/>
      <c r="Y812" s="245"/>
      <c r="Z812" s="246"/>
      <c r="AA812" s="246"/>
      <c r="AB812" s="246"/>
      <c r="AC812" s="246"/>
      <c r="AD812" s="246"/>
      <c r="AE812" s="246"/>
      <c r="AF812" s="246"/>
      <c r="AG812" s="246"/>
      <c r="AH812" s="246"/>
      <c r="AI812" s="246"/>
      <c r="AJ812" s="246"/>
      <c r="AK812" s="246"/>
      <c r="AL812" s="246"/>
      <c r="AM812" s="246"/>
      <c r="AN812" s="246"/>
      <c r="AO812" s="246"/>
      <c r="AP812" s="246"/>
      <c r="AQ812" s="246"/>
      <c r="AR812" s="246"/>
      <c r="AS812" s="246"/>
      <c r="AT812" s="246"/>
      <c r="AU812" s="246"/>
      <c r="AV812" s="246"/>
      <c r="AW812" s="246"/>
      <c r="AX812" s="246"/>
      <c r="AY812" s="246"/>
      <c r="AZ812" s="246"/>
      <c r="BA812" s="246"/>
      <c r="BB812" s="246"/>
      <c r="BC812" s="246"/>
      <c r="BD812" s="246"/>
      <c r="BE812" s="246"/>
      <c r="BF812" s="246"/>
      <c r="BG812" s="246"/>
      <c r="BH812" s="246"/>
      <c r="BI812" s="246"/>
      <c r="BJ812" s="246"/>
      <c r="BK812" s="246"/>
      <c r="BL812" s="246"/>
      <c r="BM812" s="246"/>
      <c r="BN812" s="246"/>
      <c r="BO812" s="246"/>
      <c r="BP812" s="246"/>
      <c r="BQ812" s="246"/>
      <c r="BR812" s="246"/>
      <c r="BS812" s="246"/>
      <c r="BT812" s="246"/>
      <c r="BU812" s="246"/>
      <c r="BV812" s="246"/>
      <c r="BW812" s="246"/>
      <c r="BX812" s="246"/>
      <c r="BY812" s="246"/>
      <c r="BZ812" s="246"/>
      <c r="CA812" s="246"/>
      <c r="CB812" s="246"/>
      <c r="CC812" s="246"/>
      <c r="CD812" s="246"/>
      <c r="CE812" s="246"/>
    </row>
    <row r="813" spans="1:83" ht="12.65" customHeight="1" x14ac:dyDescent="0.35">
      <c r="A813" s="195" t="str">
        <f>RIGHT($C$83,3)&amp;"*"&amp;RIGHT($C$82,4)&amp;"*"&amp;"9000"&amp;"*"&amp;"A"</f>
        <v>014*2020*9000*A</v>
      </c>
      <c r="B813" s="245"/>
      <c r="C813" s="248"/>
      <c r="D813" s="245"/>
      <c r="E813" s="245"/>
      <c r="F813" s="245"/>
      <c r="G813" s="245"/>
      <c r="H813" s="245"/>
      <c r="I813" s="245"/>
      <c r="J813" s="245"/>
      <c r="K813" s="245"/>
      <c r="L813" s="245"/>
      <c r="M813" s="245"/>
      <c r="N813" s="245"/>
      <c r="O813" s="245"/>
      <c r="P813" s="245"/>
      <c r="Q813" s="245"/>
      <c r="R813" s="245"/>
      <c r="S813" s="245"/>
      <c r="T813" s="248"/>
      <c r="U813" s="245">
        <f>ROUND(CD69,0)</f>
        <v>9863039</v>
      </c>
      <c r="V813" s="246">
        <f>ROUND(CD70,0)</f>
        <v>0</v>
      </c>
      <c r="W813" s="245">
        <f>ROUND(CE72,0)</f>
        <v>0</v>
      </c>
      <c r="X813" s="245">
        <f>ROUND(C131,0)</f>
        <v>0</v>
      </c>
      <c r="Y813" s="245"/>
      <c r="Z813" s="246"/>
      <c r="AA813" s="246"/>
      <c r="AB813" s="246"/>
      <c r="AC813" s="246"/>
      <c r="AD813" s="246"/>
      <c r="AE813" s="246"/>
      <c r="AF813" s="246"/>
      <c r="AG813" s="246"/>
      <c r="AH813" s="246"/>
      <c r="AI813" s="246"/>
      <c r="AJ813" s="246"/>
      <c r="AK813" s="246"/>
      <c r="AL813" s="246"/>
      <c r="AM813" s="246"/>
      <c r="AN813" s="246"/>
      <c r="AO813" s="246"/>
      <c r="AP813" s="246"/>
      <c r="AQ813" s="246"/>
      <c r="AR813" s="246"/>
      <c r="AS813" s="246"/>
      <c r="AT813" s="246"/>
      <c r="AU813" s="246"/>
      <c r="AV813" s="246"/>
      <c r="AW813" s="246"/>
      <c r="AX813" s="246"/>
      <c r="AY813" s="246"/>
      <c r="AZ813" s="246"/>
      <c r="BA813" s="246"/>
      <c r="BB813" s="246"/>
      <c r="BC813" s="246"/>
      <c r="BD813" s="246"/>
      <c r="BE813" s="246"/>
      <c r="BF813" s="246"/>
      <c r="BG813" s="246"/>
      <c r="BH813" s="246"/>
      <c r="BI813" s="246"/>
      <c r="BJ813" s="246"/>
      <c r="BK813" s="246"/>
      <c r="BL813" s="246"/>
      <c r="BM813" s="246"/>
      <c r="BN813" s="246"/>
      <c r="BO813" s="246"/>
      <c r="BP813" s="246"/>
      <c r="BQ813" s="246"/>
      <c r="BR813" s="246"/>
      <c r="BS813" s="246"/>
      <c r="BT813" s="246"/>
      <c r="BU813" s="246"/>
      <c r="BV813" s="246"/>
      <c r="BW813" s="246"/>
      <c r="BX813" s="246"/>
      <c r="BY813" s="246"/>
      <c r="BZ813" s="246"/>
      <c r="CA813" s="246"/>
      <c r="CB813" s="246"/>
      <c r="CC813" s="246"/>
      <c r="CD813" s="246"/>
      <c r="CE813" s="246"/>
    </row>
    <row r="814" spans="1:83" ht="12.65" customHeight="1" x14ac:dyDescent="0.35">
      <c r="B814" s="246"/>
      <c r="C814" s="246"/>
      <c r="D814" s="246"/>
      <c r="E814" s="246"/>
      <c r="F814" s="246"/>
      <c r="G814" s="246"/>
      <c r="H814" s="246"/>
      <c r="I814" s="246"/>
      <c r="J814" s="246"/>
      <c r="K814" s="246"/>
      <c r="L814" s="246"/>
      <c r="M814" s="246"/>
      <c r="N814" s="246"/>
      <c r="O814" s="246"/>
      <c r="P814" s="246"/>
      <c r="Q814" s="246"/>
      <c r="R814" s="246"/>
      <c r="S814" s="246"/>
      <c r="T814" s="246"/>
      <c r="U814" s="246"/>
      <c r="V814" s="246"/>
      <c r="W814" s="246"/>
      <c r="X814" s="246"/>
      <c r="Y814" s="246"/>
      <c r="Z814" s="246"/>
      <c r="AA814" s="246"/>
      <c r="AB814" s="246"/>
      <c r="AC814" s="246"/>
      <c r="AD814" s="246"/>
      <c r="AE814" s="246"/>
      <c r="AF814" s="246"/>
      <c r="AG814" s="246"/>
      <c r="AH814" s="246"/>
      <c r="AI814" s="246"/>
      <c r="AJ814" s="246"/>
      <c r="AK814" s="246"/>
      <c r="AL814" s="246"/>
      <c r="AM814" s="246"/>
      <c r="AN814" s="246"/>
      <c r="AO814" s="246"/>
      <c r="AP814" s="246"/>
      <c r="AQ814" s="246"/>
      <c r="AR814" s="246"/>
      <c r="AS814" s="246"/>
      <c r="AT814" s="246"/>
      <c r="AU814" s="246"/>
      <c r="AV814" s="246"/>
      <c r="AW814" s="246"/>
      <c r="AX814" s="246"/>
      <c r="AY814" s="246"/>
      <c r="AZ814" s="246"/>
      <c r="BA814" s="246"/>
      <c r="BB814" s="246"/>
      <c r="BC814" s="246"/>
      <c r="BD814" s="246"/>
      <c r="BE814" s="246"/>
      <c r="BF814" s="246"/>
      <c r="BG814" s="246"/>
      <c r="BH814" s="246"/>
      <c r="BI814" s="246"/>
      <c r="BJ814" s="246"/>
      <c r="BK814" s="246"/>
      <c r="BL814" s="246"/>
      <c r="BM814" s="246"/>
      <c r="BN814" s="246"/>
      <c r="BO814" s="246"/>
      <c r="BP814" s="246"/>
      <c r="BQ814" s="246"/>
      <c r="BR814" s="246"/>
      <c r="BS814" s="246"/>
      <c r="BT814" s="246"/>
      <c r="BU814" s="246"/>
      <c r="BV814" s="246"/>
      <c r="BW814" s="246"/>
      <c r="BX814" s="246"/>
      <c r="BY814" s="246"/>
      <c r="BZ814" s="246"/>
      <c r="CA814" s="246"/>
      <c r="CB814" s="246"/>
      <c r="CC814" s="246"/>
      <c r="CD814" s="246"/>
      <c r="CE814" s="246"/>
    </row>
    <row r="815" spans="1:83" ht="12.65" customHeight="1" x14ac:dyDescent="0.35">
      <c r="B815" s="249" t="s">
        <v>1004</v>
      </c>
      <c r="C815" s="250">
        <f t="shared" ref="C815:K815" si="10">SUM(C734:C813)</f>
        <v>7137.9699999999993</v>
      </c>
      <c r="D815" s="246">
        <f t="shared" si="10"/>
        <v>662562290</v>
      </c>
      <c r="E815" s="246">
        <f t="shared" si="10"/>
        <v>0</v>
      </c>
      <c r="F815" s="246">
        <f t="shared" si="10"/>
        <v>0</v>
      </c>
      <c r="G815" s="246">
        <f t="shared" si="10"/>
        <v>170268881</v>
      </c>
      <c r="H815" s="246">
        <f t="shared" si="10"/>
        <v>15237089</v>
      </c>
      <c r="I815" s="246">
        <f t="shared" si="10"/>
        <v>371535972</v>
      </c>
      <c r="J815" s="246">
        <f t="shared" si="10"/>
        <v>110414585</v>
      </c>
      <c r="K815" s="246">
        <f t="shared" si="10"/>
        <v>31655262</v>
      </c>
      <c r="L815" s="246">
        <f>SUM(L734:L813)+SUM(U734:U813)</f>
        <v>154029948</v>
      </c>
      <c r="M815" s="246">
        <f>SUM(M734:M813)+SUM(V734:V813)</f>
        <v>343228835</v>
      </c>
      <c r="N815" s="246">
        <f t="shared" ref="N815:Y815" si="11">SUM(N734:N813)</f>
        <v>2557787967</v>
      </c>
      <c r="O815" s="246">
        <f t="shared" si="11"/>
        <v>1632671685</v>
      </c>
      <c r="P815" s="246">
        <f t="shared" si="11"/>
        <v>1360596</v>
      </c>
      <c r="Q815" s="246">
        <f t="shared" si="11"/>
        <v>1092264</v>
      </c>
      <c r="R815" s="246">
        <f t="shared" si="11"/>
        <v>207564</v>
      </c>
      <c r="S815" s="246">
        <f t="shared" si="11"/>
        <v>3536896</v>
      </c>
      <c r="T815" s="250">
        <f t="shared" si="11"/>
        <v>1427.3300000000002</v>
      </c>
      <c r="U815" s="246">
        <f t="shared" si="11"/>
        <v>9863039</v>
      </c>
      <c r="V815" s="246">
        <f t="shared" si="11"/>
        <v>0</v>
      </c>
      <c r="W815" s="246">
        <f t="shared" si="11"/>
        <v>0</v>
      </c>
      <c r="X815" s="246">
        <f t="shared" si="11"/>
        <v>0</v>
      </c>
      <c r="Y815" s="246">
        <f t="shared" si="11"/>
        <v>554245214</v>
      </c>
      <c r="Z815" s="246"/>
      <c r="AA815" s="246"/>
      <c r="AB815" s="246"/>
      <c r="AC815" s="246"/>
      <c r="AD815" s="246"/>
      <c r="AE815" s="246"/>
      <c r="AF815" s="246"/>
      <c r="AG815" s="246"/>
      <c r="AH815" s="246"/>
      <c r="AI815" s="246"/>
      <c r="AJ815" s="246"/>
      <c r="AK815" s="246"/>
      <c r="AL815" s="246"/>
      <c r="AM815" s="246"/>
      <c r="AN815" s="246"/>
      <c r="AO815" s="246"/>
      <c r="AP815" s="246"/>
      <c r="AQ815" s="246"/>
      <c r="AR815" s="246"/>
      <c r="AS815" s="246"/>
      <c r="AT815" s="246"/>
      <c r="AU815" s="246"/>
      <c r="AV815" s="246"/>
      <c r="AW815" s="246"/>
      <c r="AX815" s="246"/>
      <c r="AY815" s="246"/>
      <c r="AZ815" s="246"/>
      <c r="BA815" s="246"/>
      <c r="BB815" s="246"/>
      <c r="BC815" s="246"/>
      <c r="BD815" s="246"/>
      <c r="BE815" s="246"/>
      <c r="BF815" s="246"/>
      <c r="BG815" s="246"/>
      <c r="BH815" s="246"/>
      <c r="BI815" s="246"/>
      <c r="BJ815" s="246"/>
      <c r="BK815" s="246"/>
      <c r="BL815" s="246"/>
      <c r="BM815" s="246"/>
      <c r="BN815" s="246"/>
      <c r="BO815" s="246"/>
      <c r="BP815" s="246"/>
      <c r="BQ815" s="246"/>
      <c r="BR815" s="246"/>
      <c r="BS815" s="246"/>
      <c r="BT815" s="246"/>
      <c r="BU815" s="246"/>
      <c r="BV815" s="246"/>
      <c r="BW815" s="246"/>
      <c r="BX815" s="246"/>
      <c r="BY815" s="246"/>
      <c r="BZ815" s="246"/>
      <c r="CA815" s="246"/>
      <c r="CB815" s="246"/>
      <c r="CC815" s="246"/>
      <c r="CD815" s="246"/>
      <c r="CE815" s="246"/>
    </row>
    <row r="816" spans="1:83" ht="12.65" customHeight="1" x14ac:dyDescent="0.35">
      <c r="B816" s="246" t="s">
        <v>1005</v>
      </c>
      <c r="C816" s="250">
        <f>CE60</f>
        <v>7137.9712065298681</v>
      </c>
      <c r="D816" s="246">
        <f>CE61</f>
        <v>662562290.10000014</v>
      </c>
      <c r="E816" s="246">
        <f>CE62</f>
        <v>0</v>
      </c>
      <c r="F816" s="246">
        <f>CE63</f>
        <v>0</v>
      </c>
      <c r="G816" s="246">
        <f>CE64</f>
        <v>170268878.57000014</v>
      </c>
      <c r="H816" s="249">
        <f>CE65</f>
        <v>15237089.700000001</v>
      </c>
      <c r="I816" s="249">
        <f>CE66</f>
        <v>371535972.84000009</v>
      </c>
      <c r="J816" s="249">
        <f>CE67</f>
        <v>110414585</v>
      </c>
      <c r="K816" s="249">
        <f>CE68</f>
        <v>31655262.469999999</v>
      </c>
      <c r="L816" s="249">
        <f>CE69</f>
        <v>154029951.33000004</v>
      </c>
      <c r="M816" s="249">
        <f>CE70</f>
        <v>343228835.56999999</v>
      </c>
      <c r="N816" s="246">
        <f>CE75</f>
        <v>2557787965.8100009</v>
      </c>
      <c r="O816" s="246">
        <f>CE73</f>
        <v>1632671682.0900002</v>
      </c>
      <c r="P816" s="246">
        <f>CE76</f>
        <v>1360596.6146800872</v>
      </c>
      <c r="Q816" s="246">
        <f>CE77</f>
        <v>1092264</v>
      </c>
      <c r="R816" s="246">
        <f>CE78</f>
        <v>207564</v>
      </c>
      <c r="S816" s="246">
        <f>CE79</f>
        <v>3536896</v>
      </c>
      <c r="T816" s="250">
        <f>CE80</f>
        <v>1427.335642683533</v>
      </c>
      <c r="U816" s="246" t="s">
        <v>1006</v>
      </c>
      <c r="V816" s="246" t="s">
        <v>1006</v>
      </c>
      <c r="W816" s="246" t="s">
        <v>1006</v>
      </c>
      <c r="X816" s="246" t="s">
        <v>1006</v>
      </c>
      <c r="Y816" s="246">
        <f>M716</f>
        <v>554245216.63</v>
      </c>
      <c r="Z816" s="246"/>
      <c r="AA816" s="246"/>
      <c r="AB816" s="246"/>
      <c r="AC816" s="246"/>
      <c r="AD816" s="246"/>
      <c r="AE816" s="246"/>
      <c r="AF816" s="246"/>
      <c r="AG816" s="246"/>
      <c r="AH816" s="246"/>
      <c r="AI816" s="246"/>
      <c r="AJ816" s="246"/>
      <c r="AK816" s="246"/>
      <c r="AL816" s="246"/>
      <c r="AM816" s="246"/>
      <c r="AN816" s="246"/>
      <c r="AO816" s="246"/>
      <c r="AP816" s="246"/>
      <c r="AQ816" s="246"/>
      <c r="AR816" s="246"/>
      <c r="AS816" s="246"/>
      <c r="AT816" s="246"/>
      <c r="AU816" s="246"/>
      <c r="AV816" s="246"/>
      <c r="AW816" s="246"/>
      <c r="AX816" s="246"/>
      <c r="AY816" s="246"/>
      <c r="AZ816" s="246"/>
      <c r="BA816" s="246"/>
      <c r="BB816" s="246"/>
      <c r="BC816" s="246"/>
      <c r="BD816" s="246"/>
      <c r="BE816" s="246"/>
      <c r="BF816" s="246"/>
      <c r="BG816" s="246"/>
      <c r="BH816" s="246"/>
      <c r="BI816" s="246"/>
      <c r="BJ816" s="246"/>
      <c r="BK816" s="246"/>
      <c r="BL816" s="246"/>
      <c r="BM816" s="246"/>
      <c r="BN816" s="246"/>
      <c r="BO816" s="246"/>
      <c r="BP816" s="246"/>
      <c r="BQ816" s="246"/>
      <c r="BR816" s="246"/>
      <c r="BS816" s="246"/>
      <c r="BT816" s="246"/>
      <c r="BU816" s="246"/>
      <c r="BV816" s="246"/>
      <c r="BW816" s="246"/>
      <c r="BX816" s="246"/>
      <c r="BY816" s="246"/>
      <c r="BZ816" s="246"/>
      <c r="CA816" s="246"/>
      <c r="CB816" s="246"/>
      <c r="CC816" s="246"/>
      <c r="CD816" s="246"/>
      <c r="CE816" s="246"/>
    </row>
    <row r="817" spans="2:15" ht="12.65" customHeight="1" x14ac:dyDescent="0.35">
      <c r="B817" s="177" t="s">
        <v>471</v>
      </c>
      <c r="C817" s="187" t="s">
        <v>1007</v>
      </c>
      <c r="D817" s="177">
        <f>C378</f>
        <v>662562289.67999995</v>
      </c>
      <c r="E817" s="177">
        <f>C379</f>
        <v>176647009.19000003</v>
      </c>
      <c r="F817" s="177">
        <f>C380</f>
        <v>0</v>
      </c>
      <c r="G817" s="215">
        <f>C381</f>
        <v>170268878.07999998</v>
      </c>
      <c r="H817" s="215">
        <f>C382</f>
        <v>15237089.699999999</v>
      </c>
      <c r="I817" s="215">
        <f>C383</f>
        <v>371535972.49000001</v>
      </c>
      <c r="J817" s="215">
        <f>C384</f>
        <v>110414616.41</v>
      </c>
      <c r="K817" s="215">
        <f>C385</f>
        <v>31655262.559999995</v>
      </c>
      <c r="L817" s="215">
        <f>C386+C387+C388+C389</f>
        <v>154029951.53</v>
      </c>
      <c r="M817" s="215">
        <f>C370</f>
        <v>344792994.79000002</v>
      </c>
      <c r="N817" s="177">
        <f>D361</f>
        <v>2570633632.5100002</v>
      </c>
      <c r="O817" s="177">
        <f>C359</f>
        <v>1634045450.79</v>
      </c>
    </row>
  </sheetData>
  <mergeCells count="1">
    <mergeCell ref="B220:C220"/>
  </mergeCells>
  <phoneticPr fontId="0" type="noConversion"/>
  <hyperlinks>
    <hyperlink ref="C17" r:id="rId1" xr:uid="{00000000-0004-0000-0000-000000000000}"/>
    <hyperlink ref="F16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C32" sqref="C3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52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31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Seattle Children's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H-014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4800 Sand Point Way NE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P.O. Box 5371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Seattle, WA 98105-0371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09/30/2020.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46" zoomScale="75" workbookViewId="0">
      <selection activeCell="F11" sqref="F11"/>
    </sheetView>
  </sheetViews>
  <sheetFormatPr defaultColWidth="8.93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3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09/30/2020</v>
      </c>
      <c r="C4" s="38"/>
      <c r="D4" s="120"/>
      <c r="E4" s="70"/>
      <c r="F4" s="127" t="str">
        <f>"License Number:  "&amp;"H-"&amp;FIXED(data!C83,0)</f>
        <v>License Number:  H-14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Seattle Children's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Dr. Jeffrey Sperring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Suzanne Beitel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Susan Betcher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206 987-2000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206 987-3830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77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13593</v>
      </c>
      <c r="G23" s="21">
        <f>data!D111</f>
        <v>94823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91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216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360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12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41</v>
      </c>
      <c r="E36" s="49" t="s">
        <v>292</v>
      </c>
      <c r="F36" s="24"/>
      <c r="G36" s="21">
        <f>data!C128</f>
        <v>407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I20" sqref="I20"/>
    </sheetView>
  </sheetViews>
  <sheetFormatPr defaultColWidth="8.93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3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Seattle Children's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09/30/2020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165</v>
      </c>
      <c r="C7" s="48">
        <f>data!B139</f>
        <v>713</v>
      </c>
      <c r="D7" s="48">
        <f>data!B140</f>
        <v>3472</v>
      </c>
      <c r="E7" s="48">
        <f>data!B141</f>
        <v>20283585.030000001</v>
      </c>
      <c r="F7" s="48">
        <f>data!B142</f>
        <v>27004690.620000001</v>
      </c>
      <c r="G7" s="48">
        <f>data!B141+data!B142</f>
        <v>47288275.650000006</v>
      </c>
    </row>
    <row r="8" spans="1:13" ht="20.149999999999999" customHeight="1" x14ac:dyDescent="0.35">
      <c r="A8" s="23" t="s">
        <v>297</v>
      </c>
      <c r="B8" s="48">
        <f>data!C138</f>
        <v>6241</v>
      </c>
      <c r="C8" s="48">
        <f>data!C139</f>
        <v>50517</v>
      </c>
      <c r="D8" s="48">
        <f>data!C140</f>
        <v>183333</v>
      </c>
      <c r="E8" s="48">
        <f>data!C141</f>
        <v>849056305.83999991</v>
      </c>
      <c r="F8" s="48">
        <f>data!C142</f>
        <v>382174451.22000003</v>
      </c>
      <c r="G8" s="48">
        <f>data!C141+data!C142</f>
        <v>1231230757.0599999</v>
      </c>
    </row>
    <row r="9" spans="1:13" ht="20.149999999999999" customHeight="1" x14ac:dyDescent="0.35">
      <c r="A9" s="23" t="s">
        <v>1058</v>
      </c>
      <c r="B9" s="48">
        <f>data!D138</f>
        <v>7187</v>
      </c>
      <c r="C9" s="48">
        <f>data!D139</f>
        <v>43593</v>
      </c>
      <c r="D9" s="48">
        <f>data!D140</f>
        <v>291342</v>
      </c>
      <c r="E9" s="48">
        <f>data!D141</f>
        <v>764705559.92000008</v>
      </c>
      <c r="F9" s="48">
        <f>data!D142</f>
        <v>527409039.88</v>
      </c>
      <c r="G9" s="48">
        <f>data!D141+data!D142</f>
        <v>1292114599.8000002</v>
      </c>
    </row>
    <row r="10" spans="1:13" ht="20.149999999999999" customHeight="1" x14ac:dyDescent="0.35">
      <c r="A10" s="111" t="s">
        <v>203</v>
      </c>
      <c r="B10" s="48">
        <f>data!E138</f>
        <v>13593</v>
      </c>
      <c r="C10" s="48">
        <f>data!E139</f>
        <v>94823</v>
      </c>
      <c r="D10" s="48">
        <f>data!E140</f>
        <v>478147</v>
      </c>
      <c r="E10" s="48">
        <f>data!E141</f>
        <v>1634045450.79</v>
      </c>
      <c r="F10" s="48">
        <f>data!E142</f>
        <v>936588181.72000003</v>
      </c>
      <c r="G10" s="48">
        <f>data!E141+data!E142</f>
        <v>2570633632.5100002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77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E22" sqref="E22"/>
    </sheetView>
  </sheetViews>
  <sheetFormatPr defaultColWidth="8.9375" defaultRowHeight="14.15" x14ac:dyDescent="0.35"/>
  <cols>
    <col min="1" max="1" width="5.75" style="2" customWidth="1"/>
    <col min="2" max="2" width="54.0625" style="2" customWidth="1"/>
    <col min="3" max="3" width="13.75" style="2" customWidth="1"/>
    <col min="4" max="16384" width="8.93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Seattle Children's</v>
      </c>
      <c r="B3" s="30"/>
      <c r="C3" s="31" t="str">
        <f>"FYE: "&amp;data!C82</f>
        <v>FYE: 09/30/2020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50919715.130000003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807399.29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3458625.89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85880235.610000014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31961704.550000001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3619328.7200000025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176647009.19000003</v>
      </c>
    </row>
    <row r="15" spans="1:13" ht="20.149999999999999" customHeight="1" x14ac:dyDescent="0.35">
      <c r="A15" s="57"/>
      <c r="B15" s="45"/>
      <c r="C15" s="98"/>
      <c r="M15" s="177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29789136.839999996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1866125.72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31655262.559999995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916240.26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36693105.810000002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37609346.07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0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47332657.029999994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47332657.029999994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21248263.960000001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21248263.960000001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10" zoomScale="75" workbookViewId="0">
      <selection activeCell="F32" sqref="F32"/>
    </sheetView>
  </sheetViews>
  <sheetFormatPr defaultColWidth="8.93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93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Seattle Children's</v>
      </c>
      <c r="B3" s="8"/>
      <c r="C3" s="8"/>
      <c r="E3" s="11"/>
      <c r="F3" s="12" t="str">
        <f>" FYE: "&amp;data!C82</f>
        <v xml:space="preserve"> FYE: 09/30/2020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221166313.39999998</v>
      </c>
      <c r="D7" s="21">
        <f>data!C195</f>
        <v>0</v>
      </c>
      <c r="E7" s="21">
        <f>data!D195</f>
        <v>0</v>
      </c>
      <c r="F7" s="21">
        <f>data!E195</f>
        <v>221166313.39999998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14690429.800000001</v>
      </c>
      <c r="D8" s="21">
        <f>data!C196</f>
        <v>70676.559999998659</v>
      </c>
      <c r="E8" s="21">
        <f>data!D196</f>
        <v>0</v>
      </c>
      <c r="F8" s="21">
        <f>data!E196</f>
        <v>14761106.359999999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1263137456.23</v>
      </c>
      <c r="D9" s="21">
        <f>data!C197</f>
        <v>73555627.320000172</v>
      </c>
      <c r="E9" s="21">
        <f>data!D197</f>
        <v>371857.23999999993</v>
      </c>
      <c r="F9" s="21">
        <f>data!E197</f>
        <v>1336321226.3100002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64003493.449999996</v>
      </c>
      <c r="D11" s="21">
        <f>data!C199</f>
        <v>1193470.2700000107</v>
      </c>
      <c r="E11" s="21">
        <f>data!D199</f>
        <v>48865.59</v>
      </c>
      <c r="F11" s="21">
        <f>data!E199</f>
        <v>65148098.130000003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553610758.62000012</v>
      </c>
      <c r="D12" s="21">
        <f>data!C200</f>
        <v>54620199.599999785</v>
      </c>
      <c r="E12" s="21">
        <f>data!D200</f>
        <v>16355747.120000005</v>
      </c>
      <c r="F12" s="21">
        <f>data!E200</f>
        <v>591875211.0999999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72392192.900000006</v>
      </c>
      <c r="D14" s="21">
        <f>data!C202</f>
        <v>347796.34999999404</v>
      </c>
      <c r="E14" s="21">
        <f>data!D202</f>
        <v>15832.919999999998</v>
      </c>
      <c r="F14" s="21">
        <f>data!E202</f>
        <v>72724156.329999998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195531702.60000002</v>
      </c>
      <c r="D15" s="21">
        <f>data!C203</f>
        <v>347971382.78998721</v>
      </c>
      <c r="E15" s="21">
        <f>data!D203</f>
        <v>113844174.71000005</v>
      </c>
      <c r="F15" s="21">
        <f>data!E203</f>
        <v>429658910.67998719</v>
      </c>
      <c r="M15" s="240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2384532347</v>
      </c>
      <c r="D16" s="21">
        <f>data!C204</f>
        <v>477759152.88998717</v>
      </c>
      <c r="E16" s="21">
        <f>data!D204</f>
        <v>130636477.58000006</v>
      </c>
      <c r="F16" s="21">
        <f>data!E204</f>
        <v>2731655022.3099871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8225103.6200000001</v>
      </c>
      <c r="D24" s="21">
        <f>data!C209</f>
        <v>790261.96</v>
      </c>
      <c r="E24" s="21">
        <f>data!D209</f>
        <v>0</v>
      </c>
      <c r="F24" s="21">
        <f>data!E209</f>
        <v>9015365.5800000001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411365320.56999993</v>
      </c>
      <c r="D25" s="21">
        <f>data!C210</f>
        <v>48398091.360000074</v>
      </c>
      <c r="E25" s="21">
        <f>data!D210</f>
        <v>253122.32999999993</v>
      </c>
      <c r="F25" s="21">
        <f>data!E210</f>
        <v>459510289.60000002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27693169.02</v>
      </c>
      <c r="D27" s="21">
        <f>data!C212</f>
        <v>3479943.7100000009</v>
      </c>
      <c r="E27" s="21">
        <f>data!D212</f>
        <v>38946.650000000009</v>
      </c>
      <c r="F27" s="21">
        <f>data!E212</f>
        <v>31134166.080000002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385780466.95999998</v>
      </c>
      <c r="D28" s="21">
        <f>data!C213</f>
        <v>53594509.469999969</v>
      </c>
      <c r="E28" s="21">
        <f>data!D213</f>
        <v>16186914.710000006</v>
      </c>
      <c r="F28" s="21">
        <f>data!E213</f>
        <v>423188061.71999997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21388422.25</v>
      </c>
      <c r="D30" s="21">
        <f>data!C215</f>
        <v>5149768.9200000018</v>
      </c>
      <c r="E30" s="21">
        <f>data!D215</f>
        <v>15832.919999999998</v>
      </c>
      <c r="F30" s="21">
        <f>data!E215</f>
        <v>26522358.25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854452482.41999984</v>
      </c>
      <c r="D32" s="21">
        <f>data!C217</f>
        <v>111412575.42000005</v>
      </c>
      <c r="E32" s="21">
        <f>data!D217</f>
        <v>16494816.610000007</v>
      </c>
      <c r="F32" s="21">
        <f>data!E217</f>
        <v>949370241.23000002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3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3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Seattle Children's</v>
      </c>
      <c r="B2" s="30"/>
      <c r="C2" s="30"/>
      <c r="D2" s="31" t="str">
        <f>"FYE: "&amp;data!C82</f>
        <v>FYE: 09/30/2020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1929086.94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37404217.619999997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861462768.92000008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42941927.660000004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265343631.17000002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1207152545.3700001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40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3562113.16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18692488.640000001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22254601.800000001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44">
        <v>20</v>
      </c>
      <c r="B24" s="55">
        <v>5970</v>
      </c>
      <c r="C24" s="14" t="s">
        <v>357</v>
      </c>
      <c r="D24" s="14">
        <f>data!C238</f>
        <v>21155842.049999997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1252492076.1600001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27" zoomScale="75" workbookViewId="0">
      <selection activeCell="E90" sqref="E90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Seattle Children's</v>
      </c>
      <c r="B3" s="30"/>
      <c r="C3" s="31" t="str">
        <f>" FYE: "&amp;data!C82</f>
        <v xml:space="preserve"> FYE: 09/30/2020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65507895.329999998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523072183.68000001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251138410.80000001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128996981.29000001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19896004.460000005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30289351.25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25059675.07</v>
      </c>
      <c r="M15" s="240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541683680.27999997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1368478438.8899999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2459673.87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1370938112.7599998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221166313.39999998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14761106.359999999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1336321226.3100002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65148098.130000003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591875211.0999999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72724156.329999998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429658910.67998719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2731655022.3099871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949370241.23000002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1782284781.079987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360413960.90000015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360413960.90000015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4055320535.0199866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Seattle Children's</v>
      </c>
      <c r="B55" s="30"/>
      <c r="C55" s="31" t="str">
        <f>"FYE: "&amp;data!C82</f>
        <v>FYE: 09/30/2020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108803104.65000001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73915239.109999999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13119675.07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81397719.440000013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15021040.34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292256778.60999995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16198593.949999999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688850312.71999991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178234344.43999997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883283251.1099999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15021040.34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868262210.76999986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2894801546.0400043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2894801546.0400043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4055320535.4200039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Seattle Children's</v>
      </c>
      <c r="B107" s="30"/>
      <c r="C107" s="31" t="str">
        <f>" FYE: "&amp;data!C82</f>
        <v xml:space="preserve"> FYE: 09/30/2020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1634045450.79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936588181.72000003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2570633632.5100002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43" t="s">
        <v>450</v>
      </c>
      <c r="C115" s="48">
        <f>data!C363</f>
        <v>1929086.94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1207152545.3700001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22254601.800000001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21155842.049999997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1252492076.1600001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1318141556.3500001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344792994.79000002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344792994.79000002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1662934551.1400001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662562289.67999995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176647009.19000003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0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170268878.07999998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15237089.699999999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371535972.49000001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110414616.41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31655262.559999995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37609346.07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47332657.029999994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21248263.960000001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47839684.470000006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1692351069.6400001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-29416518.5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65828637.610000007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36412119.110000007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36412119.110000007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10" zoomScale="65" workbookViewId="0">
      <selection activeCell="L21" sqref="L21"/>
    </sheetView>
  </sheetViews>
  <sheetFormatPr defaultColWidth="8.93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93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Seattle Children's</v>
      </c>
      <c r="B4" s="77"/>
      <c r="C4" s="77"/>
      <c r="D4" s="77"/>
      <c r="E4" s="77"/>
      <c r="F4" s="77"/>
      <c r="G4" s="80"/>
      <c r="H4" s="79" t="str">
        <f>"FYE: "&amp;data!C82</f>
        <v>FYE: 09/30/2020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26304</v>
      </c>
      <c r="D9" s="14">
        <f>data!D59</f>
        <v>0</v>
      </c>
      <c r="E9" s="14">
        <f>data!E59</f>
        <v>54678</v>
      </c>
      <c r="F9" s="14">
        <f>data!F59</f>
        <v>0</v>
      </c>
      <c r="G9" s="14">
        <f>data!G59</f>
        <v>3287</v>
      </c>
      <c r="H9" s="14">
        <f>data!H59</f>
        <v>11376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416.37697613807694</v>
      </c>
      <c r="D10" s="26">
        <f>data!D60</f>
        <v>0</v>
      </c>
      <c r="E10" s="26">
        <f>data!E60</f>
        <v>512.28290263335168</v>
      </c>
      <c r="F10" s="26">
        <f>data!F60</f>
        <v>0</v>
      </c>
      <c r="G10" s="26">
        <f>data!G60</f>
        <v>34.51911198758242</v>
      </c>
      <c r="H10" s="26">
        <f>data!H60</f>
        <v>153.96076615587913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41510260.140000001</v>
      </c>
      <c r="D11" s="14">
        <f>data!D61</f>
        <v>0</v>
      </c>
      <c r="E11" s="14">
        <f>data!E61</f>
        <v>46474433.93</v>
      </c>
      <c r="F11" s="14">
        <f>data!F61</f>
        <v>0</v>
      </c>
      <c r="G11" s="14">
        <f>data!G61</f>
        <v>3265395.51</v>
      </c>
      <c r="H11" s="14">
        <f>data!H61</f>
        <v>10956218.119999997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3816886.96</v>
      </c>
      <c r="D14" s="14">
        <f>data!D64</f>
        <v>0</v>
      </c>
      <c r="E14" s="14">
        <f>data!E64</f>
        <v>3459022.7799999993</v>
      </c>
      <c r="F14" s="14">
        <f>data!F64</f>
        <v>0</v>
      </c>
      <c r="G14" s="14">
        <f>data!G64</f>
        <v>156581.78</v>
      </c>
      <c r="H14" s="14">
        <f>data!H64</f>
        <v>202430.99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1726.65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878.82</v>
      </c>
      <c r="H15" s="14">
        <f>data!H65</f>
        <v>0</v>
      </c>
      <c r="I15" s="14">
        <f>data!I65</f>
        <v>0</v>
      </c>
      <c r="M15" s="239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7872536.29</v>
      </c>
      <c r="D16" s="14">
        <f>data!D66</f>
        <v>0</v>
      </c>
      <c r="E16" s="14">
        <f>data!E66</f>
        <v>1049258.2</v>
      </c>
      <c r="F16" s="14">
        <f>data!F66</f>
        <v>0</v>
      </c>
      <c r="G16" s="14">
        <f>data!G66</f>
        <v>28757.380000000005</v>
      </c>
      <c r="H16" s="14">
        <f>data!H66</f>
        <v>545418.07000000007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6028555</v>
      </c>
      <c r="D17" s="14">
        <f>data!D67</f>
        <v>0</v>
      </c>
      <c r="E17" s="14">
        <f>data!E67</f>
        <v>17963893</v>
      </c>
      <c r="F17" s="14">
        <f>data!F67</f>
        <v>0</v>
      </c>
      <c r="G17" s="14">
        <f>data!G67</f>
        <v>970767</v>
      </c>
      <c r="H17" s="14">
        <f>data!H67</f>
        <v>4995407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101555.04000000002</v>
      </c>
      <c r="D18" s="14">
        <f>data!D68</f>
        <v>0</v>
      </c>
      <c r="E18" s="14">
        <f>data!E68</f>
        <v>426217.35</v>
      </c>
      <c r="F18" s="14">
        <f>data!F68</f>
        <v>0</v>
      </c>
      <c r="G18" s="14">
        <f>data!G68</f>
        <v>29417.399999999991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221410.28</v>
      </c>
      <c r="D19" s="14">
        <f>data!D69</f>
        <v>0</v>
      </c>
      <c r="E19" s="14">
        <f>data!E69</f>
        <v>40338.86</v>
      </c>
      <c r="F19" s="14">
        <f>data!F69</f>
        <v>0</v>
      </c>
      <c r="G19" s="14">
        <f>data!G69</f>
        <v>976.37</v>
      </c>
      <c r="H19" s="14">
        <f>data!H69</f>
        <v>5362.130000000001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-250</v>
      </c>
      <c r="F20" s="14">
        <f>-data!F70</f>
        <v>0</v>
      </c>
      <c r="G20" s="14">
        <f>-data!G70</f>
        <v>-7631.06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59552930.359999999</v>
      </c>
      <c r="D21" s="14">
        <f>data!D71</f>
        <v>0</v>
      </c>
      <c r="E21" s="14">
        <f>data!E71</f>
        <v>69412914.11999999</v>
      </c>
      <c r="F21" s="14">
        <f>data!F71</f>
        <v>0</v>
      </c>
      <c r="G21" s="14">
        <f>data!G71</f>
        <v>4445143.2</v>
      </c>
      <c r="H21" s="14">
        <f>data!H71</f>
        <v>16704836.309999999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196"/>
      <c r="D22" s="197"/>
      <c r="E22" s="197"/>
      <c r="F22" s="197"/>
      <c r="G22" s="197"/>
      <c r="H22" s="197"/>
      <c r="I22" s="197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87181283</v>
      </c>
      <c r="D23" s="48">
        <f>+data!M669</f>
        <v>0</v>
      </c>
      <c r="E23" s="48">
        <f>+data!M670</f>
        <v>86303688</v>
      </c>
      <c r="F23" s="48">
        <f>+data!M671</f>
        <v>0</v>
      </c>
      <c r="G23" s="48">
        <f>+data!M672</f>
        <v>5171175</v>
      </c>
      <c r="H23" s="48">
        <f>+data!M673</f>
        <v>18939032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491168020.19999999</v>
      </c>
      <c r="D24" s="14">
        <f>data!D73</f>
        <v>0</v>
      </c>
      <c r="E24" s="14">
        <f>data!E73</f>
        <v>358905084.20000005</v>
      </c>
      <c r="F24" s="14">
        <f>data!F73</f>
        <v>0</v>
      </c>
      <c r="G24" s="14">
        <f>data!G73</f>
        <v>22998747.199999999</v>
      </c>
      <c r="H24" s="14">
        <f>data!H73</f>
        <v>81712234.5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595217.30000000005</v>
      </c>
      <c r="D25" s="14">
        <f>data!D74</f>
        <v>0</v>
      </c>
      <c r="E25" s="14">
        <f>data!E74</f>
        <v>28173552.379999999</v>
      </c>
      <c r="F25" s="14">
        <f>data!F74</f>
        <v>0</v>
      </c>
      <c r="G25" s="14">
        <f>data!G74</f>
        <v>1230247.6000000001</v>
      </c>
      <c r="H25" s="14">
        <f>data!H74</f>
        <v>23744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491763237.5</v>
      </c>
      <c r="D26" s="14">
        <f>data!D75</f>
        <v>0</v>
      </c>
      <c r="E26" s="14">
        <f>data!E75</f>
        <v>387078636.58000004</v>
      </c>
      <c r="F26" s="14">
        <f>data!F75</f>
        <v>0</v>
      </c>
      <c r="G26" s="14">
        <f>data!G75</f>
        <v>24228994.800000001</v>
      </c>
      <c r="H26" s="14">
        <f>data!H75</f>
        <v>81735978.5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197"/>
      <c r="D27" s="197"/>
      <c r="E27" s="197"/>
      <c r="F27" s="197"/>
      <c r="G27" s="197"/>
      <c r="H27" s="197"/>
      <c r="I27" s="197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74287.567999999999</v>
      </c>
      <c r="D28" s="14">
        <f>data!D76</f>
        <v>0</v>
      </c>
      <c r="E28" s="14">
        <f>data!E76</f>
        <v>221362.16399999999</v>
      </c>
      <c r="F28" s="14">
        <f>data!F76</f>
        <v>0</v>
      </c>
      <c r="G28" s="14">
        <f>data!G76</f>
        <v>11962.39</v>
      </c>
      <c r="H28" s="14">
        <f>data!H76</f>
        <v>61556.491999999998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227</v>
      </c>
      <c r="D30" s="14">
        <f>data!D78</f>
        <v>0</v>
      </c>
      <c r="E30" s="14">
        <f>data!E78</f>
        <v>22318</v>
      </c>
      <c r="F30" s="14">
        <f>data!F78</f>
        <v>0</v>
      </c>
      <c r="G30" s="14">
        <f>data!G78</f>
        <v>209</v>
      </c>
      <c r="H30" s="14">
        <f>data!H78</f>
        <v>2168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1089336</v>
      </c>
      <c r="D31" s="14">
        <f>data!D79</f>
        <v>0</v>
      </c>
      <c r="E31" s="14">
        <f>data!E79</f>
        <v>1589861</v>
      </c>
      <c r="F31" s="14">
        <f>data!F79</f>
        <v>0</v>
      </c>
      <c r="G31" s="14">
        <f>data!G79</f>
        <v>38072</v>
      </c>
      <c r="H31" s="14">
        <f>data!H79</f>
        <v>230750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335.67926314384619</v>
      </c>
      <c r="D32" s="84">
        <f>data!D80</f>
        <v>0</v>
      </c>
      <c r="E32" s="84">
        <f>data!E80</f>
        <v>388.59834570917582</v>
      </c>
      <c r="F32" s="84">
        <f>data!F80</f>
        <v>0</v>
      </c>
      <c r="G32" s="84">
        <f>data!G80</f>
        <v>23.579929720164834</v>
      </c>
      <c r="H32" s="84">
        <f>data!H80</f>
        <v>41.89913017351649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Seattle Children's</v>
      </c>
      <c r="B36" s="77"/>
      <c r="C36" s="77"/>
      <c r="D36" s="77"/>
      <c r="E36" s="77"/>
      <c r="F36" s="77"/>
      <c r="G36" s="80"/>
      <c r="H36" s="79" t="str">
        <f>"FYE: "&amp;data!C82</f>
        <v>FYE: 09/30/2020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205.70539251450549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19797332.899999999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19433572.980000004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625.54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4142154.1700000004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8092621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72309.89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1248819.4399999997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-250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52787185.920000002</v>
      </c>
    </row>
    <row r="54" spans="1:9" ht="20.149999999999999" customHeight="1" x14ac:dyDescent="0.35">
      <c r="A54" s="23">
        <v>17</v>
      </c>
      <c r="B54" s="14" t="s">
        <v>244</v>
      </c>
      <c r="C54" s="197"/>
      <c r="D54" s="197"/>
      <c r="E54" s="197"/>
      <c r="F54" s="197"/>
      <c r="G54" s="197"/>
      <c r="H54" s="197"/>
      <c r="I54" s="197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53438447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150666324.03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121327545.00999999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271993869.03999996</v>
      </c>
    </row>
    <row r="59" spans="1:9" ht="20.149999999999999" customHeight="1" x14ac:dyDescent="0.35">
      <c r="A59" s="23" t="s">
        <v>1185</v>
      </c>
      <c r="B59" s="60"/>
      <c r="C59" s="197"/>
      <c r="D59" s="197"/>
      <c r="E59" s="197"/>
      <c r="F59" s="197"/>
      <c r="G59" s="197"/>
      <c r="H59" s="197"/>
      <c r="I59" s="197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99722.272694497195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4930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74.826502572527474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Seattle Children's</v>
      </c>
      <c r="B68" s="77"/>
      <c r="C68" s="77"/>
      <c r="D68" s="77"/>
      <c r="E68" s="77"/>
      <c r="F68" s="77"/>
      <c r="G68" s="80"/>
      <c r="H68" s="79" t="str">
        <f>"FYE: "&amp;data!C82</f>
        <v>FYE: 09/30/2020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198"/>
      <c r="F72" s="198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11042</v>
      </c>
      <c r="D73" s="48">
        <f>data!R59</f>
        <v>144445</v>
      </c>
      <c r="E73" s="198"/>
      <c r="F73" s="198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74.407150374175828</v>
      </c>
      <c r="D74" s="26">
        <f>data!R60</f>
        <v>27.569785982912084</v>
      </c>
      <c r="E74" s="26">
        <f>data!S60</f>
        <v>94.187728970109902</v>
      </c>
      <c r="F74" s="26">
        <f>data!T60</f>
        <v>13.116148321593407</v>
      </c>
      <c r="G74" s="26">
        <f>data!U60</f>
        <v>211.19407186895603</v>
      </c>
      <c r="H74" s="26">
        <f>data!V60</f>
        <v>55.586372023186804</v>
      </c>
      <c r="I74" s="26">
        <f>data!W60</f>
        <v>9.7900505486263754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7925355.4200000018</v>
      </c>
      <c r="D75" s="14">
        <f>data!R61</f>
        <v>2009707.81</v>
      </c>
      <c r="E75" s="14">
        <f>data!S61</f>
        <v>5990376.3600000003</v>
      </c>
      <c r="F75" s="14">
        <f>data!T61</f>
        <v>1539557.9</v>
      </c>
      <c r="G75" s="14">
        <f>data!U61</f>
        <v>20137742.330000002</v>
      </c>
      <c r="H75" s="14">
        <f>data!V61</f>
        <v>5187447.3099999996</v>
      </c>
      <c r="I75" s="14">
        <f>data!W61</f>
        <v>1101745.56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307322.06999999995</v>
      </c>
      <c r="D78" s="14">
        <f>data!R64</f>
        <v>1511718.1099999999</v>
      </c>
      <c r="E78" s="14">
        <f>data!S64</f>
        <v>-954733.63000000024</v>
      </c>
      <c r="F78" s="14">
        <f>data!T64</f>
        <v>130344.79</v>
      </c>
      <c r="G78" s="14">
        <f>data!U64</f>
        <v>9148710.5199999996</v>
      </c>
      <c r="H78" s="14">
        <f>data!V64</f>
        <v>290579.88000000006</v>
      </c>
      <c r="I78" s="14">
        <f>data!W64</f>
        <v>62823.720000000016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1856.3400000000001</v>
      </c>
      <c r="D79" s="14">
        <f>data!R65</f>
        <v>59.98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140.71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949521.7799999998</v>
      </c>
      <c r="D80" s="14">
        <f>data!R66</f>
        <v>1695798.3699999999</v>
      </c>
      <c r="E80" s="14">
        <f>data!S66</f>
        <v>3160273.9600000009</v>
      </c>
      <c r="F80" s="14">
        <f>data!T66</f>
        <v>0</v>
      </c>
      <c r="G80" s="14">
        <f>data!U66</f>
        <v>8573703.2799999993</v>
      </c>
      <c r="H80" s="14">
        <f>data!V66</f>
        <v>255769.59000000003</v>
      </c>
      <c r="I80" s="14">
        <f>data!W66</f>
        <v>291.76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795593</v>
      </c>
      <c r="D81" s="14">
        <f>data!R67</f>
        <v>616685</v>
      </c>
      <c r="E81" s="14">
        <f>data!S67</f>
        <v>2732691</v>
      </c>
      <c r="F81" s="14">
        <f>data!T67</f>
        <v>38764</v>
      </c>
      <c r="G81" s="14">
        <f>data!U67</f>
        <v>3587175</v>
      </c>
      <c r="H81" s="14">
        <f>data!V67</f>
        <v>444119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118912.12000000002</v>
      </c>
      <c r="F82" s="14">
        <f>data!T68</f>
        <v>0</v>
      </c>
      <c r="G82" s="14">
        <f>data!U68</f>
        <v>0</v>
      </c>
      <c r="H82" s="14">
        <f>data!V68</f>
        <v>302299.7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6849.99</v>
      </c>
      <c r="D83" s="14">
        <f>data!R69</f>
        <v>78065.540000000008</v>
      </c>
      <c r="E83" s="14">
        <f>data!S69</f>
        <v>85825.24</v>
      </c>
      <c r="F83" s="14">
        <f>data!T69</f>
        <v>3945.9900000000002</v>
      </c>
      <c r="G83" s="14">
        <f>data!U69</f>
        <v>1457746.25</v>
      </c>
      <c r="H83" s="14">
        <f>data!V69</f>
        <v>438365.66000000009</v>
      </c>
      <c r="I83" s="14">
        <f>data!W69</f>
        <v>504168.2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-2754173.87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9986498.6000000015</v>
      </c>
      <c r="D85" s="14">
        <f>data!R71</f>
        <v>5912034.8099999996</v>
      </c>
      <c r="E85" s="14">
        <f>data!S71</f>
        <v>11133345.050000001</v>
      </c>
      <c r="F85" s="14">
        <f>data!T71</f>
        <v>1712612.68</v>
      </c>
      <c r="G85" s="14">
        <f>data!U71</f>
        <v>40150903.510000005</v>
      </c>
      <c r="H85" s="14">
        <f>data!V71</f>
        <v>6918721.8499999996</v>
      </c>
      <c r="I85" s="14">
        <f>data!W71</f>
        <v>1669029.24</v>
      </c>
    </row>
    <row r="86" spans="1:9" ht="20.149999999999999" customHeight="1" x14ac:dyDescent="0.35">
      <c r="A86" s="23">
        <v>17</v>
      </c>
      <c r="B86" s="14" t="s">
        <v>244</v>
      </c>
      <c r="C86" s="197"/>
      <c r="D86" s="197"/>
      <c r="E86" s="197"/>
      <c r="F86" s="197"/>
      <c r="G86" s="197"/>
      <c r="H86" s="197"/>
      <c r="I86" s="197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6657695</v>
      </c>
      <c r="D87" s="48">
        <f>+data!M683</f>
        <v>12193784</v>
      </c>
      <c r="E87" s="48">
        <f>+data!M684</f>
        <v>6878266</v>
      </c>
      <c r="F87" s="48">
        <f>+data!M685</f>
        <v>531151</v>
      </c>
      <c r="G87" s="48">
        <f>+data!M686</f>
        <v>41801749</v>
      </c>
      <c r="H87" s="48">
        <f>+data!M687</f>
        <v>10784916</v>
      </c>
      <c r="I87" s="48">
        <f>+data!M688</f>
        <v>5359797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7930902.7000000002</v>
      </c>
      <c r="D88" s="14">
        <f>data!R73</f>
        <v>39090199.900000006</v>
      </c>
      <c r="E88" s="14">
        <f>data!S73</f>
        <v>8305465.2400000012</v>
      </c>
      <c r="F88" s="14">
        <f>data!T73</f>
        <v>0</v>
      </c>
      <c r="G88" s="14">
        <f>data!U73</f>
        <v>93993784.700000003</v>
      </c>
      <c r="H88" s="14">
        <f>data!V73</f>
        <v>24816197.499999996</v>
      </c>
      <c r="I88" s="14">
        <f>data!W73</f>
        <v>9676209.9199999981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16946495.939999998</v>
      </c>
      <c r="D89" s="14">
        <f>data!R74</f>
        <v>35023482.20000001</v>
      </c>
      <c r="E89" s="14">
        <f>data!S74</f>
        <v>8728712.8299999982</v>
      </c>
      <c r="F89" s="14">
        <f>data!T74</f>
        <v>0</v>
      </c>
      <c r="G89" s="14">
        <f>data!U74</f>
        <v>76519559.400000006</v>
      </c>
      <c r="H89" s="14">
        <f>data!V74</f>
        <v>38095662.769999996</v>
      </c>
      <c r="I89" s="14">
        <f>data!W74</f>
        <v>27895179.240000002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24877398.639999997</v>
      </c>
      <c r="D90" s="14">
        <f>data!R75</f>
        <v>74113682.100000024</v>
      </c>
      <c r="E90" s="14">
        <f>data!S75</f>
        <v>17034178.07</v>
      </c>
      <c r="F90" s="14">
        <f>data!T75</f>
        <v>0</v>
      </c>
      <c r="G90" s="14">
        <f>data!U75</f>
        <v>170513344.10000002</v>
      </c>
      <c r="H90" s="14">
        <f>data!V75</f>
        <v>62911860.269999996</v>
      </c>
      <c r="I90" s="14">
        <f>data!W75</f>
        <v>37571389.159999996</v>
      </c>
    </row>
    <row r="91" spans="1:9" ht="20.149999999999999" customHeight="1" x14ac:dyDescent="0.35">
      <c r="A91" s="23" t="s">
        <v>1185</v>
      </c>
      <c r="B91" s="60"/>
      <c r="C91" s="197"/>
      <c r="D91" s="197"/>
      <c r="E91" s="197"/>
      <c r="F91" s="197"/>
      <c r="G91" s="197"/>
      <c r="H91" s="197"/>
      <c r="I91" s="197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9803.7900000000009</v>
      </c>
      <c r="D92" s="14">
        <f>data!R76</f>
        <v>7599.174</v>
      </c>
      <c r="E92" s="14">
        <f>data!S76</f>
        <v>33673.906923076924</v>
      </c>
      <c r="F92" s="14">
        <f>data!T76</f>
        <v>477.67</v>
      </c>
      <c r="G92" s="14">
        <f>data!U76</f>
        <v>44203.38</v>
      </c>
      <c r="H92" s="14">
        <f>data!V76</f>
        <v>5472.7139999999999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1154</v>
      </c>
      <c r="D94" s="14">
        <f>data!R78</f>
        <v>9325</v>
      </c>
      <c r="E94" s="14">
        <f>data!S78</f>
        <v>4355</v>
      </c>
      <c r="F94" s="14">
        <f>data!T78</f>
        <v>91</v>
      </c>
      <c r="G94" s="14">
        <f>data!U78</f>
        <v>120565</v>
      </c>
      <c r="H94" s="14">
        <f>data!V78</f>
        <v>7567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29114</v>
      </c>
      <c r="F95" s="14">
        <f>data!T79</f>
        <v>0</v>
      </c>
      <c r="G95" s="14">
        <f>data!U79</f>
        <v>0</v>
      </c>
      <c r="H95" s="14">
        <f>data!V79</f>
        <v>49457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54.703446473241762</v>
      </c>
      <c r="D96" s="84">
        <f>data!R80</f>
        <v>2.7604336909890113</v>
      </c>
      <c r="E96" s="84">
        <f>data!S80</f>
        <v>0</v>
      </c>
      <c r="F96" s="84">
        <f>data!T80</f>
        <v>12.194761145769231</v>
      </c>
      <c r="G96" s="84">
        <f>data!U80</f>
        <v>0.33239472961538463</v>
      </c>
      <c r="H96" s="84">
        <f>data!V80</f>
        <v>1.6854395604395623E-3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Seattle Children's</v>
      </c>
      <c r="B100" s="77"/>
      <c r="C100" s="77"/>
      <c r="D100" s="77"/>
      <c r="E100" s="77"/>
      <c r="F100" s="77"/>
      <c r="G100" s="80"/>
      <c r="H100" s="79" t="str">
        <f>"FYE: "&amp;data!C82</f>
        <v>FYE: 09/30/2020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198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59705</v>
      </c>
      <c r="D105" s="14">
        <f>data!Y59</f>
        <v>44567</v>
      </c>
      <c r="E105" s="14">
        <f>data!Z59</f>
        <v>0</v>
      </c>
      <c r="F105" s="14">
        <f>data!AA59</f>
        <v>0</v>
      </c>
      <c r="G105" s="198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10.168898023021976</v>
      </c>
      <c r="D106" s="26">
        <f>data!Y60</f>
        <v>107.03348215697802</v>
      </c>
      <c r="E106" s="26">
        <f>data!Z60</f>
        <v>5.9374127006593405</v>
      </c>
      <c r="F106" s="26">
        <f>data!AA60</f>
        <v>3.9350294278571423</v>
      </c>
      <c r="G106" s="26">
        <f>data!AB60</f>
        <v>185.43536836449451</v>
      </c>
      <c r="H106" s="26">
        <f>data!AC60</f>
        <v>128.47959276208795</v>
      </c>
      <c r="I106" s="26">
        <f>data!AD60</f>
        <v>31.101240037417583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1057416.17</v>
      </c>
      <c r="D107" s="14">
        <f>data!Y61</f>
        <v>10587378.969999999</v>
      </c>
      <c r="E107" s="14">
        <f>data!Z61</f>
        <v>495694.29000000004</v>
      </c>
      <c r="F107" s="14">
        <f>data!AA61</f>
        <v>466039.72</v>
      </c>
      <c r="G107" s="14">
        <f>data!AB61</f>
        <v>19703258.130000003</v>
      </c>
      <c r="H107" s="14">
        <f>data!AC61</f>
        <v>11271017.880000001</v>
      </c>
      <c r="I107" s="14">
        <f>data!AD61</f>
        <v>3369907.6599999997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0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62135.05</v>
      </c>
      <c r="D110" s="14">
        <f>data!Y64</f>
        <v>4649080.2299999995</v>
      </c>
      <c r="E110" s="14">
        <f>data!Z64</f>
        <v>19684.990000000002</v>
      </c>
      <c r="F110" s="14">
        <f>data!AA64</f>
        <v>719539.73</v>
      </c>
      <c r="G110" s="14">
        <f>data!AB64</f>
        <v>79199413.990000039</v>
      </c>
      <c r="H110" s="14">
        <f>data!AC64</f>
        <v>3514673.9799999995</v>
      </c>
      <c r="I110" s="14">
        <f>data!AD64</f>
        <v>1151299.56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521.49</v>
      </c>
      <c r="E111" s="14">
        <f>data!Z65</f>
        <v>0</v>
      </c>
      <c r="F111" s="14">
        <f>data!AA65</f>
        <v>0</v>
      </c>
      <c r="G111" s="14">
        <f>data!AB65</f>
        <v>368.31</v>
      </c>
      <c r="H111" s="14">
        <f>data!AC65</f>
        <v>266.22999999999996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975.34</v>
      </c>
      <c r="D112" s="14">
        <f>data!Y66</f>
        <v>1375673.2499999998</v>
      </c>
      <c r="E112" s="14">
        <f>data!Z66</f>
        <v>1489399.83</v>
      </c>
      <c r="F112" s="14">
        <f>data!AA66</f>
        <v>72010.099999999991</v>
      </c>
      <c r="G112" s="14">
        <f>data!AB66</f>
        <v>341842.48</v>
      </c>
      <c r="H112" s="14">
        <f>data!AC66</f>
        <v>1072872.46</v>
      </c>
      <c r="I112" s="14">
        <f>data!AD66</f>
        <v>155398.80000000002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337751</v>
      </c>
      <c r="D113" s="14">
        <f>data!Y67</f>
        <v>4235592</v>
      </c>
      <c r="E113" s="14">
        <f>data!Z67</f>
        <v>31527</v>
      </c>
      <c r="F113" s="14">
        <f>data!AA67</f>
        <v>180161</v>
      </c>
      <c r="G113" s="14">
        <f>data!AB67</f>
        <v>1358153</v>
      </c>
      <c r="H113" s="14">
        <f>data!AC67</f>
        <v>412346</v>
      </c>
      <c r="I113" s="14">
        <f>data!AD67</f>
        <v>392522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126198.70999999999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655289.70000000007</v>
      </c>
      <c r="D115" s="14">
        <f>data!Y69</f>
        <v>1324548.4100000001</v>
      </c>
      <c r="E115" s="14">
        <f>data!Z69</f>
        <v>51167.77</v>
      </c>
      <c r="F115" s="14">
        <f>data!AA69</f>
        <v>234353.5</v>
      </c>
      <c r="G115" s="14">
        <f>data!AB69</f>
        <v>310145.40999999997</v>
      </c>
      <c r="H115" s="14">
        <f>data!AC69</f>
        <v>178272.19</v>
      </c>
      <c r="I115" s="14">
        <f>data!AD69</f>
        <v>41238.21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-14643.289999999999</v>
      </c>
      <c r="E116" s="14">
        <f>-data!Z70</f>
        <v>-18487.919999999998</v>
      </c>
      <c r="F116" s="14">
        <f>-data!AA70</f>
        <v>0</v>
      </c>
      <c r="G116" s="14">
        <f>-data!AB70</f>
        <v>-1821.36</v>
      </c>
      <c r="H116" s="14">
        <f>-data!AC70</f>
        <v>-50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2113567.2600000002</v>
      </c>
      <c r="D117" s="14">
        <f>data!Y71</f>
        <v>22158151.059999999</v>
      </c>
      <c r="E117" s="14">
        <f>data!Z71</f>
        <v>2068985.9600000002</v>
      </c>
      <c r="F117" s="14">
        <f>data!AA71</f>
        <v>1672104.05</v>
      </c>
      <c r="G117" s="14">
        <f>data!AB71</f>
        <v>100911359.96000004</v>
      </c>
      <c r="H117" s="14">
        <f>data!AC71</f>
        <v>16575597.450000001</v>
      </c>
      <c r="I117" s="14">
        <f>data!AD71</f>
        <v>5110366.2299999995</v>
      </c>
    </row>
    <row r="118" spans="1:9" ht="20.149999999999999" customHeight="1" x14ac:dyDescent="0.35">
      <c r="A118" s="23">
        <v>17</v>
      </c>
      <c r="B118" s="14" t="s">
        <v>244</v>
      </c>
      <c r="C118" s="197"/>
      <c r="D118" s="197"/>
      <c r="E118" s="197"/>
      <c r="F118" s="197"/>
      <c r="G118" s="197"/>
      <c r="H118" s="197"/>
      <c r="I118" s="197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3694112</v>
      </c>
      <c r="D119" s="48">
        <f>+data!M690</f>
        <v>23336527</v>
      </c>
      <c r="E119" s="48">
        <f>+data!M691</f>
        <v>1004245</v>
      </c>
      <c r="F119" s="48">
        <f>+data!M692</f>
        <v>1528286</v>
      </c>
      <c r="G119" s="48">
        <f>+data!M693</f>
        <v>70689242</v>
      </c>
      <c r="H119" s="48">
        <f>+data!M694</f>
        <v>8112263</v>
      </c>
      <c r="I119" s="48">
        <f>+data!M695</f>
        <v>6001263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9463728.5500000026</v>
      </c>
      <c r="D120" s="14">
        <f>data!Y73</f>
        <v>41828899.860000007</v>
      </c>
      <c r="E120" s="14">
        <f>data!Z73</f>
        <v>4318347.5</v>
      </c>
      <c r="F120" s="14">
        <f>data!AA73</f>
        <v>1124324.7</v>
      </c>
      <c r="G120" s="14">
        <f>data!AB73</f>
        <v>191791679.91</v>
      </c>
      <c r="H120" s="14">
        <f>data!AC73</f>
        <v>30250286.100000001</v>
      </c>
      <c r="I120" s="14">
        <f>data!AD73</f>
        <v>9250306.8000000007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13365926.599999998</v>
      </c>
      <c r="D121" s="14">
        <f>data!Y74</f>
        <v>72077889</v>
      </c>
      <c r="E121" s="14">
        <f>data!Z74</f>
        <v>35677.9</v>
      </c>
      <c r="F121" s="14">
        <f>data!AA74</f>
        <v>3513095.9000000004</v>
      </c>
      <c r="G121" s="14">
        <f>data!AB74</f>
        <v>181335440.50999999</v>
      </c>
      <c r="H121" s="14">
        <f>data!AC74</f>
        <v>1522018.2999999998</v>
      </c>
      <c r="I121" s="14">
        <f>data!AD74</f>
        <v>23600150.5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22829655.149999999</v>
      </c>
      <c r="D122" s="14">
        <f>data!Y75</f>
        <v>113906788.86000001</v>
      </c>
      <c r="E122" s="14">
        <f>data!Z75</f>
        <v>4354025.4000000004</v>
      </c>
      <c r="F122" s="14">
        <f>data!AA75</f>
        <v>4637420.6000000006</v>
      </c>
      <c r="G122" s="14">
        <f>data!AB75</f>
        <v>373127120.41999996</v>
      </c>
      <c r="H122" s="14">
        <f>data!AC75</f>
        <v>31772304.400000002</v>
      </c>
      <c r="I122" s="14">
        <f>data!AD75</f>
        <v>32850457.300000001</v>
      </c>
    </row>
    <row r="123" spans="1:9" ht="20.149999999999999" customHeight="1" x14ac:dyDescent="0.35">
      <c r="A123" s="23" t="s">
        <v>1185</v>
      </c>
      <c r="B123" s="60"/>
      <c r="C123" s="197"/>
      <c r="D123" s="197"/>
      <c r="E123" s="197"/>
      <c r="F123" s="197"/>
      <c r="G123" s="197"/>
      <c r="H123" s="197"/>
      <c r="I123" s="197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4161.9791323313448</v>
      </c>
      <c r="D124" s="14">
        <f>data!Y76</f>
        <v>52193.572901298903</v>
      </c>
      <c r="E124" s="14">
        <f>data!Z76</f>
        <v>388.48906929758834</v>
      </c>
      <c r="F124" s="14">
        <f>data!AA76</f>
        <v>2220.0539544764915</v>
      </c>
      <c r="G124" s="14">
        <f>data!AB76</f>
        <v>16736</v>
      </c>
      <c r="H124" s="14">
        <f>data!AC76</f>
        <v>5081.18</v>
      </c>
      <c r="I124" s="14">
        <f>data!AD76</f>
        <v>4836.8999999999996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4131</v>
      </c>
      <c r="E126" s="14">
        <f>data!Z78</f>
        <v>208</v>
      </c>
      <c r="F126" s="14">
        <f>data!AA78</f>
        <v>6719</v>
      </c>
      <c r="G126" s="14">
        <f>data!AB78</f>
        <v>7321</v>
      </c>
      <c r="H126" s="14">
        <f>data!AC78</f>
        <v>34</v>
      </c>
      <c r="I126" s="14">
        <f>data!AD78</f>
        <v>573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278191</v>
      </c>
      <c r="E127" s="14">
        <f>data!Z79</f>
        <v>0</v>
      </c>
      <c r="F127" s="14">
        <f>data!AA79</f>
        <v>0</v>
      </c>
      <c r="G127" s="14">
        <f>data!AB79</f>
        <v>14237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20.802342774890111</v>
      </c>
      <c r="E128" s="26">
        <f>data!Z80</f>
        <v>1.5440456495054946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22.012334648296704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Seattle Children's</v>
      </c>
      <c r="B132" s="77"/>
      <c r="C132" s="77"/>
      <c r="D132" s="77"/>
      <c r="E132" s="77"/>
      <c r="F132" s="77"/>
      <c r="G132" s="80"/>
      <c r="H132" s="79" t="str">
        <f>"FYE: "&amp;data!C82</f>
        <v>FYE: 09/30/2020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40562</v>
      </c>
      <c r="F137" s="14">
        <f>data!AH59</f>
        <v>0</v>
      </c>
      <c r="G137" s="14">
        <f>data!AI59</f>
        <v>215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78.241088436593415</v>
      </c>
      <c r="D138" s="26">
        <f>data!AF60</f>
        <v>113.46072298456045</v>
      </c>
      <c r="E138" s="26">
        <f>data!AG60</f>
        <v>117.49824820725274</v>
      </c>
      <c r="F138" s="26">
        <f>data!AH60</f>
        <v>28.961500848516486</v>
      </c>
      <c r="G138" s="26">
        <f>data!AI60</f>
        <v>0</v>
      </c>
      <c r="H138" s="26">
        <f>data!AJ60</f>
        <v>914.16745936835162</v>
      </c>
      <c r="I138" s="26">
        <f>data!AK60</f>
        <v>22.724478316373624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7470503.3200000012</v>
      </c>
      <c r="D139" s="14">
        <f>data!AF61</f>
        <v>10327299.840000004</v>
      </c>
      <c r="E139" s="14">
        <f>data!AG61</f>
        <v>11499998.970000001</v>
      </c>
      <c r="F139" s="14">
        <f>data!AH61</f>
        <v>3640348.8499999992</v>
      </c>
      <c r="G139" s="14">
        <f>data!AI61</f>
        <v>0</v>
      </c>
      <c r="H139" s="14">
        <f>data!AJ61</f>
        <v>90769081.859999985</v>
      </c>
      <c r="I139" s="14">
        <f>data!AK61</f>
        <v>2152443.2899999996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130300.51</v>
      </c>
      <c r="D142" s="14">
        <f>data!AF64</f>
        <v>199920.56</v>
      </c>
      <c r="E142" s="14">
        <f>data!AG64</f>
        <v>1336604.3099999996</v>
      </c>
      <c r="F142" s="14">
        <f>data!AH64</f>
        <v>119770.73999999999</v>
      </c>
      <c r="G142" s="14">
        <f>data!AI64</f>
        <v>0</v>
      </c>
      <c r="H142" s="14">
        <f>data!AJ64</f>
        <v>3194450.2799999993</v>
      </c>
      <c r="I142" s="14">
        <f>data!AK64</f>
        <v>112570.41999999998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14959.77</v>
      </c>
      <c r="E143" s="14">
        <f>data!AG65</f>
        <v>538.67999999999995</v>
      </c>
      <c r="F143" s="14">
        <f>data!AH65</f>
        <v>2677.3500000000004</v>
      </c>
      <c r="G143" s="14">
        <f>data!AI65</f>
        <v>0</v>
      </c>
      <c r="H143" s="14">
        <f>data!AJ65</f>
        <v>102341.6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60841.639999999992</v>
      </c>
      <c r="D144" s="14">
        <f>data!AF66</f>
        <v>2579186.4300000002</v>
      </c>
      <c r="E144" s="14">
        <f>data!AG66</f>
        <v>1182869.58</v>
      </c>
      <c r="F144" s="14">
        <f>data!AH66</f>
        <v>534581.42999999993</v>
      </c>
      <c r="G144" s="14">
        <f>data!AI66</f>
        <v>0</v>
      </c>
      <c r="H144" s="14">
        <f>data!AJ66</f>
        <v>4310819.16</v>
      </c>
      <c r="I144" s="14">
        <f>data!AK66</f>
        <v>1540.62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916764</v>
      </c>
      <c r="D145" s="14">
        <f>data!AF67</f>
        <v>873548</v>
      </c>
      <c r="E145" s="14">
        <f>data!AG67</f>
        <v>2702586</v>
      </c>
      <c r="F145" s="14">
        <f>data!AH67</f>
        <v>17256</v>
      </c>
      <c r="G145" s="14">
        <f>data!AI67</f>
        <v>0</v>
      </c>
      <c r="H145" s="14">
        <f>data!AJ67</f>
        <v>15379812</v>
      </c>
      <c r="I145" s="14">
        <f>data!AK67</f>
        <v>303929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1100541.5000000002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993854.74000000011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34140.92</v>
      </c>
      <c r="D147" s="14">
        <f>data!AF69</f>
        <v>477088.98000000004</v>
      </c>
      <c r="E147" s="14">
        <f>data!AG69</f>
        <v>25388.18</v>
      </c>
      <c r="F147" s="14">
        <f>data!AH69</f>
        <v>33432.32</v>
      </c>
      <c r="G147" s="14">
        <f>data!AI69</f>
        <v>0</v>
      </c>
      <c r="H147" s="14">
        <f>data!AJ69</f>
        <v>1879691.3699999999</v>
      </c>
      <c r="I147" s="14">
        <f>data!AK69</f>
        <v>5804.99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-38645.46</v>
      </c>
      <c r="D148" s="14">
        <f>-data!AF70</f>
        <v>-1297636.2500000002</v>
      </c>
      <c r="E148" s="14">
        <f>-data!AG70</f>
        <v>-318972.5</v>
      </c>
      <c r="F148" s="14">
        <f>-data!AH70</f>
        <v>-635155.07000000007</v>
      </c>
      <c r="G148" s="14">
        <f>-data!AI70</f>
        <v>0</v>
      </c>
      <c r="H148" s="14">
        <f>-data!AJ70</f>
        <v>-2747140.33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8573904.9299999997</v>
      </c>
      <c r="D149" s="14">
        <f>data!AF71</f>
        <v>14274908.830000004</v>
      </c>
      <c r="E149" s="14">
        <f>data!AG71</f>
        <v>16429013.220000001</v>
      </c>
      <c r="F149" s="14">
        <f>data!AH71</f>
        <v>3712911.6199999992</v>
      </c>
      <c r="G149" s="14">
        <f>data!AI71</f>
        <v>0</v>
      </c>
      <c r="H149" s="14">
        <f>data!AJ71</f>
        <v>113882910.67999998</v>
      </c>
      <c r="I149" s="14">
        <f>data!AK71</f>
        <v>2576288.3199999998</v>
      </c>
    </row>
    <row r="150" spans="1:9" ht="20.149999999999999" customHeight="1" x14ac:dyDescent="0.35">
      <c r="A150" s="23">
        <v>17</v>
      </c>
      <c r="B150" s="14" t="s">
        <v>244</v>
      </c>
      <c r="C150" s="197"/>
      <c r="D150" s="197"/>
      <c r="E150" s="197"/>
      <c r="F150" s="197"/>
      <c r="G150" s="197"/>
      <c r="H150" s="197"/>
      <c r="I150" s="197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5030090</v>
      </c>
      <c r="D151" s="48">
        <f>+data!M697</f>
        <v>5217995</v>
      </c>
      <c r="E151" s="48">
        <f>+data!M698</f>
        <v>18259921</v>
      </c>
      <c r="F151" s="48">
        <f>+data!M699</f>
        <v>1174108</v>
      </c>
      <c r="G151" s="48">
        <f>+data!M700</f>
        <v>0</v>
      </c>
      <c r="H151" s="48">
        <f>+data!M701</f>
        <v>53953810</v>
      </c>
      <c r="I151" s="48">
        <f>+data!M702</f>
        <v>1783757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5489073.8399999989</v>
      </c>
      <c r="D152" s="14">
        <f>data!AF73</f>
        <v>1740824.95</v>
      </c>
      <c r="E152" s="14">
        <f>data!AG73</f>
        <v>24722018.900000002</v>
      </c>
      <c r="F152" s="14">
        <f>data!AH73</f>
        <v>1226762.5</v>
      </c>
      <c r="G152" s="14">
        <f>data!AI73</f>
        <v>0</v>
      </c>
      <c r="H152" s="14">
        <f>data!AJ73</f>
        <v>3117532.32</v>
      </c>
      <c r="I152" s="14">
        <f>data!AK73</f>
        <v>4907105.97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12096583.959999999</v>
      </c>
      <c r="D153" s="14">
        <f>data!AF74</f>
        <v>8984979.1000000015</v>
      </c>
      <c r="E153" s="14">
        <f>data!AG74</f>
        <v>65827863.379999995</v>
      </c>
      <c r="F153" s="14">
        <f>data!AH74</f>
        <v>162596.20000000001</v>
      </c>
      <c r="G153" s="14">
        <f>data!AI74</f>
        <v>0</v>
      </c>
      <c r="H153" s="14">
        <f>data!AJ74</f>
        <v>104170138.50999999</v>
      </c>
      <c r="I153" s="14">
        <f>data!AK74</f>
        <v>2644031.0099999998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17585657.799999997</v>
      </c>
      <c r="D154" s="14">
        <f>data!AF75</f>
        <v>10725804.050000001</v>
      </c>
      <c r="E154" s="14">
        <f>data!AG75</f>
        <v>90549882.280000001</v>
      </c>
      <c r="F154" s="14">
        <f>data!AH75</f>
        <v>1389358.7</v>
      </c>
      <c r="G154" s="14">
        <f>data!AI75</f>
        <v>0</v>
      </c>
      <c r="H154" s="14">
        <f>data!AJ75</f>
        <v>107287670.82999998</v>
      </c>
      <c r="I154" s="14">
        <f>data!AK75</f>
        <v>7551136.9799999995</v>
      </c>
    </row>
    <row r="155" spans="1:9" ht="20.149999999999999" customHeight="1" x14ac:dyDescent="0.35">
      <c r="A155" s="23" t="s">
        <v>1185</v>
      </c>
      <c r="B155" s="60"/>
      <c r="C155" s="197"/>
      <c r="D155" s="197"/>
      <c r="E155" s="197"/>
      <c r="F155" s="197"/>
      <c r="G155" s="197"/>
      <c r="H155" s="197"/>
      <c r="I155" s="197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11296.93</v>
      </c>
      <c r="D156" s="14">
        <f>data!AF76</f>
        <v>10764.396000000001</v>
      </c>
      <c r="E156" s="14">
        <f>data!AG76</f>
        <v>33302.934000000001</v>
      </c>
      <c r="F156" s="14">
        <f>data!AH76</f>
        <v>212.64</v>
      </c>
      <c r="G156" s="14">
        <f>data!AI76</f>
        <v>0</v>
      </c>
      <c r="H156" s="14">
        <f>data!AJ76</f>
        <v>189519.525005109</v>
      </c>
      <c r="I156" s="14">
        <f>data!AK76</f>
        <v>3745.2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2246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12436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85116</v>
      </c>
      <c r="F159" s="14">
        <f>data!AH79</f>
        <v>0</v>
      </c>
      <c r="G159" s="14">
        <f>data!AI79</f>
        <v>0</v>
      </c>
      <c r="H159" s="14">
        <f>data!AJ79</f>
        <v>102208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1.9230769230769232E-2</v>
      </c>
      <c r="D160" s="26">
        <f>data!AF80</f>
        <v>13.925344413956042</v>
      </c>
      <c r="E160" s="26">
        <f>data!AG80</f>
        <v>68.036356513516481</v>
      </c>
      <c r="F160" s="26">
        <f>data!AH80</f>
        <v>17.254169143626378</v>
      </c>
      <c r="G160" s="26">
        <f>data!AI80</f>
        <v>0</v>
      </c>
      <c r="H160" s="26">
        <f>data!AJ80</f>
        <v>335.1713176945604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Seattle Children's</v>
      </c>
      <c r="B164" s="77"/>
      <c r="C164" s="77"/>
      <c r="D164" s="77"/>
      <c r="E164" s="77"/>
      <c r="F164" s="77"/>
      <c r="G164" s="80"/>
      <c r="H164" s="79" t="str">
        <f>"FYE: "&amp;data!C82</f>
        <v>FYE: 09/30/2020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237964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18.332850487032967</v>
      </c>
      <c r="D170" s="26">
        <f>data!AM60</f>
        <v>28.794052437307691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0.13400412087912078</v>
      </c>
      <c r="I170" s="26">
        <f>data!AR60</f>
        <v>63.487160116235771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1810973.89</v>
      </c>
      <c r="D171" s="14">
        <f>data!AM61</f>
        <v>2050869.2000000004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20171.690000000002</v>
      </c>
      <c r="I171" s="14">
        <f>data!AR61</f>
        <v>5569367.0500000007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25273.370000000003</v>
      </c>
      <c r="D174" s="14">
        <f>data!AM64</f>
        <v>12855.58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771.54999999999984</v>
      </c>
      <c r="I174" s="14">
        <f>data!AR64</f>
        <v>8400740.0000000019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51999.569999999992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291.20000000000005</v>
      </c>
      <c r="D176" s="14">
        <f>data!AM66</f>
        <v>210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396441.52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227353</v>
      </c>
      <c r="D177" s="14">
        <f>data!AM67</f>
        <v>543559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1161418.0499999998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12707.08</v>
      </c>
      <c r="D179" s="14">
        <f>data!AM69</f>
        <v>2608.0699999999997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368809.71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325</v>
      </c>
      <c r="D180" s="14">
        <f>-data!AM70</f>
        <v>-2385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2076923.54</v>
      </c>
      <c r="D181" s="14">
        <f>data!AM71</f>
        <v>2607716.85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20943.240000000002</v>
      </c>
      <c r="I181" s="14">
        <f>data!AR71</f>
        <v>15948775.900000002</v>
      </c>
    </row>
    <row r="182" spans="1:9" ht="20.149999999999999" customHeight="1" x14ac:dyDescent="0.35">
      <c r="A182" s="23">
        <v>17</v>
      </c>
      <c r="B182" s="14" t="s">
        <v>244</v>
      </c>
      <c r="C182" s="197"/>
      <c r="D182" s="197"/>
      <c r="E182" s="197"/>
      <c r="F182" s="197"/>
      <c r="G182" s="197"/>
      <c r="H182" s="197"/>
      <c r="I182" s="197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1492026</v>
      </c>
      <c r="D183" s="48">
        <f>+data!M704</f>
        <v>982169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4978</v>
      </c>
      <c r="I183" s="48">
        <f>+data!M709</f>
        <v>13524820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2398174.0999999996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4196583.0000000009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76852287.679999992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6594757.1000000006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76852287.679999992</v>
      </c>
    </row>
    <row r="187" spans="1:9" ht="20.149999999999999" customHeight="1" x14ac:dyDescent="0.35">
      <c r="A187" s="23" t="s">
        <v>1185</v>
      </c>
      <c r="B187" s="60"/>
      <c r="C187" s="197"/>
      <c r="D187" s="197"/>
      <c r="E187" s="197"/>
      <c r="F187" s="197"/>
      <c r="G187" s="197"/>
      <c r="H187" s="197"/>
      <c r="I187" s="197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2801.58</v>
      </c>
      <c r="D188" s="14">
        <f>data!AM76</f>
        <v>6698.07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6.723214285714281E-2</v>
      </c>
      <c r="I192" s="26">
        <f>data!AR80</f>
        <v>6.446752173313187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Seattle Children's</v>
      </c>
      <c r="B196" s="77"/>
      <c r="C196" s="77"/>
      <c r="D196" s="77"/>
      <c r="E196" s="77"/>
      <c r="F196" s="77"/>
      <c r="G196" s="80"/>
      <c r="H196" s="79" t="str">
        <f>"FYE: "&amp;data!C82</f>
        <v>FYE: 09/30/2020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198"/>
      <c r="G200" s="198"/>
      <c r="H200" s="198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198"/>
      <c r="G201" s="198"/>
      <c r="H201" s="198"/>
      <c r="I201" s="14">
        <f>data!AY59</f>
        <v>1092264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3.9555358495054946</v>
      </c>
      <c r="E202" s="26">
        <f>data!AU60</f>
        <v>0</v>
      </c>
      <c r="F202" s="26">
        <f>data!AV60</f>
        <v>37.043102543186812</v>
      </c>
      <c r="G202" s="26">
        <f>data!AW60</f>
        <v>1183.8412838418571</v>
      </c>
      <c r="H202" s="26">
        <f>data!AX60</f>
        <v>0</v>
      </c>
      <c r="I202" s="26">
        <f>data!AY60</f>
        <v>183.71351346142856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480557.71</v>
      </c>
      <c r="E203" s="14">
        <f>data!AU61</f>
        <v>0</v>
      </c>
      <c r="F203" s="14">
        <f>data!AV61</f>
        <v>2914186.5399999996</v>
      </c>
      <c r="G203" s="14">
        <f>data!AW61</f>
        <v>84088020.939999983</v>
      </c>
      <c r="H203" s="14">
        <f>data!AX61</f>
        <v>0</v>
      </c>
      <c r="I203" s="14">
        <f>data!AY61</f>
        <v>11269786.969999999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6537.46</v>
      </c>
      <c r="E206" s="14">
        <f>data!AU64</f>
        <v>0</v>
      </c>
      <c r="F206" s="14">
        <f>data!AV64</f>
        <v>642125.68000000017</v>
      </c>
      <c r="G206" s="14">
        <f>data!AW64</f>
        <v>19012633.409999996</v>
      </c>
      <c r="H206" s="14">
        <f>data!AX64</f>
        <v>811690.44000000006</v>
      </c>
      <c r="I206" s="14">
        <f>data!AY64</f>
        <v>3153528.0900000003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420.45</v>
      </c>
      <c r="E207" s="14">
        <f>data!AU65</f>
        <v>0</v>
      </c>
      <c r="F207" s="14">
        <f>data!AV65</f>
        <v>3083.26</v>
      </c>
      <c r="G207" s="14">
        <f>data!AW65</f>
        <v>2684888.45</v>
      </c>
      <c r="H207" s="14">
        <f>data!AX65</f>
        <v>0</v>
      </c>
      <c r="I207" s="14">
        <f>data!AY65</f>
        <v>162.18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3221352.9</v>
      </c>
      <c r="E208" s="14">
        <f>data!AU66</f>
        <v>0</v>
      </c>
      <c r="F208" s="14">
        <f>data!AV66</f>
        <v>611649.27</v>
      </c>
      <c r="G208" s="14">
        <f>data!AW66</f>
        <v>175567943.55000001</v>
      </c>
      <c r="H208" s="14">
        <f>data!AX66</f>
        <v>393634.91</v>
      </c>
      <c r="I208" s="14">
        <f>data!AY66</f>
        <v>175749.37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8038</v>
      </c>
      <c r="E209" s="14">
        <f>data!AU67</f>
        <v>0</v>
      </c>
      <c r="F209" s="14">
        <f>data!AV67</f>
        <v>54488</v>
      </c>
      <c r="G209" s="14">
        <f>data!AW67</f>
        <v>448734</v>
      </c>
      <c r="H209" s="14">
        <f>data!AX67</f>
        <v>0</v>
      </c>
      <c r="I209" s="14">
        <f>data!AY67</f>
        <v>2826429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9682959.290000001</v>
      </c>
      <c r="H210" s="14">
        <f>data!AX68</f>
        <v>796058.23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26499.989999999998</v>
      </c>
      <c r="E211" s="14">
        <f>data!AU69</f>
        <v>0</v>
      </c>
      <c r="F211" s="14">
        <f>data!AV69</f>
        <v>127487.13</v>
      </c>
      <c r="G211" s="14">
        <f>data!AW69</f>
        <v>24764424.449999996</v>
      </c>
      <c r="H211" s="14">
        <f>data!AX69</f>
        <v>-659430.00000000012</v>
      </c>
      <c r="I211" s="14">
        <f>data!AY69</f>
        <v>165878.06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-15</v>
      </c>
      <c r="E212" s="14">
        <f>-data!AU70</f>
        <v>0</v>
      </c>
      <c r="F212" s="14">
        <f>-data!AV70</f>
        <v>-967018.33000000007</v>
      </c>
      <c r="G212" s="14">
        <f>-data!AW70</f>
        <v>-218355757.39999998</v>
      </c>
      <c r="H212" s="14">
        <f>-data!AX70</f>
        <v>0</v>
      </c>
      <c r="I212" s="14">
        <f>-data!AY70</f>
        <v>-3702987.149999999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3743391.5100000002</v>
      </c>
      <c r="E213" s="14">
        <f>data!AU71</f>
        <v>0</v>
      </c>
      <c r="F213" s="14">
        <f>data!AV71</f>
        <v>3386001.55</v>
      </c>
      <c r="G213" s="14">
        <f>data!AW71</f>
        <v>97893846.690000057</v>
      </c>
      <c r="H213" s="14">
        <f>data!AX71</f>
        <v>1341953.58</v>
      </c>
      <c r="I213" s="14">
        <f>data!AY71</f>
        <v>13888546.52</v>
      </c>
    </row>
    <row r="214" spans="1:9" ht="20.149999999999999" customHeight="1" x14ac:dyDescent="0.35">
      <c r="A214" s="23">
        <v>17</v>
      </c>
      <c r="B214" s="14" t="s">
        <v>244</v>
      </c>
      <c r="C214" s="197"/>
      <c r="D214" s="197"/>
      <c r="E214" s="197"/>
      <c r="F214" s="197"/>
      <c r="G214" s="197"/>
      <c r="H214" s="197"/>
      <c r="I214" s="197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1536559</v>
      </c>
      <c r="E215" s="48">
        <f>+data!M712</f>
        <v>0</v>
      </c>
      <c r="F215" s="48">
        <f>+data!M713</f>
        <v>1678060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6000625</v>
      </c>
      <c r="E216" s="14">
        <f>data!AU73</f>
        <v>0</v>
      </c>
      <c r="F216" s="14">
        <f>data!AV73</f>
        <v>5778821.0000000009</v>
      </c>
      <c r="G216" s="199" t="str">
        <f>IF(data!AW73&gt;0,data!AW73,"")</f>
        <v>x</v>
      </c>
      <c r="H216" s="199" t="str">
        <f>IF(data!AX73&gt;0,data!AX73,"")</f>
        <v>x</v>
      </c>
      <c r="I216" s="199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44775</v>
      </c>
      <c r="E217" s="14">
        <f>data!AU74</f>
        <v>0</v>
      </c>
      <c r="F217" s="14">
        <f>data!AV74</f>
        <v>126848.5</v>
      </c>
      <c r="G217" s="199" t="str">
        <f>IF(data!AW74&gt;0,data!AW74,"")</f>
        <v>x</v>
      </c>
      <c r="H217" s="199" t="str">
        <f>IF(data!AX74&gt;0,data!AX74,"")</f>
        <v>x</v>
      </c>
      <c r="I217" s="199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6045400</v>
      </c>
      <c r="E218" s="14">
        <f>data!AU75</f>
        <v>0</v>
      </c>
      <c r="F218" s="14">
        <f>data!AV75</f>
        <v>5905669.5000000009</v>
      </c>
      <c r="G218" s="199" t="str">
        <f>IF(data!AW75&gt;0,data!AW75,"")</f>
        <v>x</v>
      </c>
      <c r="H218" s="199" t="str">
        <f>IF(data!AX75&gt;0,data!AX75,"")</f>
        <v>x</v>
      </c>
      <c r="I218" s="199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197"/>
      <c r="D219" s="197"/>
      <c r="E219" s="197"/>
      <c r="F219" s="197"/>
      <c r="G219" s="197"/>
      <c r="H219" s="197"/>
      <c r="I219" s="197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99.05</v>
      </c>
      <c r="E220" s="14">
        <f>data!AU76</f>
        <v>0</v>
      </c>
      <c r="F220" s="14">
        <f>data!AV76</f>
        <v>671.43</v>
      </c>
      <c r="G220" s="14">
        <f>data!AW76</f>
        <v>5529.58</v>
      </c>
      <c r="H220" s="14">
        <f>data!AX76</f>
        <v>0</v>
      </c>
      <c r="I220" s="85">
        <f>data!AY76</f>
        <v>34829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199" t="str">
        <f>IF(data!AX77&gt;0,data!AX77,"")</f>
        <v>x</v>
      </c>
      <c r="I221" s="199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987</v>
      </c>
      <c r="E222" s="14">
        <f>data!AU78</f>
        <v>0</v>
      </c>
      <c r="F222" s="14">
        <f>data!AV78</f>
        <v>0</v>
      </c>
      <c r="G222" s="14">
        <f>data!AW78</f>
        <v>0</v>
      </c>
      <c r="H222" s="199" t="str">
        <f>IF(data!AX78&gt;0,data!AX78,"")</f>
        <v>x</v>
      </c>
      <c r="I222" s="199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199" t="str">
        <f>IF(data!AX79&gt;0,data!AX79,"")</f>
        <v>x</v>
      </c>
      <c r="I223" s="199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2.9494700407692309</v>
      </c>
      <c r="E224" s="26">
        <f>data!AU80</f>
        <v>0</v>
      </c>
      <c r="F224" s="26">
        <f>data!AV80</f>
        <v>4.531153920604396</v>
      </c>
      <c r="G224" s="199" t="str">
        <f>IF(data!AW80&gt;0,data!AW80,"")</f>
        <v>x</v>
      </c>
      <c r="H224" s="199" t="str">
        <f>IF(data!AX80&gt;0,data!AX80,"")</f>
        <v>x</v>
      </c>
      <c r="I224" s="199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Seattle Children's</v>
      </c>
      <c r="B228" s="77"/>
      <c r="C228" s="77"/>
      <c r="D228" s="77"/>
      <c r="E228" s="77"/>
      <c r="F228" s="77"/>
      <c r="G228" s="80"/>
      <c r="H228" s="79" t="str">
        <f>"FYE: "&amp;data!C82</f>
        <v>FYE: 09/30/2020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198"/>
      <c r="F232" s="198"/>
      <c r="G232" s="198"/>
      <c r="H232" s="15" t="s">
        <v>232</v>
      </c>
      <c r="I232" s="198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198"/>
      <c r="F233" s="198"/>
      <c r="G233" s="198"/>
      <c r="H233" s="14">
        <f>data!BE59</f>
        <v>1360597</v>
      </c>
      <c r="I233" s="198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1.8780937616483517</v>
      </c>
      <c r="D234" s="26">
        <f>data!BA60</f>
        <v>3.6232704257142858</v>
      </c>
      <c r="E234" s="26">
        <f>data!BB60</f>
        <v>113.239166070989</v>
      </c>
      <c r="F234" s="26">
        <f>data!BC60</f>
        <v>6.1158232122527467</v>
      </c>
      <c r="G234" s="26">
        <f>data!BD60</f>
        <v>28.404741936923077</v>
      </c>
      <c r="H234" s="26">
        <f>data!BE60</f>
        <v>198.28163084431867</v>
      </c>
      <c r="I234" s="26">
        <f>data!BF60</f>
        <v>157.15488932956043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89667.1</v>
      </c>
      <c r="D235" s="14">
        <f>data!BA61</f>
        <v>179752.24</v>
      </c>
      <c r="E235" s="14">
        <f>data!BB61</f>
        <v>9067686.5999999996</v>
      </c>
      <c r="F235" s="14">
        <f>data!BC61</f>
        <v>276545.09000000003</v>
      </c>
      <c r="G235" s="14">
        <f>data!BD61</f>
        <v>2258530.7300000004</v>
      </c>
      <c r="H235" s="14">
        <f>data!BE61</f>
        <v>15760765.25</v>
      </c>
      <c r="I235" s="14">
        <f>data!BF61</f>
        <v>7750146.8199999994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0</v>
      </c>
      <c r="I236" s="14">
        <f>data!BF62</f>
        <v>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48007.55</v>
      </c>
      <c r="D238" s="14">
        <f>data!BA64</f>
        <v>50065.21</v>
      </c>
      <c r="E238" s="14">
        <f>data!BB64</f>
        <v>130545.33</v>
      </c>
      <c r="F238" s="14">
        <f>data!BC64</f>
        <v>0</v>
      </c>
      <c r="G238" s="14">
        <f>data!BD64</f>
        <v>279146.17</v>
      </c>
      <c r="H238" s="14">
        <f>data!BE64</f>
        <v>944793.55999999982</v>
      </c>
      <c r="I238" s="14">
        <f>data!BF64</f>
        <v>1066151.95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6144.14</v>
      </c>
      <c r="F239" s="14">
        <f>data!BC65</f>
        <v>0</v>
      </c>
      <c r="G239" s="14">
        <f>data!BD65</f>
        <v>162.18</v>
      </c>
      <c r="H239" s="14">
        <f>data!BE65</f>
        <v>6582437.8099999987</v>
      </c>
      <c r="I239" s="14">
        <f>data!BF65</f>
        <v>1300864.7000000002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2236.5</v>
      </c>
      <c r="D240" s="14">
        <f>data!BA66</f>
        <v>2879684.2699999996</v>
      </c>
      <c r="E240" s="14">
        <f>data!BB66</f>
        <v>3800725.7199999997</v>
      </c>
      <c r="F240" s="14">
        <f>data!BC66</f>
        <v>0</v>
      </c>
      <c r="G240" s="14">
        <f>data!BD66</f>
        <v>417064.05</v>
      </c>
      <c r="H240" s="14">
        <f>data!BE66</f>
        <v>7537058.1399999997</v>
      </c>
      <c r="I240" s="14">
        <f>data!BF66</f>
        <v>627992.29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647103</v>
      </c>
      <c r="D241" s="14">
        <f>data!BA67</f>
        <v>0</v>
      </c>
      <c r="E241" s="14">
        <f>data!BB67</f>
        <v>1069744</v>
      </c>
      <c r="F241" s="14">
        <f>data!BC67</f>
        <v>0</v>
      </c>
      <c r="G241" s="14">
        <f>data!BD67</f>
        <v>489786</v>
      </c>
      <c r="H241" s="14">
        <f>data!BE67</f>
        <v>10149588</v>
      </c>
      <c r="I241" s="14">
        <f>data!BF67</f>
        <v>516816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260913.64999999994</v>
      </c>
      <c r="I242" s="14">
        <f>data!BF68</f>
        <v>4332.1099999999997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3328.97</v>
      </c>
      <c r="D243" s="14">
        <f>data!BA69</f>
        <v>0</v>
      </c>
      <c r="E243" s="14">
        <f>data!BB69</f>
        <v>181669.70999999996</v>
      </c>
      <c r="F243" s="14">
        <f>data!BC69</f>
        <v>0</v>
      </c>
      <c r="G243" s="14">
        <f>data!BD69</f>
        <v>4210.5400000000009</v>
      </c>
      <c r="H243" s="14">
        <f>data!BE69</f>
        <v>8988613.2600000016</v>
      </c>
      <c r="I243" s="14">
        <f>data!BF69</f>
        <v>106430.63999999998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-90758.55</v>
      </c>
      <c r="D244" s="14">
        <f>-data!BA70</f>
        <v>0</v>
      </c>
      <c r="E244" s="14">
        <f>-data!BB70</f>
        <v>23095.589999999997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699584.57</v>
      </c>
      <c r="D245" s="14">
        <f>data!BA71</f>
        <v>3109501.7199999997</v>
      </c>
      <c r="E245" s="14">
        <f>data!BB71</f>
        <v>14279611.09</v>
      </c>
      <c r="F245" s="14">
        <f>data!BC71</f>
        <v>276545.09000000003</v>
      </c>
      <c r="G245" s="14">
        <f>data!BD71</f>
        <v>3448899.6700000004</v>
      </c>
      <c r="H245" s="14">
        <f>data!BE71</f>
        <v>50224169.670000002</v>
      </c>
      <c r="I245" s="14">
        <f>data!BF71</f>
        <v>11372734.509999998</v>
      </c>
    </row>
    <row r="246" spans="1:9" ht="20.149999999999999" customHeight="1" x14ac:dyDescent="0.35">
      <c r="A246" s="23">
        <v>17</v>
      </c>
      <c r="B246" s="14" t="s">
        <v>244</v>
      </c>
      <c r="C246" s="197"/>
      <c r="D246" s="197"/>
      <c r="E246" s="197"/>
      <c r="F246" s="197"/>
      <c r="G246" s="197"/>
      <c r="H246" s="197"/>
      <c r="I246" s="197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199" t="str">
        <f>IF(data!AZ73&gt;0,data!AZ73,"")</f>
        <v>x</v>
      </c>
      <c r="D248" s="199" t="str">
        <f>IF(data!BA73&gt;0,data!BA73,"")</f>
        <v>x</v>
      </c>
      <c r="E248" s="199" t="str">
        <f>IF(data!BB73&gt;0,data!BB73,"")</f>
        <v>x</v>
      </c>
      <c r="F248" s="199" t="str">
        <f>IF(data!BC73&gt;0,data!BC73,"")</f>
        <v>x</v>
      </c>
      <c r="G248" s="199" t="str">
        <f>IF(data!BD73&gt;0,data!BD73,"")</f>
        <v>x</v>
      </c>
      <c r="H248" s="199" t="str">
        <f>IF(data!BE73&gt;0,data!BE73,"")</f>
        <v>x</v>
      </c>
      <c r="I248" s="199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199" t="str">
        <f>IF(data!AZ74&gt;0,data!AZ74,"")</f>
        <v>x</v>
      </c>
      <c r="D249" s="199" t="str">
        <f>IF(data!BA74&gt;0,data!BA74,"")</f>
        <v>x</v>
      </c>
      <c r="E249" s="199" t="str">
        <f>IF(data!BB74&gt;0,data!BB74,"")</f>
        <v>x</v>
      </c>
      <c r="F249" s="199" t="str">
        <f>IF(data!BC74&gt;0,data!BC74,"")</f>
        <v>x</v>
      </c>
      <c r="G249" s="199" t="str">
        <f>IF(data!BD74&gt;0,data!BD74,"")</f>
        <v>x</v>
      </c>
      <c r="H249" s="199" t="str">
        <f>IF(data!BE74&gt;0,data!BE74,"")</f>
        <v>x</v>
      </c>
      <c r="I249" s="199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199" t="str">
        <f>IF(data!AZ75&gt;0,data!AZ75,"")</f>
        <v>x</v>
      </c>
      <c r="D250" s="199" t="str">
        <f>IF(data!BA75&gt;0,data!BA75,"")</f>
        <v>x</v>
      </c>
      <c r="E250" s="199" t="str">
        <f>IF(data!BB75&gt;0,data!BB75,"")</f>
        <v>x</v>
      </c>
      <c r="F250" s="199" t="str">
        <f>IF(data!BC75&gt;0,data!BC75,"")</f>
        <v>x</v>
      </c>
      <c r="G250" s="199" t="str">
        <f>IF(data!BD75&gt;0,data!BD75,"")</f>
        <v>x</v>
      </c>
      <c r="H250" s="199" t="str">
        <f>IF(data!BE75&gt;0,data!BE75,"")</f>
        <v>x</v>
      </c>
      <c r="I250" s="199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197"/>
      <c r="D251" s="197"/>
      <c r="E251" s="197"/>
      <c r="F251" s="197"/>
      <c r="G251" s="197"/>
      <c r="H251" s="197"/>
      <c r="I251" s="197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7974</v>
      </c>
      <c r="D252" s="85">
        <f>data!BA76</f>
        <v>0</v>
      </c>
      <c r="E252" s="85">
        <f>data!BB76</f>
        <v>13182.046</v>
      </c>
      <c r="F252" s="85">
        <f>data!BC76</f>
        <v>0</v>
      </c>
      <c r="G252" s="85">
        <f>data!BD76</f>
        <v>6035.4440000000004</v>
      </c>
      <c r="H252" s="85">
        <f>data!BE76</f>
        <v>125069.48699999999</v>
      </c>
      <c r="I252" s="85">
        <f>data!BF76</f>
        <v>6368.5300000000007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1092264</v>
      </c>
      <c r="D253" s="85">
        <f>data!BA77</f>
        <v>0</v>
      </c>
      <c r="E253" s="85">
        <f>data!BB77</f>
        <v>0</v>
      </c>
      <c r="F253" s="85">
        <f>data!BC77</f>
        <v>0</v>
      </c>
      <c r="G253" s="199" t="str">
        <f>IF(data!BD77&gt;0,data!BD77,"")</f>
        <v>x</v>
      </c>
      <c r="H253" s="199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199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199" t="str">
        <f>IF(data!BD78&gt;0,data!BD78,"")</f>
        <v>x</v>
      </c>
      <c r="H254" s="199" t="str">
        <f>IF(data!BE78&gt;0,data!BE78,"")</f>
        <v>x</v>
      </c>
      <c r="I254" s="199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199" t="str">
        <f>IF(data!AZ79&gt;0,data!AZ79,"")</f>
        <v>x</v>
      </c>
      <c r="D255" s="199" t="str">
        <f>IF(data!BA79&gt;0,data!BA79,"")</f>
        <v>x</v>
      </c>
      <c r="E255" s="85">
        <f>data!BB79</f>
        <v>0</v>
      </c>
      <c r="F255" s="85">
        <f>data!BC79</f>
        <v>0</v>
      </c>
      <c r="G255" s="199" t="str">
        <f>IF(data!BD79&gt;0,data!BD79,"")</f>
        <v>x</v>
      </c>
      <c r="H255" s="199" t="str">
        <f>IF(data!BE79&gt;0,data!BE79,"")</f>
        <v>x</v>
      </c>
      <c r="I255" s="199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199" t="str">
        <f>IF(data!AZ80&gt;0,data!AZ80,"")</f>
        <v>x</v>
      </c>
      <c r="D256" s="199" t="str">
        <f>IF(data!BA80&gt;0,data!BA80,"")</f>
        <v>x</v>
      </c>
      <c r="E256" s="199" t="str">
        <f>IF(data!BB80&gt;0,data!BB80,"")</f>
        <v>x</v>
      </c>
      <c r="F256" s="199" t="str">
        <f>IF(data!BC80&gt;0,data!BC80,"")</f>
        <v>x</v>
      </c>
      <c r="G256" s="199" t="str">
        <f>IF(data!BD80&gt;0,data!BD80,"")</f>
        <v>x</v>
      </c>
      <c r="H256" s="199" t="str">
        <f>IF(data!BE80&gt;0,data!BE80,"")</f>
        <v>x</v>
      </c>
      <c r="I256" s="199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Seattle Children's</v>
      </c>
      <c r="B260" s="77"/>
      <c r="C260" s="77"/>
      <c r="D260" s="77"/>
      <c r="E260" s="77"/>
      <c r="F260" s="77"/>
      <c r="G260" s="80"/>
      <c r="H260" s="79" t="str">
        <f>"FYE: "&amp;data!C82</f>
        <v>FYE: 09/30/2020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198"/>
      <c r="D264" s="198"/>
      <c r="E264" s="198"/>
      <c r="F264" s="198"/>
      <c r="G264" s="198"/>
      <c r="H264" s="198"/>
      <c r="I264" s="198"/>
    </row>
    <row r="265" spans="1:9" ht="20.149999999999999" customHeight="1" x14ac:dyDescent="0.35">
      <c r="A265" s="23">
        <v>4</v>
      </c>
      <c r="B265" s="14" t="s">
        <v>233</v>
      </c>
      <c r="C265" s="198"/>
      <c r="D265" s="198"/>
      <c r="E265" s="198"/>
      <c r="F265" s="198"/>
      <c r="G265" s="198"/>
      <c r="H265" s="198"/>
      <c r="I265" s="198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22.385240580494507</v>
      </c>
      <c r="D266" s="26">
        <f>data!BH60</f>
        <v>232.5873640294341</v>
      </c>
      <c r="E266" s="26">
        <f>data!BI60</f>
        <v>40.198584091868128</v>
      </c>
      <c r="F266" s="26">
        <f>data!BJ60</f>
        <v>47.59038659659339</v>
      </c>
      <c r="G266" s="26">
        <f>data!BK60</f>
        <v>189.58389552510616</v>
      </c>
      <c r="H266" s="26">
        <f>data!BL60</f>
        <v>102.8463375282967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1642293.9400000002</v>
      </c>
      <c r="D267" s="14">
        <f>data!BH61</f>
        <v>28514726.419999998</v>
      </c>
      <c r="E267" s="14">
        <f>data!BI61</f>
        <v>4664554.37</v>
      </c>
      <c r="F267" s="14">
        <f>data!BJ61</f>
        <v>4807339.41</v>
      </c>
      <c r="G267" s="14">
        <f>data!BK61</f>
        <v>13875590.219999999</v>
      </c>
      <c r="H267" s="14">
        <f>data!BL61</f>
        <v>5893881.2300000004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61459.209999999992</v>
      </c>
      <c r="D270" s="14">
        <f>data!BH64</f>
        <v>704198.77</v>
      </c>
      <c r="E270" s="14">
        <f>data!BI64</f>
        <v>64861.790000000008</v>
      </c>
      <c r="F270" s="14">
        <f>data!BJ64</f>
        <v>40804.469999999994</v>
      </c>
      <c r="G270" s="14">
        <f>data!BK64</f>
        <v>213922.01999999996</v>
      </c>
      <c r="H270" s="14">
        <f>data!BL64</f>
        <v>67920.36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1345642.28</v>
      </c>
      <c r="D271" s="14">
        <f>data!BH65</f>
        <v>2822305.7399999993</v>
      </c>
      <c r="E271" s="14">
        <f>data!BI65</f>
        <v>131417.34999999998</v>
      </c>
      <c r="F271" s="14">
        <f>data!BJ65</f>
        <v>1606.47</v>
      </c>
      <c r="G271" s="14">
        <f>data!BK65</f>
        <v>0</v>
      </c>
      <c r="H271" s="14">
        <f>data!BL65</f>
        <v>266.22999999999996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1434989.0799999998</v>
      </c>
      <c r="D272" s="14">
        <f>data!BH66</f>
        <v>44025950.279999994</v>
      </c>
      <c r="E272" s="14">
        <f>data!BI66</f>
        <v>3390549.05</v>
      </c>
      <c r="F272" s="14">
        <f>data!BJ66</f>
        <v>3510512.8699999996</v>
      </c>
      <c r="G272" s="14">
        <f>data!BK66</f>
        <v>2942532.9</v>
      </c>
      <c r="H272" s="14">
        <f>data!BL66</f>
        <v>51751.63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111121</v>
      </c>
      <c r="D273" s="14">
        <f>data!BH67</f>
        <v>3995638</v>
      </c>
      <c r="E273" s="14">
        <f>data!BI67</f>
        <v>93910</v>
      </c>
      <c r="F273" s="14">
        <f>data!BJ67</f>
        <v>17962</v>
      </c>
      <c r="G273" s="14">
        <f>data!BK67</f>
        <v>31221</v>
      </c>
      <c r="H273" s="14">
        <f>data!BL67</f>
        <v>91953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1191570.28</v>
      </c>
      <c r="E274" s="14">
        <f>data!BI68</f>
        <v>713250.05999999994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291813.37000000005</v>
      </c>
      <c r="D275" s="14">
        <f>data!BH69</f>
        <v>3583261.129999999</v>
      </c>
      <c r="E275" s="14">
        <f>data!BI69</f>
        <v>148103.10999999999</v>
      </c>
      <c r="F275" s="14">
        <f>data!BJ69</f>
        <v>-650408.77000000014</v>
      </c>
      <c r="G275" s="14">
        <f>data!BK69</f>
        <v>681253.11</v>
      </c>
      <c r="H275" s="14">
        <f>data!BL69</f>
        <v>496.13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-479481.84000000008</v>
      </c>
      <c r="E276" s="14">
        <f>-data!BI70</f>
        <v>-2846309.85</v>
      </c>
      <c r="F276" s="14">
        <f>-data!BJ70</f>
        <v>0</v>
      </c>
      <c r="G276" s="14">
        <f>-data!BK70</f>
        <v>-6858169.4500000002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4887318.88</v>
      </c>
      <c r="D277" s="14">
        <f>data!BH71</f>
        <v>84358168.779999986</v>
      </c>
      <c r="E277" s="14">
        <f>data!BI71</f>
        <v>6360335.879999999</v>
      </c>
      <c r="F277" s="14">
        <f>data!BJ71</f>
        <v>7727816.4499999983</v>
      </c>
      <c r="G277" s="14">
        <f>data!BK71</f>
        <v>10886349.799999997</v>
      </c>
      <c r="H277" s="14">
        <f>data!BL71</f>
        <v>6106268.580000001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197"/>
      <c r="D278" s="197"/>
      <c r="E278" s="197"/>
      <c r="F278" s="197"/>
      <c r="G278" s="197"/>
      <c r="H278" s="197"/>
      <c r="I278" s="197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199" t="str">
        <f>IF(data!BG73&gt;0,data!BG73,"")</f>
        <v>x</v>
      </c>
      <c r="D280" s="199" t="str">
        <f>IF(data!BH73&gt;0,data!BH73,"")</f>
        <v>x</v>
      </c>
      <c r="E280" s="199" t="str">
        <f>IF(data!BI73&gt;0,data!BI73,"")</f>
        <v>x</v>
      </c>
      <c r="F280" s="199" t="str">
        <f>IF(data!BJ73&gt;0,data!BJ73,"")</f>
        <v>x</v>
      </c>
      <c r="G280" s="199" t="str">
        <f>IF(data!BK73&gt;0,data!BK73,"")</f>
        <v>x</v>
      </c>
      <c r="H280" s="199" t="str">
        <f>IF(data!BL73&gt;0,data!BL73,"")</f>
        <v>x</v>
      </c>
      <c r="I280" s="199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199" t="str">
        <f>IF(data!BG74&gt;0,data!BG74,"")</f>
        <v>x</v>
      </c>
      <c r="D281" s="199" t="str">
        <f>IF(data!BH74&gt;0,data!BH74,"")</f>
        <v>x</v>
      </c>
      <c r="E281" s="199" t="str">
        <f>IF(data!BI74&gt;0,data!BI74,"")</f>
        <v>x</v>
      </c>
      <c r="F281" s="199" t="str">
        <f>IF(data!BJ74&gt;0,data!BJ74,"")</f>
        <v>x</v>
      </c>
      <c r="G281" s="199" t="str">
        <f>IF(data!BK74&gt;0,data!BK74,"")</f>
        <v>x</v>
      </c>
      <c r="H281" s="199" t="str">
        <f>IF(data!BL74&gt;0,data!BL74,"")</f>
        <v>x</v>
      </c>
      <c r="I281" s="199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199" t="str">
        <f>IF(data!BG75&gt;0,data!BG75,"")</f>
        <v>x</v>
      </c>
      <c r="D282" s="199" t="str">
        <f>IF(data!BH75&gt;0,data!BH75,"")</f>
        <v>x</v>
      </c>
      <c r="E282" s="199" t="str">
        <f>IF(data!BI75&gt;0,data!BI75,"")</f>
        <v>x</v>
      </c>
      <c r="F282" s="199" t="str">
        <f>IF(data!BJ75&gt;0,data!BJ75,"")</f>
        <v>x</v>
      </c>
      <c r="G282" s="199" t="str">
        <f>IF(data!BK75&gt;0,data!BK75,"")</f>
        <v>x</v>
      </c>
      <c r="H282" s="199" t="str">
        <f>IF(data!BL75&gt;0,data!BL75,"")</f>
        <v>x</v>
      </c>
      <c r="I282" s="199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01"/>
      <c r="D283" s="201"/>
      <c r="E283" s="201"/>
      <c r="F283" s="201"/>
      <c r="G283" s="201"/>
      <c r="H283" s="201"/>
      <c r="I283" s="201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1369.3</v>
      </c>
      <c r="D284" s="85">
        <f>data!BH76</f>
        <v>49236.720000000008</v>
      </c>
      <c r="E284" s="85">
        <f>data!BI76</f>
        <v>1157.22</v>
      </c>
      <c r="F284" s="85">
        <f>data!BJ76</f>
        <v>221.34</v>
      </c>
      <c r="G284" s="85">
        <f>data!BK76</f>
        <v>384.73</v>
      </c>
      <c r="H284" s="85">
        <f>data!BL76</f>
        <v>1133.1000000000001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199" t="str">
        <f>IF(data!BG77&gt;0,data!BG77,"")</f>
        <v>x</v>
      </c>
      <c r="D285" s="85">
        <f>data!BH77</f>
        <v>0</v>
      </c>
      <c r="E285" s="85">
        <f>data!BI77</f>
        <v>0</v>
      </c>
      <c r="F285" s="19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199" t="str">
        <f>IF(data!BG78&gt;0,data!BG78,"")</f>
        <v>x</v>
      </c>
      <c r="D286" s="85">
        <f>data!BH78</f>
        <v>0</v>
      </c>
      <c r="E286" s="85">
        <f>data!BI78</f>
        <v>0</v>
      </c>
      <c r="F286" s="199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199" t="str">
        <f>IF(data!BG79&gt;0,data!BG79,"")</f>
        <v>x</v>
      </c>
      <c r="D287" s="85">
        <f>data!BH79</f>
        <v>0</v>
      </c>
      <c r="E287" s="85">
        <f>data!BI79</f>
        <v>8415</v>
      </c>
      <c r="F287" s="19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199" t="str">
        <f>IF(data!BG80&gt;0,data!BG80,"")</f>
        <v>x</v>
      </c>
      <c r="D288" s="199" t="str">
        <f>IF(data!BH80&gt;0,data!BH80,"")</f>
        <v>x</v>
      </c>
      <c r="E288" s="199" t="str">
        <f>IF(data!BI80&gt;0,data!BI80,"")</f>
        <v>x</v>
      </c>
      <c r="F288" s="199" t="str">
        <f>IF(data!BJ80&gt;0,data!BJ80,"")</f>
        <v>x</v>
      </c>
      <c r="G288" s="199" t="str">
        <f>IF(data!BK80&gt;0,data!BK80,"")</f>
        <v>x</v>
      </c>
      <c r="H288" s="199" t="str">
        <f>IF(data!BL80&gt;0,data!BL80,"")</f>
        <v>x</v>
      </c>
      <c r="I288" s="199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Seattle Children's</v>
      </c>
      <c r="B292" s="77"/>
      <c r="C292" s="77"/>
      <c r="D292" s="77"/>
      <c r="E292" s="77"/>
      <c r="F292" s="77"/>
      <c r="G292" s="80"/>
      <c r="H292" s="79" t="str">
        <f>"FYE: "&amp;data!C82</f>
        <v>FYE: 09/30/2020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198"/>
      <c r="D296" s="198"/>
      <c r="E296" s="198"/>
      <c r="F296" s="198"/>
      <c r="G296" s="198"/>
      <c r="H296" s="198"/>
      <c r="I296" s="198"/>
    </row>
    <row r="297" spans="1:9" ht="20.149999999999999" customHeight="1" x14ac:dyDescent="0.35">
      <c r="A297" s="23">
        <v>4</v>
      </c>
      <c r="B297" s="14" t="s">
        <v>233</v>
      </c>
      <c r="C297" s="198"/>
      <c r="D297" s="198"/>
      <c r="E297" s="198"/>
      <c r="F297" s="198"/>
      <c r="G297" s="198"/>
      <c r="H297" s="198"/>
      <c r="I297" s="198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91.378919604505469</v>
      </c>
      <c r="D298" s="26">
        <f>data!BO60</f>
        <v>11.677863703131866</v>
      </c>
      <c r="E298" s="26">
        <f>data!BP60</f>
        <v>43.353638828351649</v>
      </c>
      <c r="F298" s="26">
        <f>data!BQ60</f>
        <v>53.934238437857132</v>
      </c>
      <c r="G298" s="26">
        <f>data!BR60</f>
        <v>81.126646084395588</v>
      </c>
      <c r="H298" s="26">
        <f>data!BS60</f>
        <v>5.3999876199450547</v>
      </c>
      <c r="I298" s="26">
        <f>data!BT60</f>
        <v>5.9828013037362622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18063610.330000002</v>
      </c>
      <c r="D299" s="14">
        <f>data!BO61</f>
        <v>1110489.26</v>
      </c>
      <c r="E299" s="14">
        <f>data!BP61</f>
        <v>3892969.4400000004</v>
      </c>
      <c r="F299" s="14">
        <f>data!BQ61</f>
        <v>6330916.379999999</v>
      </c>
      <c r="G299" s="14">
        <f>data!BR61</f>
        <v>9421220.540000001</v>
      </c>
      <c r="H299" s="14">
        <f>data!BS61</f>
        <v>392735.58</v>
      </c>
      <c r="I299" s="14">
        <f>data!BT61</f>
        <v>587541.5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0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268494.62000000005</v>
      </c>
      <c r="D302" s="14">
        <f>data!BO64</f>
        <v>310903.65999999997</v>
      </c>
      <c r="E302" s="14">
        <f>data!BP64</f>
        <v>87881.53</v>
      </c>
      <c r="F302" s="14">
        <f>data!BQ64</f>
        <v>115866.05999999998</v>
      </c>
      <c r="G302" s="14">
        <f>data!BR64</f>
        <v>68318.05</v>
      </c>
      <c r="H302" s="14">
        <f>data!BS64</f>
        <v>1530.2500000000002</v>
      </c>
      <c r="I302" s="14">
        <f>data!BT64</f>
        <v>9188.86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12374.08</v>
      </c>
      <c r="D303" s="14">
        <f>data!BO65</f>
        <v>0</v>
      </c>
      <c r="E303" s="14">
        <f>data!BP65</f>
        <v>488.16</v>
      </c>
      <c r="F303" s="14">
        <f>data!BQ65</f>
        <v>761.24</v>
      </c>
      <c r="G303" s="14">
        <f>data!BR65</f>
        <v>2880.68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10082603.24</v>
      </c>
      <c r="D304" s="14">
        <f>data!BO66</f>
        <v>18847.61</v>
      </c>
      <c r="E304" s="14">
        <f>data!BP66</f>
        <v>4887223.26</v>
      </c>
      <c r="F304" s="14">
        <f>data!BQ66</f>
        <v>1602888.1099999999</v>
      </c>
      <c r="G304" s="14">
        <f>data!BR66</f>
        <v>4710828.3600000003</v>
      </c>
      <c r="H304" s="14">
        <f>data!BS66</f>
        <v>2365</v>
      </c>
      <c r="I304" s="14">
        <f>data!BT66</f>
        <v>11530.5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4459253</v>
      </c>
      <c r="D305" s="14">
        <f>data!BO67</f>
        <v>0</v>
      </c>
      <c r="E305" s="14">
        <f>data!BP67</f>
        <v>648251</v>
      </c>
      <c r="F305" s="14">
        <f>data!BQ67</f>
        <v>278137</v>
      </c>
      <c r="G305" s="14">
        <f>data!BR67</f>
        <v>1055709</v>
      </c>
      <c r="H305" s="14">
        <f>data!BS67</f>
        <v>231537</v>
      </c>
      <c r="I305" s="14">
        <f>data!BT67</f>
        <v>132752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-1484.5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1564046.5599999998</v>
      </c>
      <c r="D307" s="14">
        <f>data!BO69</f>
        <v>-674.77999999999975</v>
      </c>
      <c r="E307" s="14">
        <f>data!BP69</f>
        <v>95498.679999999877</v>
      </c>
      <c r="F307" s="14">
        <f>data!BQ69</f>
        <v>113899.79999999999</v>
      </c>
      <c r="G307" s="14">
        <f>data!BR69</f>
        <v>640289.84</v>
      </c>
      <c r="H307" s="14">
        <f>data!BS69</f>
        <v>2334.25</v>
      </c>
      <c r="I307" s="14">
        <f>data!BT69</f>
        <v>4263.49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-888491.62</v>
      </c>
      <c r="D308" s="14">
        <f>-data!BO70</f>
        <v>0</v>
      </c>
      <c r="E308" s="14">
        <f>-data!BP70</f>
        <v>-27346.65</v>
      </c>
      <c r="F308" s="14">
        <f>-data!BQ70</f>
        <v>-31929.74</v>
      </c>
      <c r="G308" s="14">
        <f>-data!BR70</f>
        <v>-10000</v>
      </c>
      <c r="H308" s="14">
        <f>-data!BS70</f>
        <v>0</v>
      </c>
      <c r="I308" s="14">
        <f>-data!BT70</f>
        <v>-5000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33561890.210000008</v>
      </c>
      <c r="D309" s="14">
        <f>data!BO71</f>
        <v>1439565.75</v>
      </c>
      <c r="E309" s="14">
        <f>data!BP71</f>
        <v>9584965.4199999999</v>
      </c>
      <c r="F309" s="14">
        <f>data!BQ71</f>
        <v>8410538.8499999996</v>
      </c>
      <c r="G309" s="14">
        <f>data!BR71</f>
        <v>15887761.970000003</v>
      </c>
      <c r="H309" s="14">
        <f>data!BS71</f>
        <v>630502.08000000007</v>
      </c>
      <c r="I309" s="14">
        <f>data!BT71</f>
        <v>740276.35</v>
      </c>
    </row>
    <row r="310" spans="1:9" ht="20.149999999999999" customHeight="1" x14ac:dyDescent="0.35">
      <c r="A310" s="23">
        <v>17</v>
      </c>
      <c r="B310" s="14" t="s">
        <v>244</v>
      </c>
      <c r="C310" s="197"/>
      <c r="D310" s="197"/>
      <c r="E310" s="197"/>
      <c r="F310" s="197"/>
      <c r="G310" s="197"/>
      <c r="H310" s="197"/>
      <c r="I310" s="197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199" t="str">
        <f>IF(data!BN73&gt;0,data!BN73,"")</f>
        <v>x</v>
      </c>
      <c r="D312" s="199" t="str">
        <f>IF(data!BO73&gt;0,data!BO73,"")</f>
        <v>x</v>
      </c>
      <c r="E312" s="199" t="str">
        <f>IF(data!BP73&gt;0,data!BP73,"")</f>
        <v>x</v>
      </c>
      <c r="F312" s="199" t="str">
        <f>IF(data!BQ73&gt;0,data!BQ73,"")</f>
        <v>x</v>
      </c>
      <c r="G312" s="199" t="str">
        <f>IF(data!BR73&gt;0,data!BR73,"")</f>
        <v>x</v>
      </c>
      <c r="H312" s="199" t="str">
        <f>IF(data!BS73&gt;0,data!BS73,"")</f>
        <v>x</v>
      </c>
      <c r="I312" s="199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199" t="str">
        <f>IF(data!BN74&gt;0,data!BN74,"")</f>
        <v>x</v>
      </c>
      <c r="D313" s="199" t="str">
        <f>IF(data!BO74&gt;0,data!BO74,"")</f>
        <v>x</v>
      </c>
      <c r="E313" s="199" t="str">
        <f>IF(data!BP74&gt;0,data!BP74,"")</f>
        <v>x</v>
      </c>
      <c r="F313" s="199" t="str">
        <f>IF(data!BQ74&gt;0,data!BQ74,"")</f>
        <v>x</v>
      </c>
      <c r="G313" s="199" t="str">
        <f>IF(data!BR74&gt;0,data!BR74,"")</f>
        <v>x</v>
      </c>
      <c r="H313" s="199" t="str">
        <f>IF(data!BS74&gt;0,data!BS74,"")</f>
        <v>x</v>
      </c>
      <c r="I313" s="199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199" t="str">
        <f>IF(data!BN75&gt;0,data!BN75,"")</f>
        <v>x</v>
      </c>
      <c r="D314" s="199" t="str">
        <f>IF(data!BO75&gt;0,data!BO75,"")</f>
        <v>x</v>
      </c>
      <c r="E314" s="199" t="str">
        <f>IF(data!BP75&gt;0,data!BP75,"")</f>
        <v>x</v>
      </c>
      <c r="F314" s="199" t="str">
        <f>IF(data!BQ75&gt;0,data!BQ75,"")</f>
        <v>x</v>
      </c>
      <c r="G314" s="199" t="str">
        <f>IF(data!BR75&gt;0,data!BR75,"")</f>
        <v>x</v>
      </c>
      <c r="H314" s="199" t="str">
        <f>IF(data!BS75&gt;0,data!BS75,"")</f>
        <v>x</v>
      </c>
      <c r="I314" s="199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197"/>
      <c r="D315" s="197"/>
      <c r="E315" s="197"/>
      <c r="F315" s="197"/>
      <c r="G315" s="197"/>
      <c r="H315" s="197"/>
      <c r="I315" s="197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54949.67</v>
      </c>
      <c r="D316" s="85">
        <f>data!BO76</f>
        <v>0</v>
      </c>
      <c r="E316" s="85">
        <f>data!BP76</f>
        <v>7988.15</v>
      </c>
      <c r="F316" s="85">
        <f>data!BQ76</f>
        <v>3427.38</v>
      </c>
      <c r="G316" s="85">
        <f>data!BR76</f>
        <v>13009.1</v>
      </c>
      <c r="H316" s="85">
        <f>data!BS76</f>
        <v>2853.14</v>
      </c>
      <c r="I316" s="85">
        <f>data!BT76</f>
        <v>1635.85</v>
      </c>
    </row>
    <row r="317" spans="1:9" ht="20.149999999999999" customHeight="1" x14ac:dyDescent="0.35">
      <c r="A317" s="23">
        <v>23</v>
      </c>
      <c r="B317" s="14" t="s">
        <v>1187</v>
      </c>
      <c r="C317" s="199" t="str">
        <f>IF(data!BN77&gt;0,data!BN77,"")</f>
        <v>x</v>
      </c>
      <c r="D317" s="199" t="str">
        <f>IF(data!BO77&gt;0,data!BO77,"")</f>
        <v>x</v>
      </c>
      <c r="E317" s="199" t="str">
        <f>IF(data!BP77&gt;0,data!BP77,"")</f>
        <v>x</v>
      </c>
      <c r="F317" s="19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199" t="str">
        <f>IF(data!BN78&gt;0,data!BN78,"")</f>
        <v>x</v>
      </c>
      <c r="D318" s="199" t="str">
        <f>IF(data!BO78&gt;0,data!BO78,"")</f>
        <v>x</v>
      </c>
      <c r="E318" s="199" t="str">
        <f>IF(data!BP78&gt;0,data!BP78,"")</f>
        <v>x</v>
      </c>
      <c r="F318" s="199" t="str">
        <f>IF(data!BQ78&gt;0,data!BQ78,"")</f>
        <v>x</v>
      </c>
      <c r="G318" s="199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199" t="str">
        <f>IF(data!BN79&gt;0,data!BN79,"")</f>
        <v>x</v>
      </c>
      <c r="D319" s="199" t="str">
        <f>IF(data!BO79&gt;0,data!BO79,"")</f>
        <v>x</v>
      </c>
      <c r="E319" s="199" t="str">
        <f>IF(data!BP79&gt;0,data!BP79,"")</f>
        <v>x</v>
      </c>
      <c r="F319" s="199" t="str">
        <f>IF(data!BQ79&gt;0,data!BQ79,"")</f>
        <v>x</v>
      </c>
      <c r="G319" s="19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02" t="str">
        <f>IF(data!BN80&gt;0,data!BN80,"")</f>
        <v>x</v>
      </c>
      <c r="D320" s="202" t="str">
        <f>IF(data!BO80&gt;0,data!BO80,"")</f>
        <v>x</v>
      </c>
      <c r="E320" s="202" t="str">
        <f>IF(data!BP80&gt;0,data!BP80,"")</f>
        <v>x</v>
      </c>
      <c r="F320" s="202" t="str">
        <f>IF(data!BQ80&gt;0,data!BQ80,"")</f>
        <v>x</v>
      </c>
      <c r="G320" s="202" t="str">
        <f>IF(data!BR80&gt;0,data!BR80,"")</f>
        <v>x</v>
      </c>
      <c r="H320" s="202" t="str">
        <f>IF(data!BS80&gt;0,data!BS80,"")</f>
        <v>x</v>
      </c>
      <c r="I320" s="202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Seattle Children's</v>
      </c>
      <c r="B324" s="77"/>
      <c r="C324" s="77"/>
      <c r="D324" s="77"/>
      <c r="E324" s="77"/>
      <c r="F324" s="77"/>
      <c r="G324" s="80"/>
      <c r="H324" s="79" t="str">
        <f>"FYE: "&amp;data!C82</f>
        <v>FYE: 09/30/2020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198"/>
      <c r="D328" s="198"/>
      <c r="E328" s="198"/>
      <c r="F328" s="198"/>
      <c r="G328" s="198"/>
      <c r="H328" s="198"/>
      <c r="I328" s="198"/>
    </row>
    <row r="329" spans="1:9" ht="20.149999999999999" customHeight="1" x14ac:dyDescent="0.35">
      <c r="A329" s="23">
        <v>4</v>
      </c>
      <c r="B329" s="14" t="s">
        <v>233</v>
      </c>
      <c r="C329" s="198"/>
      <c r="D329" s="198"/>
      <c r="E329" s="198"/>
      <c r="F329" s="198"/>
      <c r="G329" s="198"/>
      <c r="H329" s="198"/>
      <c r="I329" s="198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2.4412633049450547</v>
      </c>
      <c r="D330" s="26">
        <f>data!BV60</f>
        <v>47.615576316263734</v>
      </c>
      <c r="E330" s="26">
        <f>data!BW60</f>
        <v>26.972554718901094</v>
      </c>
      <c r="F330" s="26">
        <f>data!BX60</f>
        <v>93.146219837307711</v>
      </c>
      <c r="G330" s="26">
        <f>data!BY60</f>
        <v>57.780137966483508</v>
      </c>
      <c r="H330" s="26">
        <f>data!BZ60</f>
        <v>74.354631092582409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211061.07</v>
      </c>
      <c r="D331" s="86">
        <f>data!BV61</f>
        <v>3183200.9</v>
      </c>
      <c r="E331" s="86">
        <f>data!BW61</f>
        <v>2131888.85</v>
      </c>
      <c r="F331" s="86">
        <f>data!BX61</f>
        <v>10105779.100000001</v>
      </c>
      <c r="G331" s="86">
        <f>data!BY61</f>
        <v>6066660.709999999</v>
      </c>
      <c r="H331" s="86">
        <f>data!BZ61</f>
        <v>5511557.9800000004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7509.75</v>
      </c>
      <c r="D334" s="86">
        <f>data!BV64</f>
        <v>21272.080000000002</v>
      </c>
      <c r="E334" s="86">
        <f>data!BW64</f>
        <v>628010</v>
      </c>
      <c r="F334" s="86">
        <f>data!BX64</f>
        <v>303709.55</v>
      </c>
      <c r="G334" s="86">
        <f>data!BY64</f>
        <v>16125.92</v>
      </c>
      <c r="H334" s="86">
        <f>data!BZ64</f>
        <v>1538.77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986.7399999999999</v>
      </c>
      <c r="E335" s="86">
        <f>data!BW65</f>
        <v>884.58</v>
      </c>
      <c r="F335" s="86">
        <f>data!BX65</f>
        <v>976.85000000000014</v>
      </c>
      <c r="G335" s="86">
        <f>data!BY65</f>
        <v>719.12000000000012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6975.0500000000011</v>
      </c>
      <c r="D336" s="86">
        <f>data!BV66</f>
        <v>1191049.8799999999</v>
      </c>
      <c r="E336" s="86">
        <f>data!BW66</f>
        <v>28793661.780000001</v>
      </c>
      <c r="F336" s="86">
        <f>data!BX66</f>
        <v>1679363.79</v>
      </c>
      <c r="G336" s="86">
        <f>data!BY66</f>
        <v>162227.94</v>
      </c>
      <c r="H336" s="86">
        <f>data!BZ66</f>
        <v>150545.28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333426</v>
      </c>
      <c r="D337" s="86">
        <f>data!BV67</f>
        <v>1154704</v>
      </c>
      <c r="E337" s="86">
        <f>data!BW67</f>
        <v>3531487</v>
      </c>
      <c r="F337" s="86">
        <f>data!BX67</f>
        <v>299535</v>
      </c>
      <c r="G337" s="86">
        <f>data!BY67</f>
        <v>403896</v>
      </c>
      <c r="H337" s="86">
        <f>data!BZ67</f>
        <v>194192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960323.37000000023</v>
      </c>
      <c r="D339" s="86">
        <f>data!BV69</f>
        <v>16299.04</v>
      </c>
      <c r="E339" s="86">
        <f>data!BW69</f>
        <v>441845.61</v>
      </c>
      <c r="F339" s="86">
        <f>data!BX69</f>
        <v>144402.91999999998</v>
      </c>
      <c r="G339" s="86">
        <f>data!BY69</f>
        <v>127891.15</v>
      </c>
      <c r="H339" s="86">
        <f>data!BZ69</f>
        <v>3128.46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-1903.96</v>
      </c>
      <c r="E340" s="14">
        <f>-data!BW70</f>
        <v>-255897.69000000003</v>
      </c>
      <c r="F340" s="14">
        <f>-data!BX70</f>
        <v>0</v>
      </c>
      <c r="G340" s="14">
        <f>-data!BY70</f>
        <v>-17628.18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1519295.2400000002</v>
      </c>
      <c r="D341" s="14">
        <f>data!BV71</f>
        <v>5565608.6799999997</v>
      </c>
      <c r="E341" s="14">
        <f>data!BW71</f>
        <v>35271880.130000003</v>
      </c>
      <c r="F341" s="14">
        <f>data!BX71</f>
        <v>12533767.210000003</v>
      </c>
      <c r="G341" s="14">
        <f>data!BY71</f>
        <v>6759892.6600000001</v>
      </c>
      <c r="H341" s="14">
        <f>data!BZ71</f>
        <v>5860962.4900000002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197"/>
      <c r="D342" s="197"/>
      <c r="E342" s="197"/>
      <c r="F342" s="197"/>
      <c r="G342" s="197"/>
      <c r="H342" s="197"/>
      <c r="I342" s="197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199" t="str">
        <f>IF(data!BU73&gt;0,data!BU73,"")</f>
        <v>x</v>
      </c>
      <c r="D344" s="199" t="str">
        <f>IF(data!BV73&gt;0,data!BV73,"")</f>
        <v>x</v>
      </c>
      <c r="E344" s="199" t="str">
        <f>IF(data!BW73&gt;0,data!BW73,"")</f>
        <v>x</v>
      </c>
      <c r="F344" s="199" t="str">
        <f>IF(data!BX73&gt;0,data!BX73,"")</f>
        <v>x</v>
      </c>
      <c r="G344" s="199" t="str">
        <f>IF(data!BY73&gt;0,data!BY73,"")</f>
        <v>x</v>
      </c>
      <c r="H344" s="199" t="str">
        <f>IF(data!BZ73&gt;0,data!BZ73,"")</f>
        <v>x</v>
      </c>
      <c r="I344" s="199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199" t="str">
        <f>IF(data!BU74&gt;0,data!BU74,"")</f>
        <v>x</v>
      </c>
      <c r="D345" s="199" t="str">
        <f>IF(data!BV74&gt;0,data!BV74,"")</f>
        <v>x</v>
      </c>
      <c r="E345" s="199" t="str">
        <f>IF(data!BW74&gt;0,data!BW74,"")</f>
        <v>x</v>
      </c>
      <c r="F345" s="199" t="str">
        <f>IF(data!BX74&gt;0,data!BX74,"")</f>
        <v>x</v>
      </c>
      <c r="G345" s="199" t="str">
        <f>IF(data!BY74&gt;0,data!BY74,"")</f>
        <v>x</v>
      </c>
      <c r="H345" s="199" t="str">
        <f>IF(data!BZ74&gt;0,data!BZ74,"")</f>
        <v>x</v>
      </c>
      <c r="I345" s="199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199" t="str">
        <f>IF(data!BU75&gt;0,data!BU75,"")</f>
        <v>x</v>
      </c>
      <c r="D346" s="199" t="str">
        <f>IF(data!BV75&gt;0,data!BV75,"")</f>
        <v>x</v>
      </c>
      <c r="E346" s="199" t="str">
        <f>IF(data!BW75&gt;0,data!BW75,"")</f>
        <v>x</v>
      </c>
      <c r="F346" s="199" t="str">
        <f>IF(data!BX75&gt;0,data!BX75,"")</f>
        <v>x</v>
      </c>
      <c r="G346" s="199" t="str">
        <f>IF(data!BY75&gt;0,data!BY75,"")</f>
        <v>x</v>
      </c>
      <c r="H346" s="199" t="str">
        <f>IF(data!BZ75&gt;0,data!BZ75,"")</f>
        <v>x</v>
      </c>
      <c r="I346" s="199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197"/>
      <c r="D347" s="197"/>
      <c r="E347" s="197"/>
      <c r="F347" s="197"/>
      <c r="G347" s="197"/>
      <c r="H347" s="197"/>
      <c r="I347" s="197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4108.68</v>
      </c>
      <c r="D348" s="85">
        <f>data!BV76</f>
        <v>14228.98</v>
      </c>
      <c r="E348" s="85">
        <f>data!BW76</f>
        <v>43517.156000000003</v>
      </c>
      <c r="F348" s="85">
        <f>data!BX76</f>
        <v>3691.0499999999997</v>
      </c>
      <c r="G348" s="85">
        <f>data!BY76</f>
        <v>4977.0499999999993</v>
      </c>
      <c r="H348" s="85">
        <f>data!BZ76</f>
        <v>2392.9499999999998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22139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02" t="str">
        <f>IF(data!BU80&gt;0,data!BU80,"")</f>
        <v/>
      </c>
      <c r="D352" s="202" t="str">
        <f>IF(data!BV80&gt;0,data!BV80,"")</f>
        <v/>
      </c>
      <c r="E352" s="202" t="str">
        <f>IF(data!BW80&gt;0,data!BW80,"")</f>
        <v/>
      </c>
      <c r="F352" s="202" t="str">
        <f>IF(data!BX80&gt;0,data!BX80,"")</f>
        <v/>
      </c>
      <c r="G352" s="202" t="str">
        <f>IF(data!BY80&gt;0,data!BY80,"")</f>
        <v/>
      </c>
      <c r="H352" s="202" t="str">
        <f>IF(data!BZ80&gt;0,data!BZ80,"")</f>
        <v/>
      </c>
      <c r="I352" s="202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Seattle Children's</v>
      </c>
      <c r="B356" s="77"/>
      <c r="C356" s="77"/>
      <c r="D356" s="77"/>
      <c r="E356" s="77"/>
      <c r="F356" s="77"/>
      <c r="G356" s="80"/>
      <c r="H356" s="79" t="str">
        <f>"FYE: "&amp;data!C82</f>
        <v>FYE: 09/30/2020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198"/>
      <c r="D360" s="198"/>
      <c r="E360" s="198"/>
      <c r="F360" s="198"/>
      <c r="G360" s="198"/>
      <c r="H360" s="198"/>
      <c r="I360" s="198"/>
    </row>
    <row r="361" spans="1:9" ht="20.149999999999999" customHeight="1" x14ac:dyDescent="0.35">
      <c r="A361" s="23">
        <v>4</v>
      </c>
      <c r="B361" s="14" t="s">
        <v>233</v>
      </c>
      <c r="C361" s="198"/>
      <c r="D361" s="198"/>
      <c r="E361" s="198"/>
      <c r="F361" s="198"/>
      <c r="G361" s="198"/>
      <c r="H361" s="198"/>
      <c r="I361" s="198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323.77482176770883</v>
      </c>
      <c r="E362" s="203"/>
      <c r="F362" s="197"/>
      <c r="G362" s="197"/>
      <c r="H362" s="197"/>
      <c r="I362" s="87">
        <f>data!CE60</f>
        <v>7137.9712065298681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53861282.809999995</v>
      </c>
      <c r="E363" s="204"/>
      <c r="F363" s="205"/>
      <c r="G363" s="205"/>
      <c r="H363" s="205"/>
      <c r="I363" s="86">
        <f>data!CE61</f>
        <v>662562290.10000014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04"/>
      <c r="F364" s="205"/>
      <c r="G364" s="205"/>
      <c r="H364" s="205"/>
      <c r="I364" s="86">
        <f>data!CE62</f>
        <v>0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04"/>
      <c r="F365" s="205"/>
      <c r="G365" s="205"/>
      <c r="H365" s="205"/>
      <c r="I365" s="86">
        <f>data!CE63</f>
        <v>0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715792.20000000019</v>
      </c>
      <c r="E366" s="204"/>
      <c r="F366" s="205"/>
      <c r="G366" s="205"/>
      <c r="H366" s="205"/>
      <c r="I366" s="86">
        <f>data!CE64</f>
        <v>170268878.57000014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158655.97</v>
      </c>
      <c r="E367" s="204"/>
      <c r="F367" s="205"/>
      <c r="G367" s="205"/>
      <c r="H367" s="205"/>
      <c r="I367" s="86">
        <f>data!CE65</f>
        <v>15237089.700000001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25796049.57</v>
      </c>
      <c r="E368" s="204"/>
      <c r="F368" s="205"/>
      <c r="G368" s="205"/>
      <c r="H368" s="205"/>
      <c r="I368" s="86">
        <f>data!CE66</f>
        <v>371535972.84000009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2960046</v>
      </c>
      <c r="E369" s="204"/>
      <c r="F369" s="205"/>
      <c r="G369" s="205"/>
      <c r="H369" s="205"/>
      <c r="I369" s="86">
        <f>data!CE67</f>
        <v>110414585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14574938.85</v>
      </c>
      <c r="E370" s="204"/>
      <c r="F370" s="205"/>
      <c r="G370" s="205"/>
      <c r="H370" s="205"/>
      <c r="I370" s="86">
        <f>data!CE68</f>
        <v>31655262.469999999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92563172.350000024</v>
      </c>
      <c r="E371" s="86">
        <f>data!CD69</f>
        <v>9863039</v>
      </c>
      <c r="F371" s="205"/>
      <c r="G371" s="205"/>
      <c r="H371" s="205"/>
      <c r="I371" s="86">
        <f>data!CE69</f>
        <v>154029951.33000004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-100876318.64</v>
      </c>
      <c r="E372" s="207">
        <f>data!CD70</f>
        <v>0</v>
      </c>
      <c r="F372" s="206"/>
      <c r="G372" s="206"/>
      <c r="H372" s="206"/>
      <c r="I372" s="14">
        <f>-data!CE70</f>
        <v>-343228835.56999999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89753619.109999999</v>
      </c>
      <c r="E373" s="86">
        <f>data!CD71</f>
        <v>9863039</v>
      </c>
      <c r="F373" s="205"/>
      <c r="G373" s="205"/>
      <c r="H373" s="205"/>
      <c r="I373" s="14">
        <f>data!CE71</f>
        <v>1172475194.4400008</v>
      </c>
    </row>
    <row r="374" spans="1:9" ht="20.149999999999999" customHeight="1" x14ac:dyDescent="0.35">
      <c r="A374" s="23">
        <v>17</v>
      </c>
      <c r="B374" s="14" t="s">
        <v>244</v>
      </c>
      <c r="C374" s="205"/>
      <c r="D374" s="205"/>
      <c r="E374" s="205"/>
      <c r="F374" s="205"/>
      <c r="G374" s="205"/>
      <c r="H374" s="205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199" t="str">
        <f>IF(data!CB73&gt;0,data!CB73,"")</f>
        <v>x</v>
      </c>
      <c r="D376" s="199" t="str">
        <f>IF(data!CC73&gt;0,data!CC73,"")</f>
        <v>x</v>
      </c>
      <c r="E376" s="200"/>
      <c r="F376" s="197"/>
      <c r="G376" s="197"/>
      <c r="H376" s="197"/>
      <c r="I376" s="85">
        <f>data!CE73</f>
        <v>1632671682.0900002</v>
      </c>
    </row>
    <row r="377" spans="1:9" ht="20.149999999999999" customHeight="1" x14ac:dyDescent="0.35">
      <c r="A377" s="23">
        <v>20</v>
      </c>
      <c r="B377" s="48" t="s">
        <v>1183</v>
      </c>
      <c r="C377" s="199" t="str">
        <f>IF(data!CB74&gt;0,data!CB74,"")</f>
        <v>x</v>
      </c>
      <c r="D377" s="199" t="str">
        <f>IF(data!CC74&gt;0,data!CC74,"")</f>
        <v>x</v>
      </c>
      <c r="E377" s="200"/>
      <c r="F377" s="197"/>
      <c r="G377" s="197"/>
      <c r="H377" s="197"/>
      <c r="I377" s="85">
        <f>data!CE74</f>
        <v>925116283.71999991</v>
      </c>
    </row>
    <row r="378" spans="1:9" ht="20.149999999999999" customHeight="1" x14ac:dyDescent="0.35">
      <c r="A378" s="23">
        <v>21</v>
      </c>
      <c r="B378" s="48" t="s">
        <v>1184</v>
      </c>
      <c r="C378" s="199" t="str">
        <f>IF(data!CB75&gt;0,data!CB75,"")</f>
        <v>x</v>
      </c>
      <c r="D378" s="199" t="str">
        <f>IF(data!CC75&gt;0,data!CC75,"")</f>
        <v>x</v>
      </c>
      <c r="E378" s="200"/>
      <c r="F378" s="197"/>
      <c r="G378" s="197"/>
      <c r="H378" s="197"/>
      <c r="I378" s="85">
        <f>data!CE75</f>
        <v>2557787965.8100009</v>
      </c>
    </row>
    <row r="379" spans="1:9" ht="20.149999999999999" customHeight="1" x14ac:dyDescent="0.35">
      <c r="A379" s="23" t="s">
        <v>1185</v>
      </c>
      <c r="B379" s="60"/>
      <c r="C379" s="197"/>
      <c r="D379" s="197"/>
      <c r="E379" s="197"/>
      <c r="F379" s="197"/>
      <c r="G379" s="197"/>
      <c r="H379" s="197"/>
      <c r="I379" s="197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36475.51</v>
      </c>
      <c r="E380" s="200"/>
      <c r="F380" s="197"/>
      <c r="G380" s="197"/>
      <c r="H380" s="197"/>
      <c r="I380" s="14">
        <f>data!CE76</f>
        <v>1360596.6146800872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199" t="str">
        <f>IF(data!CC77&gt;0,data!CC77,"")</f>
        <v>x</v>
      </c>
      <c r="E381" s="200"/>
      <c r="F381" s="197"/>
      <c r="G381" s="197"/>
      <c r="H381" s="197"/>
      <c r="I381" s="14">
        <f>data!CE77</f>
        <v>1092264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199" t="str">
        <f>IF(data!CC78&gt;0,data!CC78,"")</f>
        <v>x</v>
      </c>
      <c r="E382" s="200"/>
      <c r="F382" s="197"/>
      <c r="G382" s="197"/>
      <c r="H382" s="197"/>
      <c r="I382" s="14">
        <f>data!CE78</f>
        <v>207564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199" t="str">
        <f>IF(data!CC79&gt;0,data!CC79,"")</f>
        <v>x</v>
      </c>
      <c r="E383" s="200"/>
      <c r="F383" s="197"/>
      <c r="G383" s="197"/>
      <c r="H383" s="197"/>
      <c r="I383" s="14">
        <f>data!CE79</f>
        <v>3536896</v>
      </c>
    </row>
    <row r="384" spans="1:9" ht="20.149999999999999" customHeight="1" x14ac:dyDescent="0.35">
      <c r="A384" s="23">
        <v>26</v>
      </c>
      <c r="B384" s="14" t="s">
        <v>252</v>
      </c>
      <c r="C384" s="199" t="str">
        <f>IF(data!CB80&gt;0,data!CB80,"")</f>
        <v/>
      </c>
      <c r="D384" s="199" t="str">
        <f>IF(data!CC80&gt;0,data!CC80,"")</f>
        <v>x</v>
      </c>
      <c r="E384" s="203"/>
      <c r="F384" s="197"/>
      <c r="G384" s="197"/>
      <c r="H384" s="197"/>
      <c r="I384" s="84">
        <f>data!CE80</f>
        <v>1427.335642683533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7225D-C2F0-4750-A126-08EDDC84CC85}">
  <sheetPr syncVertical="1" syncRef="A49" transitionEvaluation="1" transitionEntry="1">
    <pageSetUpPr autoPageBreaks="0" fitToPage="1"/>
  </sheetPr>
  <dimension ref="A1:CF816"/>
  <sheetViews>
    <sheetView showGridLines="0" topLeftCell="A49" zoomScale="75" workbookViewId="0">
      <selection activeCell="A44" sqref="A44:CF716"/>
    </sheetView>
  </sheetViews>
  <sheetFormatPr defaultColWidth="11.75" defaultRowHeight="12.65" customHeight="1" x14ac:dyDescent="0.35"/>
  <cols>
    <col min="1" max="1" width="29.5625" style="2" customWidth="1"/>
    <col min="2" max="2" width="15.5625" style="2" customWidth="1"/>
    <col min="3" max="3" width="14.75" style="2" customWidth="1"/>
    <col min="4" max="4" width="11.3125" style="2" customWidth="1"/>
    <col min="5" max="16384" width="11.75" style="2"/>
  </cols>
  <sheetData>
    <row r="1" spans="1:3" ht="12.75" customHeight="1" x14ac:dyDescent="0.35">
      <c r="A1" s="290" t="s">
        <v>1232</v>
      </c>
    </row>
    <row r="2" spans="1:3" ht="12.75" customHeight="1" x14ac:dyDescent="0.35">
      <c r="A2" s="2" t="s">
        <v>1233</v>
      </c>
      <c r="C2" s="291"/>
    </row>
    <row r="3" spans="1:3" ht="12.75" customHeight="1" x14ac:dyDescent="0.35">
      <c r="A3" s="292"/>
      <c r="C3" s="291"/>
    </row>
    <row r="4" spans="1:3" ht="12.75" customHeight="1" x14ac:dyDescent="0.35">
      <c r="C4" s="291"/>
    </row>
    <row r="5" spans="1:3" ht="12.75" customHeight="1" x14ac:dyDescent="0.35">
      <c r="A5" s="292" t="s">
        <v>1277</v>
      </c>
      <c r="C5" s="291"/>
    </row>
    <row r="6" spans="1:3" ht="12.75" customHeight="1" x14ac:dyDescent="0.35">
      <c r="A6" s="292" t="s">
        <v>0</v>
      </c>
      <c r="C6" s="291"/>
    </row>
    <row r="7" spans="1:3" ht="12.75" customHeight="1" x14ac:dyDescent="0.35">
      <c r="A7" s="292" t="s">
        <v>1</v>
      </c>
      <c r="C7" s="291"/>
    </row>
    <row r="8" spans="1:3" ht="12.75" customHeight="1" x14ac:dyDescent="0.35">
      <c r="C8" s="291"/>
    </row>
    <row r="9" spans="1:3" ht="12.75" customHeight="1" x14ac:dyDescent="0.35">
      <c r="C9" s="291"/>
    </row>
    <row r="10" spans="1:3" ht="12.75" customHeight="1" x14ac:dyDescent="0.35">
      <c r="A10" s="290" t="s">
        <v>1228</v>
      </c>
      <c r="C10" s="291"/>
    </row>
    <row r="11" spans="1:3" ht="12.75" customHeight="1" x14ac:dyDescent="0.35">
      <c r="A11" s="290" t="s">
        <v>1231</v>
      </c>
      <c r="C11" s="291"/>
    </row>
    <row r="12" spans="1:3" ht="12.75" customHeight="1" x14ac:dyDescent="0.35">
      <c r="C12" s="291"/>
    </row>
    <row r="13" spans="1:3" ht="12.75" customHeight="1" x14ac:dyDescent="0.35">
      <c r="C13" s="291"/>
    </row>
    <row r="14" spans="1:3" ht="12.75" customHeight="1" x14ac:dyDescent="0.35">
      <c r="A14" s="292" t="s">
        <v>2</v>
      </c>
      <c r="C14" s="291"/>
    </row>
    <row r="15" spans="1:3" ht="12.75" customHeight="1" x14ac:dyDescent="0.35">
      <c r="A15" s="292"/>
      <c r="C15" s="291"/>
    </row>
    <row r="16" spans="1:3" ht="12.75" customHeight="1" x14ac:dyDescent="0.35">
      <c r="A16" s="293" t="s">
        <v>1278</v>
      </c>
      <c r="C16" s="291"/>
    </row>
    <row r="17" spans="1:7" ht="12.75" customHeight="1" x14ac:dyDescent="0.35">
      <c r="A17" s="293" t="s">
        <v>1279</v>
      </c>
      <c r="C17" s="294"/>
      <c r="F17" s="295"/>
    </row>
    <row r="18" spans="1:7" ht="12.75" customHeight="1" x14ac:dyDescent="0.35">
      <c r="A18" s="296"/>
      <c r="C18" s="291"/>
    </row>
    <row r="19" spans="1:7" ht="12.75" customHeight="1" x14ac:dyDescent="0.35">
      <c r="C19" s="291"/>
    </row>
    <row r="20" spans="1:7" ht="12.75" customHeight="1" x14ac:dyDescent="0.35">
      <c r="A20" s="297" t="s">
        <v>1234</v>
      </c>
      <c r="B20" s="297"/>
      <c r="C20" s="298"/>
      <c r="D20" s="297"/>
      <c r="E20" s="297"/>
      <c r="F20" s="297"/>
      <c r="G20" s="297"/>
    </row>
    <row r="21" spans="1:7" ht="22.5" customHeight="1" x14ac:dyDescent="0.35">
      <c r="A21" s="292"/>
      <c r="C21" s="291"/>
    </row>
    <row r="22" spans="1:7" ht="12.65" customHeight="1" x14ac:dyDescent="0.35">
      <c r="A22" s="297" t="s">
        <v>1254</v>
      </c>
      <c r="B22" s="299"/>
      <c r="C22" s="298"/>
      <c r="D22" s="297"/>
      <c r="E22" s="297"/>
      <c r="F22" s="297"/>
    </row>
    <row r="23" spans="1:7" ht="12.65" customHeight="1" x14ac:dyDescent="0.35">
      <c r="B23" s="292"/>
      <c r="C23" s="291"/>
    </row>
    <row r="24" spans="1:7" ht="12.65" customHeight="1" x14ac:dyDescent="0.35">
      <c r="A24" s="300" t="s">
        <v>3</v>
      </c>
      <c r="C24" s="291"/>
    </row>
    <row r="25" spans="1:7" ht="12.65" customHeight="1" x14ac:dyDescent="0.35">
      <c r="A25" s="290" t="s">
        <v>1235</v>
      </c>
      <c r="C25" s="291"/>
    </row>
    <row r="26" spans="1:7" ht="12.65" customHeight="1" x14ac:dyDescent="0.35">
      <c r="A26" s="292" t="s">
        <v>4</v>
      </c>
      <c r="C26" s="291"/>
    </row>
    <row r="27" spans="1:7" ht="12.65" customHeight="1" x14ac:dyDescent="0.35">
      <c r="A27" s="290" t="s">
        <v>1236</v>
      </c>
      <c r="C27" s="291"/>
    </row>
    <row r="28" spans="1:7" ht="12.65" customHeight="1" x14ac:dyDescent="0.35">
      <c r="A28" s="292" t="s">
        <v>5</v>
      </c>
      <c r="C28" s="291"/>
    </row>
    <row r="29" spans="1:7" ht="12.65" customHeight="1" x14ac:dyDescent="0.35">
      <c r="A29" s="290"/>
      <c r="C29" s="291"/>
    </row>
    <row r="30" spans="1:7" ht="12.65" customHeight="1" x14ac:dyDescent="0.35">
      <c r="A30" s="2" t="s">
        <v>6</v>
      </c>
      <c r="C30" s="291"/>
    </row>
    <row r="31" spans="1:7" ht="12.65" customHeight="1" x14ac:dyDescent="0.35">
      <c r="A31" s="292" t="s">
        <v>7</v>
      </c>
      <c r="C31" s="291"/>
    </row>
    <row r="32" spans="1:7" ht="12.65" customHeight="1" x14ac:dyDescent="0.35">
      <c r="A32" s="292" t="s">
        <v>8</v>
      </c>
      <c r="C32" s="291"/>
    </row>
    <row r="33" spans="1:83" ht="12.65" customHeight="1" x14ac:dyDescent="0.35">
      <c r="A33" s="290" t="s">
        <v>1237</v>
      </c>
      <c r="C33" s="291"/>
    </row>
    <row r="34" spans="1:83" ht="12.65" customHeight="1" x14ac:dyDescent="0.35">
      <c r="A34" s="292" t="s">
        <v>9</v>
      </c>
      <c r="C34" s="291"/>
    </row>
    <row r="35" spans="1:83" ht="12.65" customHeight="1" x14ac:dyDescent="0.35">
      <c r="A35" s="292"/>
      <c r="C35" s="291"/>
    </row>
    <row r="36" spans="1:83" ht="12.65" customHeight="1" x14ac:dyDescent="0.35">
      <c r="A36" s="290" t="s">
        <v>1238</v>
      </c>
      <c r="C36" s="291"/>
    </row>
    <row r="37" spans="1:83" ht="12.65" customHeight="1" x14ac:dyDescent="0.35">
      <c r="A37" s="292" t="s">
        <v>1229</v>
      </c>
      <c r="C37" s="291"/>
    </row>
    <row r="38" spans="1:83" ht="12" customHeight="1" x14ac:dyDescent="0.35">
      <c r="A38" s="290"/>
      <c r="C38" s="291"/>
    </row>
    <row r="39" spans="1:83" ht="12.65" customHeight="1" x14ac:dyDescent="0.35">
      <c r="A39" s="292"/>
      <c r="C39" s="291"/>
    </row>
    <row r="40" spans="1:83" ht="12" customHeight="1" x14ac:dyDescent="0.35">
      <c r="A40" s="292"/>
      <c r="C40" s="291"/>
    </row>
    <row r="41" spans="1:83" ht="12" customHeight="1" x14ac:dyDescent="0.35">
      <c r="A41" s="292"/>
      <c r="C41" s="301"/>
      <c r="D41" s="302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1"/>
      <c r="BS41" s="301"/>
      <c r="BT41" s="301"/>
      <c r="BU41" s="301"/>
      <c r="BV41" s="301"/>
      <c r="BW41" s="301"/>
      <c r="BX41" s="301"/>
      <c r="BY41" s="301"/>
      <c r="BZ41" s="301"/>
      <c r="CA41" s="301"/>
      <c r="CB41" s="301"/>
      <c r="CC41" s="301"/>
    </row>
    <row r="42" spans="1:83" ht="12" customHeight="1" x14ac:dyDescent="0.35">
      <c r="A42" s="292"/>
      <c r="C42" s="301"/>
      <c r="D42" s="302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301"/>
      <c r="BL42" s="301"/>
      <c r="BM42" s="301"/>
      <c r="BN42" s="301"/>
      <c r="BO42" s="301"/>
      <c r="BP42" s="301"/>
      <c r="BQ42" s="301"/>
      <c r="BR42" s="301"/>
      <c r="BS42" s="301"/>
      <c r="BT42" s="301"/>
      <c r="BU42" s="301"/>
      <c r="BV42" s="301"/>
      <c r="BW42" s="301"/>
      <c r="BX42" s="301"/>
      <c r="BY42" s="301"/>
      <c r="BZ42" s="301"/>
      <c r="CA42" s="301"/>
      <c r="CB42" s="301"/>
      <c r="CC42" s="301"/>
      <c r="CD42" s="303"/>
    </row>
    <row r="43" spans="1:83" ht="12" customHeight="1" x14ac:dyDescent="0.35">
      <c r="A43" s="292"/>
      <c r="C43" s="291"/>
      <c r="F43" s="304"/>
    </row>
    <row r="44" spans="1:83" ht="12" customHeight="1" x14ac:dyDescent="0.35">
      <c r="A44" s="305"/>
      <c r="B44" s="305"/>
      <c r="C44" s="306" t="s">
        <v>10</v>
      </c>
      <c r="D44" s="307" t="s">
        <v>11</v>
      </c>
      <c r="E44" s="307" t="s">
        <v>12</v>
      </c>
      <c r="F44" s="307" t="s">
        <v>13</v>
      </c>
      <c r="G44" s="307" t="s">
        <v>14</v>
      </c>
      <c r="H44" s="307" t="s">
        <v>15</v>
      </c>
      <c r="I44" s="307" t="s">
        <v>16</v>
      </c>
      <c r="J44" s="307" t="s">
        <v>17</v>
      </c>
      <c r="K44" s="307" t="s">
        <v>18</v>
      </c>
      <c r="L44" s="307" t="s">
        <v>19</v>
      </c>
      <c r="M44" s="307" t="s">
        <v>20</v>
      </c>
      <c r="N44" s="307" t="s">
        <v>21</v>
      </c>
      <c r="O44" s="307" t="s">
        <v>22</v>
      </c>
      <c r="P44" s="307" t="s">
        <v>23</v>
      </c>
      <c r="Q44" s="307" t="s">
        <v>24</v>
      </c>
      <c r="R44" s="307" t="s">
        <v>25</v>
      </c>
      <c r="S44" s="307" t="s">
        <v>26</v>
      </c>
      <c r="T44" s="307" t="s">
        <v>27</v>
      </c>
      <c r="U44" s="307" t="s">
        <v>28</v>
      </c>
      <c r="V44" s="307" t="s">
        <v>29</v>
      </c>
      <c r="W44" s="307" t="s">
        <v>30</v>
      </c>
      <c r="X44" s="307" t="s">
        <v>31</v>
      </c>
      <c r="Y44" s="307" t="s">
        <v>32</v>
      </c>
      <c r="Z44" s="307" t="s">
        <v>33</v>
      </c>
      <c r="AA44" s="307" t="s">
        <v>34</v>
      </c>
      <c r="AB44" s="307" t="s">
        <v>35</v>
      </c>
      <c r="AC44" s="307" t="s">
        <v>36</v>
      </c>
      <c r="AD44" s="307" t="s">
        <v>37</v>
      </c>
      <c r="AE44" s="307" t="s">
        <v>38</v>
      </c>
      <c r="AF44" s="307" t="s">
        <v>39</v>
      </c>
      <c r="AG44" s="307" t="s">
        <v>40</v>
      </c>
      <c r="AH44" s="307" t="s">
        <v>41</v>
      </c>
      <c r="AI44" s="307" t="s">
        <v>42</v>
      </c>
      <c r="AJ44" s="307" t="s">
        <v>43</v>
      </c>
      <c r="AK44" s="307" t="s">
        <v>44</v>
      </c>
      <c r="AL44" s="307" t="s">
        <v>45</v>
      </c>
      <c r="AM44" s="307" t="s">
        <v>46</v>
      </c>
      <c r="AN44" s="307" t="s">
        <v>47</v>
      </c>
      <c r="AO44" s="307" t="s">
        <v>48</v>
      </c>
      <c r="AP44" s="307" t="s">
        <v>49</v>
      </c>
      <c r="AQ44" s="307" t="s">
        <v>50</v>
      </c>
      <c r="AR44" s="307" t="s">
        <v>51</v>
      </c>
      <c r="AS44" s="307" t="s">
        <v>52</v>
      </c>
      <c r="AT44" s="307" t="s">
        <v>53</v>
      </c>
      <c r="AU44" s="307" t="s">
        <v>54</v>
      </c>
      <c r="AV44" s="307" t="s">
        <v>55</v>
      </c>
      <c r="AW44" s="307" t="s">
        <v>56</v>
      </c>
      <c r="AX44" s="307" t="s">
        <v>57</v>
      </c>
      <c r="AY44" s="307" t="s">
        <v>58</v>
      </c>
      <c r="AZ44" s="307" t="s">
        <v>59</v>
      </c>
      <c r="BA44" s="307" t="s">
        <v>60</v>
      </c>
      <c r="BB44" s="307" t="s">
        <v>61</v>
      </c>
      <c r="BC44" s="307" t="s">
        <v>62</v>
      </c>
      <c r="BD44" s="307" t="s">
        <v>63</v>
      </c>
      <c r="BE44" s="307" t="s">
        <v>64</v>
      </c>
      <c r="BF44" s="307" t="s">
        <v>65</v>
      </c>
      <c r="BG44" s="307" t="s">
        <v>66</v>
      </c>
      <c r="BH44" s="307" t="s">
        <v>67</v>
      </c>
      <c r="BI44" s="307" t="s">
        <v>68</v>
      </c>
      <c r="BJ44" s="307" t="s">
        <v>69</v>
      </c>
      <c r="BK44" s="307" t="s">
        <v>70</v>
      </c>
      <c r="BL44" s="307" t="s">
        <v>71</v>
      </c>
      <c r="BM44" s="307" t="s">
        <v>72</v>
      </c>
      <c r="BN44" s="307" t="s">
        <v>73</v>
      </c>
      <c r="BO44" s="307" t="s">
        <v>74</v>
      </c>
      <c r="BP44" s="307" t="s">
        <v>75</v>
      </c>
      <c r="BQ44" s="307" t="s">
        <v>76</v>
      </c>
      <c r="BR44" s="307" t="s">
        <v>77</v>
      </c>
      <c r="BS44" s="307" t="s">
        <v>78</v>
      </c>
      <c r="BT44" s="307" t="s">
        <v>79</v>
      </c>
      <c r="BU44" s="307" t="s">
        <v>80</v>
      </c>
      <c r="BV44" s="307" t="s">
        <v>81</v>
      </c>
      <c r="BW44" s="307" t="s">
        <v>82</v>
      </c>
      <c r="BX44" s="307" t="s">
        <v>83</v>
      </c>
      <c r="BY44" s="307" t="s">
        <v>84</v>
      </c>
      <c r="BZ44" s="307" t="s">
        <v>85</v>
      </c>
      <c r="CA44" s="307" t="s">
        <v>86</v>
      </c>
      <c r="CB44" s="307" t="s">
        <v>87</v>
      </c>
      <c r="CC44" s="307" t="s">
        <v>88</v>
      </c>
      <c r="CD44" s="307" t="s">
        <v>89</v>
      </c>
      <c r="CE44" s="307" t="s">
        <v>90</v>
      </c>
    </row>
    <row r="45" spans="1:83" ht="12" customHeight="1" x14ac:dyDescent="0.35">
      <c r="A45" s="305"/>
      <c r="B45" s="308" t="s">
        <v>91</v>
      </c>
      <c r="C45" s="306" t="s">
        <v>92</v>
      </c>
      <c r="D45" s="307" t="s">
        <v>93</v>
      </c>
      <c r="E45" s="307" t="s">
        <v>94</v>
      </c>
      <c r="F45" s="307" t="s">
        <v>95</v>
      </c>
      <c r="G45" s="307" t="s">
        <v>96</v>
      </c>
      <c r="H45" s="307" t="s">
        <v>97</v>
      </c>
      <c r="I45" s="307" t="s">
        <v>98</v>
      </c>
      <c r="J45" s="307" t="s">
        <v>99</v>
      </c>
      <c r="K45" s="307" t="s">
        <v>100</v>
      </c>
      <c r="L45" s="307" t="s">
        <v>101</v>
      </c>
      <c r="M45" s="307" t="s">
        <v>102</v>
      </c>
      <c r="N45" s="307" t="s">
        <v>103</v>
      </c>
      <c r="O45" s="307" t="s">
        <v>104</v>
      </c>
      <c r="P45" s="307" t="s">
        <v>105</v>
      </c>
      <c r="Q45" s="307" t="s">
        <v>106</v>
      </c>
      <c r="R45" s="307" t="s">
        <v>107</v>
      </c>
      <c r="S45" s="307" t="s">
        <v>108</v>
      </c>
      <c r="T45" s="307" t="s">
        <v>1194</v>
      </c>
      <c r="U45" s="307" t="s">
        <v>109</v>
      </c>
      <c r="V45" s="307" t="s">
        <v>110</v>
      </c>
      <c r="W45" s="307" t="s">
        <v>111</v>
      </c>
      <c r="X45" s="307" t="s">
        <v>112</v>
      </c>
      <c r="Y45" s="307" t="s">
        <v>113</v>
      </c>
      <c r="Z45" s="307" t="s">
        <v>113</v>
      </c>
      <c r="AA45" s="307" t="s">
        <v>114</v>
      </c>
      <c r="AB45" s="307" t="s">
        <v>115</v>
      </c>
      <c r="AC45" s="307" t="s">
        <v>116</v>
      </c>
      <c r="AD45" s="307" t="s">
        <v>117</v>
      </c>
      <c r="AE45" s="307" t="s">
        <v>96</v>
      </c>
      <c r="AF45" s="307" t="s">
        <v>97</v>
      </c>
      <c r="AG45" s="307" t="s">
        <v>118</v>
      </c>
      <c r="AH45" s="307" t="s">
        <v>119</v>
      </c>
      <c r="AI45" s="307" t="s">
        <v>120</v>
      </c>
      <c r="AJ45" s="307" t="s">
        <v>121</v>
      </c>
      <c r="AK45" s="307" t="s">
        <v>122</v>
      </c>
      <c r="AL45" s="307" t="s">
        <v>123</v>
      </c>
      <c r="AM45" s="307" t="s">
        <v>124</v>
      </c>
      <c r="AN45" s="307" t="s">
        <v>110</v>
      </c>
      <c r="AO45" s="307" t="s">
        <v>125</v>
      </c>
      <c r="AP45" s="307" t="s">
        <v>126</v>
      </c>
      <c r="AQ45" s="307" t="s">
        <v>127</v>
      </c>
      <c r="AR45" s="307" t="s">
        <v>128</v>
      </c>
      <c r="AS45" s="307" t="s">
        <v>129</v>
      </c>
      <c r="AT45" s="307" t="s">
        <v>130</v>
      </c>
      <c r="AU45" s="307" t="s">
        <v>131</v>
      </c>
      <c r="AV45" s="307" t="s">
        <v>132</v>
      </c>
      <c r="AW45" s="307" t="s">
        <v>133</v>
      </c>
      <c r="AX45" s="307" t="s">
        <v>134</v>
      </c>
      <c r="AY45" s="307" t="s">
        <v>135</v>
      </c>
      <c r="AZ45" s="307" t="s">
        <v>136</v>
      </c>
      <c r="BA45" s="307" t="s">
        <v>137</v>
      </c>
      <c r="BB45" s="307" t="s">
        <v>138</v>
      </c>
      <c r="BC45" s="307" t="s">
        <v>108</v>
      </c>
      <c r="BD45" s="307" t="s">
        <v>139</v>
      </c>
      <c r="BE45" s="307" t="s">
        <v>140</v>
      </c>
      <c r="BF45" s="307" t="s">
        <v>141</v>
      </c>
      <c r="BG45" s="307" t="s">
        <v>142</v>
      </c>
      <c r="BH45" s="307" t="s">
        <v>143</v>
      </c>
      <c r="BI45" s="307" t="s">
        <v>144</v>
      </c>
      <c r="BJ45" s="307" t="s">
        <v>145</v>
      </c>
      <c r="BK45" s="307" t="s">
        <v>146</v>
      </c>
      <c r="BL45" s="307" t="s">
        <v>147</v>
      </c>
      <c r="BM45" s="307" t="s">
        <v>132</v>
      </c>
      <c r="BN45" s="307" t="s">
        <v>148</v>
      </c>
      <c r="BO45" s="307" t="s">
        <v>149</v>
      </c>
      <c r="BP45" s="307" t="s">
        <v>150</v>
      </c>
      <c r="BQ45" s="307" t="s">
        <v>151</v>
      </c>
      <c r="BR45" s="307" t="s">
        <v>152</v>
      </c>
      <c r="BS45" s="307" t="s">
        <v>153</v>
      </c>
      <c r="BT45" s="307" t="s">
        <v>154</v>
      </c>
      <c r="BU45" s="307" t="s">
        <v>155</v>
      </c>
      <c r="BV45" s="307" t="s">
        <v>155</v>
      </c>
      <c r="BW45" s="307" t="s">
        <v>155</v>
      </c>
      <c r="BX45" s="307" t="s">
        <v>156</v>
      </c>
      <c r="BY45" s="307" t="s">
        <v>157</v>
      </c>
      <c r="BZ45" s="307" t="s">
        <v>158</v>
      </c>
      <c r="CA45" s="307" t="s">
        <v>159</v>
      </c>
      <c r="CB45" s="307" t="s">
        <v>160</v>
      </c>
      <c r="CC45" s="307" t="s">
        <v>132</v>
      </c>
      <c r="CD45" s="307"/>
      <c r="CE45" s="307" t="s">
        <v>161</v>
      </c>
    </row>
    <row r="46" spans="1:83" ht="12.65" customHeight="1" x14ac:dyDescent="0.35">
      <c r="A46" s="305" t="s">
        <v>3</v>
      </c>
      <c r="B46" s="307" t="s">
        <v>162</v>
      </c>
      <c r="C46" s="306" t="s">
        <v>163</v>
      </c>
      <c r="D46" s="307" t="s">
        <v>163</v>
      </c>
      <c r="E46" s="307" t="s">
        <v>163</v>
      </c>
      <c r="F46" s="307" t="s">
        <v>164</v>
      </c>
      <c r="G46" s="307" t="s">
        <v>165</v>
      </c>
      <c r="H46" s="307" t="s">
        <v>163</v>
      </c>
      <c r="I46" s="307" t="s">
        <v>166</v>
      </c>
      <c r="J46" s="307"/>
      <c r="K46" s="307" t="s">
        <v>157</v>
      </c>
      <c r="L46" s="307" t="s">
        <v>167</v>
      </c>
      <c r="M46" s="307" t="s">
        <v>168</v>
      </c>
      <c r="N46" s="307" t="s">
        <v>169</v>
      </c>
      <c r="O46" s="307" t="s">
        <v>170</v>
      </c>
      <c r="P46" s="307" t="s">
        <v>169</v>
      </c>
      <c r="Q46" s="307" t="s">
        <v>171</v>
      </c>
      <c r="R46" s="307"/>
      <c r="S46" s="307" t="s">
        <v>169</v>
      </c>
      <c r="T46" s="307" t="s">
        <v>172</v>
      </c>
      <c r="U46" s="307"/>
      <c r="V46" s="307" t="s">
        <v>173</v>
      </c>
      <c r="W46" s="307" t="s">
        <v>174</v>
      </c>
      <c r="X46" s="307" t="s">
        <v>175</v>
      </c>
      <c r="Y46" s="307" t="s">
        <v>176</v>
      </c>
      <c r="Z46" s="307" t="s">
        <v>177</v>
      </c>
      <c r="AA46" s="307" t="s">
        <v>178</v>
      </c>
      <c r="AB46" s="307"/>
      <c r="AC46" s="307" t="s">
        <v>172</v>
      </c>
      <c r="AD46" s="307"/>
      <c r="AE46" s="307" t="s">
        <v>172</v>
      </c>
      <c r="AF46" s="307" t="s">
        <v>179</v>
      </c>
      <c r="AG46" s="307" t="s">
        <v>171</v>
      </c>
      <c r="AH46" s="307"/>
      <c r="AI46" s="307" t="s">
        <v>180</v>
      </c>
      <c r="AJ46" s="307"/>
      <c r="AK46" s="307" t="s">
        <v>172</v>
      </c>
      <c r="AL46" s="307" t="s">
        <v>172</v>
      </c>
      <c r="AM46" s="307" t="s">
        <v>172</v>
      </c>
      <c r="AN46" s="307" t="s">
        <v>181</v>
      </c>
      <c r="AO46" s="307" t="s">
        <v>182</v>
      </c>
      <c r="AP46" s="307" t="s">
        <v>121</v>
      </c>
      <c r="AQ46" s="307" t="s">
        <v>183</v>
      </c>
      <c r="AR46" s="307" t="s">
        <v>169</v>
      </c>
      <c r="AS46" s="307"/>
      <c r="AT46" s="307" t="s">
        <v>184</v>
      </c>
      <c r="AU46" s="307" t="s">
        <v>185</v>
      </c>
      <c r="AV46" s="307" t="s">
        <v>186</v>
      </c>
      <c r="AW46" s="307" t="s">
        <v>187</v>
      </c>
      <c r="AX46" s="307" t="s">
        <v>188</v>
      </c>
      <c r="AY46" s="307"/>
      <c r="AZ46" s="307"/>
      <c r="BA46" s="307" t="s">
        <v>189</v>
      </c>
      <c r="BB46" s="307" t="s">
        <v>169</v>
      </c>
      <c r="BC46" s="307" t="s">
        <v>183</v>
      </c>
      <c r="BD46" s="307"/>
      <c r="BE46" s="307"/>
      <c r="BF46" s="307"/>
      <c r="BG46" s="307"/>
      <c r="BH46" s="307" t="s">
        <v>190</v>
      </c>
      <c r="BI46" s="307" t="s">
        <v>169</v>
      </c>
      <c r="BJ46" s="307"/>
      <c r="BK46" s="307" t="s">
        <v>191</v>
      </c>
      <c r="BL46" s="307"/>
      <c r="BM46" s="307" t="s">
        <v>192</v>
      </c>
      <c r="BN46" s="307" t="s">
        <v>193</v>
      </c>
      <c r="BO46" s="307" t="s">
        <v>194</v>
      </c>
      <c r="BP46" s="307" t="s">
        <v>195</v>
      </c>
      <c r="BQ46" s="307" t="s">
        <v>196</v>
      </c>
      <c r="BR46" s="307"/>
      <c r="BS46" s="307" t="s">
        <v>197</v>
      </c>
      <c r="BT46" s="307" t="s">
        <v>169</v>
      </c>
      <c r="BU46" s="307" t="s">
        <v>198</v>
      </c>
      <c r="BV46" s="307" t="s">
        <v>199</v>
      </c>
      <c r="BW46" s="307" t="s">
        <v>200</v>
      </c>
      <c r="BX46" s="307" t="s">
        <v>151</v>
      </c>
      <c r="BY46" s="307" t="s">
        <v>193</v>
      </c>
      <c r="BZ46" s="307" t="s">
        <v>152</v>
      </c>
      <c r="CA46" s="307" t="s">
        <v>201</v>
      </c>
      <c r="CB46" s="307" t="s">
        <v>201</v>
      </c>
      <c r="CC46" s="307" t="s">
        <v>202</v>
      </c>
      <c r="CD46" s="307"/>
      <c r="CE46" s="307" t="s">
        <v>203</v>
      </c>
    </row>
    <row r="47" spans="1:83" ht="12.65" customHeight="1" x14ac:dyDescent="0.35">
      <c r="A47" s="305" t="s">
        <v>204</v>
      </c>
      <c r="B47" s="335">
        <v>171364395.94999999</v>
      </c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310"/>
      <c r="AK47" s="310"/>
      <c r="AL47" s="310"/>
      <c r="AM47" s="310"/>
      <c r="AN47" s="310"/>
      <c r="AO47" s="310"/>
      <c r="AP47" s="310"/>
      <c r="AQ47" s="310"/>
      <c r="AR47" s="310"/>
      <c r="AS47" s="310"/>
      <c r="AT47" s="310"/>
      <c r="AU47" s="310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0"/>
      <c r="BG47" s="310"/>
      <c r="BH47" s="310"/>
      <c r="BI47" s="310"/>
      <c r="BJ47" s="310"/>
      <c r="BK47" s="310"/>
      <c r="BL47" s="310"/>
      <c r="BM47" s="310"/>
      <c r="BN47" s="310"/>
      <c r="BO47" s="310"/>
      <c r="BP47" s="310"/>
      <c r="BQ47" s="310"/>
      <c r="BR47" s="310"/>
      <c r="BS47" s="310"/>
      <c r="BT47" s="310"/>
      <c r="BU47" s="310"/>
      <c r="BV47" s="310"/>
      <c r="BW47" s="310"/>
      <c r="BX47" s="310"/>
      <c r="BY47" s="310"/>
      <c r="BZ47" s="310"/>
      <c r="CA47" s="310"/>
      <c r="CB47" s="310"/>
      <c r="CC47" s="310"/>
      <c r="CD47" s="305"/>
      <c r="CE47" s="305">
        <f>SUM(C47:CC47)</f>
        <v>0</v>
      </c>
    </row>
    <row r="48" spans="1:83" ht="12.65" customHeight="1" x14ac:dyDescent="0.35">
      <c r="A48" s="305" t="s">
        <v>205</v>
      </c>
      <c r="B48" s="309"/>
      <c r="C48" s="311">
        <f>ROUND(((B48/CE61)*C61),0)</f>
        <v>0</v>
      </c>
      <c r="D48" s="311">
        <f>ROUND(((B48/CE61)*D61),0)</f>
        <v>0</v>
      </c>
      <c r="E48" s="305">
        <f>ROUND(((B48/CE61)*E61),0)</f>
        <v>0</v>
      </c>
      <c r="F48" s="305">
        <f>ROUND(((B48/CE61)*F61),0)</f>
        <v>0</v>
      </c>
      <c r="G48" s="305">
        <f>ROUND(((B48/CE61)*G61),0)</f>
        <v>0</v>
      </c>
      <c r="H48" s="305">
        <f>ROUND(((B48/CE61)*H61),0)</f>
        <v>0</v>
      </c>
      <c r="I48" s="305">
        <f>ROUND(((B48/CE61)*I61),0)</f>
        <v>0</v>
      </c>
      <c r="J48" s="305">
        <f>ROUND(((B48/CE61)*J61),0)</f>
        <v>0</v>
      </c>
      <c r="K48" s="305">
        <f>ROUND(((B48/CE61)*K61),0)</f>
        <v>0</v>
      </c>
      <c r="L48" s="305">
        <f>ROUND(((B48/CE61)*L61),0)</f>
        <v>0</v>
      </c>
      <c r="M48" s="305">
        <f>ROUND(((B48/CE61)*M61),0)</f>
        <v>0</v>
      </c>
      <c r="N48" s="305">
        <f>ROUND(((B48/CE61)*N61),0)</f>
        <v>0</v>
      </c>
      <c r="O48" s="305">
        <f>ROUND(((B48/CE61)*O61),0)</f>
        <v>0</v>
      </c>
      <c r="P48" s="305">
        <f>ROUND(((B48/CE61)*P61),0)</f>
        <v>0</v>
      </c>
      <c r="Q48" s="305">
        <f>ROUND(((B48/CE61)*Q61),0)</f>
        <v>0</v>
      </c>
      <c r="R48" s="305">
        <f>ROUND(((B48/CE61)*R61),0)</f>
        <v>0</v>
      </c>
      <c r="S48" s="305">
        <f>ROUND(((B48/CE61)*S61),0)</f>
        <v>0</v>
      </c>
      <c r="T48" s="305">
        <f>ROUND(((B48/CE61)*T61),0)</f>
        <v>0</v>
      </c>
      <c r="U48" s="305">
        <f>ROUND(((B48/CE61)*U61),0)</f>
        <v>0</v>
      </c>
      <c r="V48" s="305">
        <f>ROUND(((B48/CE61)*V61),0)</f>
        <v>0</v>
      </c>
      <c r="W48" s="305">
        <f>ROUND(((B48/CE61)*W61),0)</f>
        <v>0</v>
      </c>
      <c r="X48" s="305">
        <f>ROUND(((B48/CE61)*X61),0)</f>
        <v>0</v>
      </c>
      <c r="Y48" s="305">
        <f>ROUND(((B48/CE61)*Y61),0)</f>
        <v>0</v>
      </c>
      <c r="Z48" s="305">
        <f>ROUND(((B48/CE61)*Z61),0)</f>
        <v>0</v>
      </c>
      <c r="AA48" s="305">
        <f>ROUND(((B48/CE61)*AA61),0)</f>
        <v>0</v>
      </c>
      <c r="AB48" s="305">
        <f>ROUND(((B48/CE61)*AB61),0)</f>
        <v>0</v>
      </c>
      <c r="AC48" s="305">
        <f>ROUND(((B48/CE61)*AC61),0)</f>
        <v>0</v>
      </c>
      <c r="AD48" s="305">
        <f>ROUND(((B48/CE61)*AD61),0)</f>
        <v>0</v>
      </c>
      <c r="AE48" s="305">
        <f>ROUND(((B48/CE61)*AE61),0)</f>
        <v>0</v>
      </c>
      <c r="AF48" s="305">
        <f>ROUND(((B48/CE61)*AF61),0)</f>
        <v>0</v>
      </c>
      <c r="AG48" s="305">
        <f>ROUND(((B48/CE61)*AG61),0)</f>
        <v>0</v>
      </c>
      <c r="AH48" s="305">
        <f>ROUND(((B48/CE61)*AH61),0)</f>
        <v>0</v>
      </c>
      <c r="AI48" s="305">
        <f>ROUND(((B48/CE61)*AI61),0)</f>
        <v>0</v>
      </c>
      <c r="AJ48" s="305">
        <f>ROUND(((B48/CE61)*AJ61),0)</f>
        <v>0</v>
      </c>
      <c r="AK48" s="305">
        <f>ROUND(((B48/CE61)*AK61),0)</f>
        <v>0</v>
      </c>
      <c r="AL48" s="305">
        <f>ROUND(((B48/CE61)*AL61),0)</f>
        <v>0</v>
      </c>
      <c r="AM48" s="305">
        <f>ROUND(((B48/CE61)*AM61),0)</f>
        <v>0</v>
      </c>
      <c r="AN48" s="305">
        <f>ROUND(((B48/CE61)*AN61),0)</f>
        <v>0</v>
      </c>
      <c r="AO48" s="305">
        <f>ROUND(((B48/CE61)*AO61),0)</f>
        <v>0</v>
      </c>
      <c r="AP48" s="305">
        <f>ROUND(((B48/CE61)*AP61),0)</f>
        <v>0</v>
      </c>
      <c r="AQ48" s="305">
        <f>ROUND(((B48/CE61)*AQ61),0)</f>
        <v>0</v>
      </c>
      <c r="AR48" s="305">
        <f>ROUND(((B48/CE61)*AR61),0)</f>
        <v>0</v>
      </c>
      <c r="AS48" s="305">
        <f>ROUND(((B48/CE61)*AS61),0)</f>
        <v>0</v>
      </c>
      <c r="AT48" s="305">
        <f>ROUND(((B48/CE61)*AT61),0)</f>
        <v>0</v>
      </c>
      <c r="AU48" s="305">
        <f>ROUND(((B48/CE61)*AU61),0)</f>
        <v>0</v>
      </c>
      <c r="AV48" s="305">
        <f>ROUND(((B48/CE61)*AV61),0)</f>
        <v>0</v>
      </c>
      <c r="AW48" s="305">
        <f>ROUND(((B48/CE61)*AW61),0)</f>
        <v>0</v>
      </c>
      <c r="AX48" s="305">
        <f>ROUND(((B48/CE61)*AX61),0)</f>
        <v>0</v>
      </c>
      <c r="AY48" s="305">
        <f>ROUND(((B48/CE61)*AY61),0)</f>
        <v>0</v>
      </c>
      <c r="AZ48" s="305">
        <f>ROUND(((B48/CE61)*AZ61),0)</f>
        <v>0</v>
      </c>
      <c r="BA48" s="305">
        <f>ROUND(((B48/CE61)*BA61),0)</f>
        <v>0</v>
      </c>
      <c r="BB48" s="305">
        <f>ROUND(((B48/CE61)*BB61),0)</f>
        <v>0</v>
      </c>
      <c r="BC48" s="305">
        <f>ROUND(((B48/CE61)*BC61),0)</f>
        <v>0</v>
      </c>
      <c r="BD48" s="305">
        <f>ROUND(((B48/CE61)*BD61),0)</f>
        <v>0</v>
      </c>
      <c r="BE48" s="305">
        <f>ROUND(((B48/CE61)*BE61),0)</f>
        <v>0</v>
      </c>
      <c r="BF48" s="305">
        <f>ROUND(((B48/CE61)*BF61),0)</f>
        <v>0</v>
      </c>
      <c r="BG48" s="305">
        <f>ROUND(((B48/CE61)*BG61),0)</f>
        <v>0</v>
      </c>
      <c r="BH48" s="305">
        <f>ROUND(((B48/CE61)*BH61),0)</f>
        <v>0</v>
      </c>
      <c r="BI48" s="305">
        <f>ROUND(((B48/CE61)*BI61),0)</f>
        <v>0</v>
      </c>
      <c r="BJ48" s="305">
        <f>ROUND(((B48/CE61)*BJ61),0)</f>
        <v>0</v>
      </c>
      <c r="BK48" s="305">
        <f>ROUND(((B48/CE61)*BK61),0)</f>
        <v>0</v>
      </c>
      <c r="BL48" s="305">
        <f>ROUND(((B48/CE61)*BL61),0)</f>
        <v>0</v>
      </c>
      <c r="BM48" s="305">
        <f>ROUND(((B48/CE61)*BM61),0)</f>
        <v>0</v>
      </c>
      <c r="BN48" s="305">
        <f>ROUND(((B48/CE61)*BN61),0)</f>
        <v>0</v>
      </c>
      <c r="BO48" s="305">
        <f>ROUND(((B48/CE61)*BO61),0)</f>
        <v>0</v>
      </c>
      <c r="BP48" s="305">
        <f>ROUND(((B48/CE61)*BP61),0)</f>
        <v>0</v>
      </c>
      <c r="BQ48" s="305">
        <f>ROUND(((B48/CE61)*BQ61),0)</f>
        <v>0</v>
      </c>
      <c r="BR48" s="305">
        <f>ROUND(((B48/CE61)*BR61),0)</f>
        <v>0</v>
      </c>
      <c r="BS48" s="305">
        <f>ROUND(((B48/CE61)*BS61),0)</f>
        <v>0</v>
      </c>
      <c r="BT48" s="305">
        <f>ROUND(((B48/CE61)*BT61),0)</f>
        <v>0</v>
      </c>
      <c r="BU48" s="305">
        <f>ROUND(((B48/CE61)*BU61),0)</f>
        <v>0</v>
      </c>
      <c r="BV48" s="305">
        <f>ROUND(((B48/CE61)*BV61),0)</f>
        <v>0</v>
      </c>
      <c r="BW48" s="305">
        <f>ROUND(((B48/CE61)*BW61),0)</f>
        <v>0</v>
      </c>
      <c r="BX48" s="305">
        <f>ROUND(((B48/CE61)*BX61),0)</f>
        <v>0</v>
      </c>
      <c r="BY48" s="305">
        <f>ROUND(((B48/CE61)*BY61),0)</f>
        <v>0</v>
      </c>
      <c r="BZ48" s="305">
        <f>ROUND(((B48/CE61)*BZ61),0)</f>
        <v>0</v>
      </c>
      <c r="CA48" s="305">
        <f>ROUND(((B48/CE61)*CA61),0)</f>
        <v>0</v>
      </c>
      <c r="CB48" s="305">
        <f>ROUND(((B48/CE61)*CB61),0)</f>
        <v>0</v>
      </c>
      <c r="CC48" s="305">
        <f>ROUND(((B48/CE61)*CC61),0)</f>
        <v>0</v>
      </c>
      <c r="CD48" s="305"/>
      <c r="CE48" s="305">
        <f>SUM(C48:CD48)</f>
        <v>0</v>
      </c>
    </row>
    <row r="49" spans="1:83" ht="12.65" customHeight="1" x14ac:dyDescent="0.35">
      <c r="A49" s="305" t="s">
        <v>206</v>
      </c>
      <c r="B49" s="305">
        <f>B47+B48</f>
        <v>171364395.94999999</v>
      </c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</row>
    <row r="50" spans="1:83" ht="12.65" customHeight="1" x14ac:dyDescent="0.35">
      <c r="A50" s="305" t="s">
        <v>6</v>
      </c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  <c r="CD50" s="305"/>
      <c r="CE50" s="305"/>
    </row>
    <row r="51" spans="1:83" ht="12.65" customHeight="1" x14ac:dyDescent="0.35">
      <c r="A51" s="312" t="s">
        <v>207</v>
      </c>
      <c r="B51" s="335">
        <v>95954790.120000005</v>
      </c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0"/>
      <c r="AN51" s="310"/>
      <c r="AO51" s="310"/>
      <c r="AP51" s="310"/>
      <c r="AQ51" s="310"/>
      <c r="AR51" s="310"/>
      <c r="AS51" s="310"/>
      <c r="AT51" s="310"/>
      <c r="AU51" s="310"/>
      <c r="AV51" s="310"/>
      <c r="AW51" s="310"/>
      <c r="AX51" s="310"/>
      <c r="AY51" s="310"/>
      <c r="AZ51" s="310"/>
      <c r="BA51" s="310"/>
      <c r="BB51" s="310"/>
      <c r="BC51" s="310"/>
      <c r="BD51" s="310"/>
      <c r="BE51" s="310"/>
      <c r="BF51" s="310"/>
      <c r="BG51" s="310"/>
      <c r="BH51" s="310"/>
      <c r="BI51" s="310"/>
      <c r="BJ51" s="310"/>
      <c r="BK51" s="310"/>
      <c r="BL51" s="310"/>
      <c r="BM51" s="310"/>
      <c r="BN51" s="310"/>
      <c r="BO51" s="310"/>
      <c r="BP51" s="310"/>
      <c r="BQ51" s="310"/>
      <c r="BR51" s="310"/>
      <c r="BS51" s="310"/>
      <c r="BT51" s="310"/>
      <c r="BU51" s="310"/>
      <c r="BV51" s="310"/>
      <c r="BW51" s="310"/>
      <c r="BX51" s="310"/>
      <c r="BY51" s="310"/>
      <c r="BZ51" s="310"/>
      <c r="CA51" s="310"/>
      <c r="CB51" s="310"/>
      <c r="CC51" s="310"/>
      <c r="CD51" s="305"/>
      <c r="CE51" s="305">
        <f>SUM(C51:CD51)</f>
        <v>0</v>
      </c>
    </row>
    <row r="52" spans="1:83" ht="12.65" customHeight="1" x14ac:dyDescent="0.35">
      <c r="A52" s="312" t="s">
        <v>208</v>
      </c>
      <c r="B52" s="310"/>
      <c r="C52" s="305">
        <f>ROUND((B52/(CE76+CF76)*C76),0)</f>
        <v>0</v>
      </c>
      <c r="D52" s="305">
        <f>ROUND((B52/(CE76+CF76)*D76),0)</f>
        <v>0</v>
      </c>
      <c r="E52" s="305">
        <f>ROUND((B52/(CE76+CF76)*E76),0)</f>
        <v>0</v>
      </c>
      <c r="F52" s="305">
        <f>ROUND((B52/(CE76+CF76)*F76),0)</f>
        <v>0</v>
      </c>
      <c r="G52" s="305">
        <f>ROUND((B52/(CE76+CF76)*G76),0)</f>
        <v>0</v>
      </c>
      <c r="H52" s="305">
        <f>ROUND((B52/(CE76+CF76)*H76),0)</f>
        <v>0</v>
      </c>
      <c r="I52" s="305">
        <f>ROUND((B52/(CE76+CF76)*I76),0)</f>
        <v>0</v>
      </c>
      <c r="J52" s="305">
        <f>ROUND((B52/(CE76+CF76)*J76),0)</f>
        <v>0</v>
      </c>
      <c r="K52" s="305">
        <f>ROUND((B52/(CE76+CF76)*K76),0)</f>
        <v>0</v>
      </c>
      <c r="L52" s="305">
        <f>ROUND((B52/(CE76+CF76)*L76),0)</f>
        <v>0</v>
      </c>
      <c r="M52" s="305">
        <f>ROUND((B52/(CE76+CF76)*M76),0)</f>
        <v>0</v>
      </c>
      <c r="N52" s="305">
        <f>ROUND((B52/(CE76+CF76)*N76),0)</f>
        <v>0</v>
      </c>
      <c r="O52" s="305">
        <f>ROUND((B52/(CE76+CF76)*O76),0)</f>
        <v>0</v>
      </c>
      <c r="P52" s="305">
        <f>ROUND((B52/(CE76+CF76)*P76),0)</f>
        <v>0</v>
      </c>
      <c r="Q52" s="305">
        <f>ROUND((B52/(CE76+CF76)*Q76),0)</f>
        <v>0</v>
      </c>
      <c r="R52" s="305">
        <f>ROUND((B52/(CE76+CF76)*R76),0)</f>
        <v>0</v>
      </c>
      <c r="S52" s="305">
        <f>ROUND((B52/(CE76+CF76)*S76),0)</f>
        <v>0</v>
      </c>
      <c r="T52" s="305">
        <f>ROUND((B52/(CE76+CF76)*T76),0)</f>
        <v>0</v>
      </c>
      <c r="U52" s="305">
        <f>ROUND((B52/(CE76+CF76)*U76),0)</f>
        <v>0</v>
      </c>
      <c r="V52" s="305">
        <f>ROUND((B52/(CE76+CF76)*V76),0)</f>
        <v>0</v>
      </c>
      <c r="W52" s="305">
        <f>ROUND((B52/(CE76+CF76)*W76),0)</f>
        <v>0</v>
      </c>
      <c r="X52" s="305">
        <f>ROUND((B52/(CE76+CF76)*X76),0)</f>
        <v>0</v>
      </c>
      <c r="Y52" s="305">
        <f>ROUND((B52/(CE76+CF76)*Y76),0)</f>
        <v>0</v>
      </c>
      <c r="Z52" s="305">
        <f>ROUND((B52/(CE76+CF76)*Z76),0)</f>
        <v>0</v>
      </c>
      <c r="AA52" s="305">
        <f>ROUND((B52/(CE76+CF76)*AA76),0)</f>
        <v>0</v>
      </c>
      <c r="AB52" s="305">
        <f>ROUND((B52/(CE76+CF76)*AB76),0)</f>
        <v>0</v>
      </c>
      <c r="AC52" s="305">
        <f>ROUND((B52/(CE76+CF76)*AC76),0)</f>
        <v>0</v>
      </c>
      <c r="AD52" s="305">
        <f>ROUND((B52/(CE76+CF76)*AD76),0)</f>
        <v>0</v>
      </c>
      <c r="AE52" s="305">
        <f>ROUND((B52/(CE76+CF76)*AE76),0)</f>
        <v>0</v>
      </c>
      <c r="AF52" s="305">
        <f>ROUND((B52/(CE76+CF76)*AF76),0)</f>
        <v>0</v>
      </c>
      <c r="AG52" s="305">
        <f>ROUND((B52/(CE76+CF76)*AG76),0)</f>
        <v>0</v>
      </c>
      <c r="AH52" s="305">
        <f>ROUND((B52/(CE76+CF76)*AH76),0)</f>
        <v>0</v>
      </c>
      <c r="AI52" s="305">
        <f>ROUND((B52/(CE76+CF76)*AI76),0)</f>
        <v>0</v>
      </c>
      <c r="AJ52" s="305">
        <f>ROUND((B52/(CE76+CF76)*AJ76),0)</f>
        <v>0</v>
      </c>
      <c r="AK52" s="305">
        <f>ROUND((B52/(CE76+CF76)*AK76),0)</f>
        <v>0</v>
      </c>
      <c r="AL52" s="305">
        <f>ROUND((B52/(CE76+CF76)*AL76),0)</f>
        <v>0</v>
      </c>
      <c r="AM52" s="305">
        <f>ROUND((B52/(CE76+CF76)*AM76),0)</f>
        <v>0</v>
      </c>
      <c r="AN52" s="305">
        <f>ROUND((B52/(CE76+CF76)*AN76),0)</f>
        <v>0</v>
      </c>
      <c r="AO52" s="305">
        <f>ROUND((B52/(CE76+CF76)*AO76),0)</f>
        <v>0</v>
      </c>
      <c r="AP52" s="305">
        <f>ROUND((B52/(CE76+CF76)*AP76),0)</f>
        <v>0</v>
      </c>
      <c r="AQ52" s="305">
        <f>ROUND((B52/(CE76+CF76)*AQ76),0)</f>
        <v>0</v>
      </c>
      <c r="AR52" s="305">
        <f>ROUND((B52/(CE76+CF76)*AR76),0)</f>
        <v>0</v>
      </c>
      <c r="AS52" s="305">
        <f>ROUND((B52/(CE76+CF76)*AS76),0)</f>
        <v>0</v>
      </c>
      <c r="AT52" s="305">
        <f>ROUND((B52/(CE76+CF76)*AT76),0)</f>
        <v>0</v>
      </c>
      <c r="AU52" s="305">
        <f>ROUND((B52/(CE76+CF76)*AU76),0)</f>
        <v>0</v>
      </c>
      <c r="AV52" s="305">
        <f>ROUND((B52/(CE76+CF76)*AV76),0)</f>
        <v>0</v>
      </c>
      <c r="AW52" s="305">
        <f>ROUND((B52/(CE76+CF76)*AW76),0)</f>
        <v>0</v>
      </c>
      <c r="AX52" s="305">
        <f>ROUND((B52/(CE76+CF76)*AX76),0)</f>
        <v>0</v>
      </c>
      <c r="AY52" s="305">
        <f>ROUND((B52/(CE76+CF76)*AY76),0)</f>
        <v>0</v>
      </c>
      <c r="AZ52" s="305">
        <f>ROUND((B52/(CE76+CF76)*AZ76),0)</f>
        <v>0</v>
      </c>
      <c r="BA52" s="305">
        <f>ROUND((B52/(CE76+CF76)*BA76),0)</f>
        <v>0</v>
      </c>
      <c r="BB52" s="305">
        <f>ROUND((B52/(CE76+CF76)*BB76),0)</f>
        <v>0</v>
      </c>
      <c r="BC52" s="305">
        <f>ROUND((B52/(CE76+CF76)*BC76),0)</f>
        <v>0</v>
      </c>
      <c r="BD52" s="305">
        <f>ROUND((B52/(CE76+CF76)*BD76),0)</f>
        <v>0</v>
      </c>
      <c r="BE52" s="305">
        <f>ROUND((B52/(CE76+CF76)*BE76),0)</f>
        <v>0</v>
      </c>
      <c r="BF52" s="305">
        <f>ROUND((B52/(CE76+CF76)*BF76),0)</f>
        <v>0</v>
      </c>
      <c r="BG52" s="305">
        <f>ROUND((B52/(CE76+CF76)*BG76),0)</f>
        <v>0</v>
      </c>
      <c r="BH52" s="305">
        <f>ROUND((B52/(CE76+CF76)*BH76),0)</f>
        <v>0</v>
      </c>
      <c r="BI52" s="305">
        <f>ROUND((B52/(CE76+CF76)*BI76),0)</f>
        <v>0</v>
      </c>
      <c r="BJ52" s="305">
        <f>ROUND((B52/(CE76+CF76)*BJ76),0)</f>
        <v>0</v>
      </c>
      <c r="BK52" s="305">
        <f>ROUND((B52/(CE76+CF76)*BK76),0)</f>
        <v>0</v>
      </c>
      <c r="BL52" s="305">
        <f>ROUND((B52/(CE76+CF76)*BL76),0)</f>
        <v>0</v>
      </c>
      <c r="BM52" s="305">
        <f>ROUND((B52/(CE76+CF76)*BM76),0)</f>
        <v>0</v>
      </c>
      <c r="BN52" s="305">
        <f>ROUND((B52/(CE76+CF76)*BN76),0)</f>
        <v>0</v>
      </c>
      <c r="BO52" s="305">
        <f>ROUND((B52/(CE76+CF76)*BO76),0)</f>
        <v>0</v>
      </c>
      <c r="BP52" s="305">
        <f>ROUND((B52/(CE76+CF76)*BP76),0)</f>
        <v>0</v>
      </c>
      <c r="BQ52" s="305">
        <f>ROUND((B52/(CE76+CF76)*BQ76),0)</f>
        <v>0</v>
      </c>
      <c r="BR52" s="305">
        <f>ROUND((B52/(CE76+CF76)*BR76),0)</f>
        <v>0</v>
      </c>
      <c r="BS52" s="305">
        <f>ROUND((B52/(CE76+CF76)*BS76),0)</f>
        <v>0</v>
      </c>
      <c r="BT52" s="305">
        <f>ROUND((B52/(CE76+CF76)*BT76),0)</f>
        <v>0</v>
      </c>
      <c r="BU52" s="305">
        <f>ROUND((B52/(CE76+CF76)*BU76),0)</f>
        <v>0</v>
      </c>
      <c r="BV52" s="305">
        <f>ROUND((B52/(CE76+CF76)*BV76),0)</f>
        <v>0</v>
      </c>
      <c r="BW52" s="305">
        <f>ROUND((B52/(CE76+CF76)*BW76),0)</f>
        <v>0</v>
      </c>
      <c r="BX52" s="305">
        <f>ROUND((B52/(CE76+CF76)*BX76),0)</f>
        <v>0</v>
      </c>
      <c r="BY52" s="305">
        <f>ROUND((B52/(CE76+CF76)*BY76),0)</f>
        <v>0</v>
      </c>
      <c r="BZ52" s="305">
        <f>ROUND((B52/(CE76+CF76)*BZ76),0)</f>
        <v>0</v>
      </c>
      <c r="CA52" s="305">
        <f>ROUND((B52/(CE76+CF76)*CA76),0)</f>
        <v>0</v>
      </c>
      <c r="CB52" s="305">
        <f>ROUND((B52/(CE76+CF76)*CB76),0)</f>
        <v>0</v>
      </c>
      <c r="CC52" s="305">
        <f>ROUND((B52/(CE76+CF76)*CC76),0)</f>
        <v>0</v>
      </c>
      <c r="CD52" s="305"/>
      <c r="CE52" s="305">
        <f>SUM(C52:CD52)</f>
        <v>0</v>
      </c>
    </row>
    <row r="53" spans="1:83" ht="12.65" customHeight="1" x14ac:dyDescent="0.35">
      <c r="A53" s="305" t="s">
        <v>206</v>
      </c>
      <c r="B53" s="305">
        <f>B51+B52</f>
        <v>95954790.120000005</v>
      </c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</row>
    <row r="54" spans="1:83" ht="15.75" customHeight="1" x14ac:dyDescent="0.35">
      <c r="A54" s="305"/>
      <c r="B54" s="305"/>
      <c r="C54" s="313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</row>
    <row r="55" spans="1:83" ht="12.65" customHeight="1" x14ac:dyDescent="0.35">
      <c r="A55" s="312" t="s">
        <v>209</v>
      </c>
      <c r="B55" s="305"/>
      <c r="C55" s="306" t="s">
        <v>10</v>
      </c>
      <c r="D55" s="307" t="s">
        <v>11</v>
      </c>
      <c r="E55" s="307" t="s">
        <v>12</v>
      </c>
      <c r="F55" s="307" t="s">
        <v>13</v>
      </c>
      <c r="G55" s="307" t="s">
        <v>14</v>
      </c>
      <c r="H55" s="307" t="s">
        <v>15</v>
      </c>
      <c r="I55" s="307" t="s">
        <v>16</v>
      </c>
      <c r="J55" s="307" t="s">
        <v>17</v>
      </c>
      <c r="K55" s="307" t="s">
        <v>18</v>
      </c>
      <c r="L55" s="307" t="s">
        <v>19</v>
      </c>
      <c r="M55" s="307" t="s">
        <v>20</v>
      </c>
      <c r="N55" s="307" t="s">
        <v>21</v>
      </c>
      <c r="O55" s="307" t="s">
        <v>22</v>
      </c>
      <c r="P55" s="307" t="s">
        <v>23</v>
      </c>
      <c r="Q55" s="307" t="s">
        <v>24</v>
      </c>
      <c r="R55" s="307" t="s">
        <v>25</v>
      </c>
      <c r="S55" s="307" t="s">
        <v>26</v>
      </c>
      <c r="T55" s="314" t="s">
        <v>27</v>
      </c>
      <c r="U55" s="307" t="s">
        <v>28</v>
      </c>
      <c r="V55" s="307" t="s">
        <v>29</v>
      </c>
      <c r="W55" s="307" t="s">
        <v>30</v>
      </c>
      <c r="X55" s="307" t="s">
        <v>31</v>
      </c>
      <c r="Y55" s="307" t="s">
        <v>32</v>
      </c>
      <c r="Z55" s="307" t="s">
        <v>33</v>
      </c>
      <c r="AA55" s="307" t="s">
        <v>34</v>
      </c>
      <c r="AB55" s="307" t="s">
        <v>35</v>
      </c>
      <c r="AC55" s="307" t="s">
        <v>36</v>
      </c>
      <c r="AD55" s="307" t="s">
        <v>37</v>
      </c>
      <c r="AE55" s="307" t="s">
        <v>38</v>
      </c>
      <c r="AF55" s="307" t="s">
        <v>39</v>
      </c>
      <c r="AG55" s="307" t="s">
        <v>40</v>
      </c>
      <c r="AH55" s="307" t="s">
        <v>41</v>
      </c>
      <c r="AI55" s="307" t="s">
        <v>42</v>
      </c>
      <c r="AJ55" s="307" t="s">
        <v>43</v>
      </c>
      <c r="AK55" s="307" t="s">
        <v>44</v>
      </c>
      <c r="AL55" s="307" t="s">
        <v>45</v>
      </c>
      <c r="AM55" s="307" t="s">
        <v>46</v>
      </c>
      <c r="AN55" s="307" t="s">
        <v>47</v>
      </c>
      <c r="AO55" s="307" t="s">
        <v>48</v>
      </c>
      <c r="AP55" s="307" t="s">
        <v>49</v>
      </c>
      <c r="AQ55" s="307" t="s">
        <v>50</v>
      </c>
      <c r="AR55" s="307" t="s">
        <v>51</v>
      </c>
      <c r="AS55" s="307" t="s">
        <v>52</v>
      </c>
      <c r="AT55" s="307" t="s">
        <v>53</v>
      </c>
      <c r="AU55" s="307" t="s">
        <v>54</v>
      </c>
      <c r="AV55" s="307" t="s">
        <v>55</v>
      </c>
      <c r="AW55" s="307" t="s">
        <v>56</v>
      </c>
      <c r="AX55" s="307" t="s">
        <v>57</v>
      </c>
      <c r="AY55" s="307" t="s">
        <v>58</v>
      </c>
      <c r="AZ55" s="307" t="s">
        <v>59</v>
      </c>
      <c r="BA55" s="307" t="s">
        <v>60</v>
      </c>
      <c r="BB55" s="307" t="s">
        <v>61</v>
      </c>
      <c r="BC55" s="307" t="s">
        <v>62</v>
      </c>
      <c r="BD55" s="307" t="s">
        <v>63</v>
      </c>
      <c r="BE55" s="307" t="s">
        <v>64</v>
      </c>
      <c r="BF55" s="307" t="s">
        <v>65</v>
      </c>
      <c r="BG55" s="307" t="s">
        <v>66</v>
      </c>
      <c r="BH55" s="307" t="s">
        <v>67</v>
      </c>
      <c r="BI55" s="307" t="s">
        <v>68</v>
      </c>
      <c r="BJ55" s="307" t="s">
        <v>69</v>
      </c>
      <c r="BK55" s="307" t="s">
        <v>70</v>
      </c>
      <c r="BL55" s="307" t="s">
        <v>71</v>
      </c>
      <c r="BM55" s="307" t="s">
        <v>72</v>
      </c>
      <c r="BN55" s="307" t="s">
        <v>73</v>
      </c>
      <c r="BO55" s="307" t="s">
        <v>74</v>
      </c>
      <c r="BP55" s="307" t="s">
        <v>75</v>
      </c>
      <c r="BQ55" s="307" t="s">
        <v>76</v>
      </c>
      <c r="BR55" s="307" t="s">
        <v>77</v>
      </c>
      <c r="BS55" s="307" t="s">
        <v>78</v>
      </c>
      <c r="BT55" s="307" t="s">
        <v>79</v>
      </c>
      <c r="BU55" s="307" t="s">
        <v>80</v>
      </c>
      <c r="BV55" s="307" t="s">
        <v>81</v>
      </c>
      <c r="BW55" s="307" t="s">
        <v>82</v>
      </c>
      <c r="BX55" s="307" t="s">
        <v>83</v>
      </c>
      <c r="BY55" s="307" t="s">
        <v>84</v>
      </c>
      <c r="BZ55" s="307" t="s">
        <v>85</v>
      </c>
      <c r="CA55" s="307" t="s">
        <v>86</v>
      </c>
      <c r="CB55" s="307" t="s">
        <v>87</v>
      </c>
      <c r="CC55" s="307" t="s">
        <v>88</v>
      </c>
      <c r="CD55" s="307" t="s">
        <v>89</v>
      </c>
      <c r="CE55" s="307" t="s">
        <v>90</v>
      </c>
    </row>
    <row r="56" spans="1:83" ht="12.65" customHeight="1" x14ac:dyDescent="0.35">
      <c r="A56" s="312" t="s">
        <v>210</v>
      </c>
      <c r="B56" s="305"/>
      <c r="C56" s="306" t="s">
        <v>92</v>
      </c>
      <c r="D56" s="307" t="s">
        <v>93</v>
      </c>
      <c r="E56" s="307" t="s">
        <v>94</v>
      </c>
      <c r="F56" s="307" t="s">
        <v>95</v>
      </c>
      <c r="G56" s="307" t="s">
        <v>96</v>
      </c>
      <c r="H56" s="307" t="s">
        <v>97</v>
      </c>
      <c r="I56" s="307" t="s">
        <v>98</v>
      </c>
      <c r="J56" s="307" t="s">
        <v>99</v>
      </c>
      <c r="K56" s="307" t="s">
        <v>100</v>
      </c>
      <c r="L56" s="307" t="s">
        <v>101</v>
      </c>
      <c r="M56" s="307" t="s">
        <v>102</v>
      </c>
      <c r="N56" s="307" t="s">
        <v>103</v>
      </c>
      <c r="O56" s="307" t="s">
        <v>104</v>
      </c>
      <c r="P56" s="307" t="s">
        <v>105</v>
      </c>
      <c r="Q56" s="307" t="s">
        <v>106</v>
      </c>
      <c r="R56" s="307" t="s">
        <v>107</v>
      </c>
      <c r="S56" s="307" t="s">
        <v>108</v>
      </c>
      <c r="T56" s="307" t="s">
        <v>1194</v>
      </c>
      <c r="U56" s="307" t="s">
        <v>109</v>
      </c>
      <c r="V56" s="307" t="s">
        <v>110</v>
      </c>
      <c r="W56" s="307" t="s">
        <v>111</v>
      </c>
      <c r="X56" s="307" t="s">
        <v>112</v>
      </c>
      <c r="Y56" s="307" t="s">
        <v>113</v>
      </c>
      <c r="Z56" s="307" t="s">
        <v>113</v>
      </c>
      <c r="AA56" s="307" t="s">
        <v>114</v>
      </c>
      <c r="AB56" s="307" t="s">
        <v>115</v>
      </c>
      <c r="AC56" s="307" t="s">
        <v>116</v>
      </c>
      <c r="AD56" s="307" t="s">
        <v>117</v>
      </c>
      <c r="AE56" s="307" t="s">
        <v>96</v>
      </c>
      <c r="AF56" s="307" t="s">
        <v>97</v>
      </c>
      <c r="AG56" s="307" t="s">
        <v>118</v>
      </c>
      <c r="AH56" s="307" t="s">
        <v>119</v>
      </c>
      <c r="AI56" s="307" t="s">
        <v>120</v>
      </c>
      <c r="AJ56" s="307" t="s">
        <v>121</v>
      </c>
      <c r="AK56" s="307" t="s">
        <v>122</v>
      </c>
      <c r="AL56" s="307" t="s">
        <v>123</v>
      </c>
      <c r="AM56" s="307" t="s">
        <v>124</v>
      </c>
      <c r="AN56" s="307" t="s">
        <v>110</v>
      </c>
      <c r="AO56" s="307" t="s">
        <v>125</v>
      </c>
      <c r="AP56" s="307" t="s">
        <v>126</v>
      </c>
      <c r="AQ56" s="307" t="s">
        <v>127</v>
      </c>
      <c r="AR56" s="307" t="s">
        <v>128</v>
      </c>
      <c r="AS56" s="307" t="s">
        <v>129</v>
      </c>
      <c r="AT56" s="307" t="s">
        <v>130</v>
      </c>
      <c r="AU56" s="307" t="s">
        <v>131</v>
      </c>
      <c r="AV56" s="307" t="s">
        <v>132</v>
      </c>
      <c r="AW56" s="307" t="s">
        <v>133</v>
      </c>
      <c r="AX56" s="307" t="s">
        <v>134</v>
      </c>
      <c r="AY56" s="307" t="s">
        <v>135</v>
      </c>
      <c r="AZ56" s="307" t="s">
        <v>136</v>
      </c>
      <c r="BA56" s="307" t="s">
        <v>137</v>
      </c>
      <c r="BB56" s="307" t="s">
        <v>138</v>
      </c>
      <c r="BC56" s="307" t="s">
        <v>108</v>
      </c>
      <c r="BD56" s="307" t="s">
        <v>139</v>
      </c>
      <c r="BE56" s="307" t="s">
        <v>140</v>
      </c>
      <c r="BF56" s="307" t="s">
        <v>141</v>
      </c>
      <c r="BG56" s="307" t="s">
        <v>142</v>
      </c>
      <c r="BH56" s="307" t="s">
        <v>143</v>
      </c>
      <c r="BI56" s="307" t="s">
        <v>144</v>
      </c>
      <c r="BJ56" s="307" t="s">
        <v>145</v>
      </c>
      <c r="BK56" s="307" t="s">
        <v>146</v>
      </c>
      <c r="BL56" s="307" t="s">
        <v>147</v>
      </c>
      <c r="BM56" s="307" t="s">
        <v>132</v>
      </c>
      <c r="BN56" s="307" t="s">
        <v>148</v>
      </c>
      <c r="BO56" s="307" t="s">
        <v>149</v>
      </c>
      <c r="BP56" s="307" t="s">
        <v>150</v>
      </c>
      <c r="BQ56" s="307" t="s">
        <v>151</v>
      </c>
      <c r="BR56" s="307" t="s">
        <v>152</v>
      </c>
      <c r="BS56" s="307" t="s">
        <v>153</v>
      </c>
      <c r="BT56" s="307" t="s">
        <v>154</v>
      </c>
      <c r="BU56" s="307" t="s">
        <v>155</v>
      </c>
      <c r="BV56" s="307" t="s">
        <v>155</v>
      </c>
      <c r="BW56" s="307" t="s">
        <v>155</v>
      </c>
      <c r="BX56" s="307" t="s">
        <v>156</v>
      </c>
      <c r="BY56" s="307" t="s">
        <v>157</v>
      </c>
      <c r="BZ56" s="307" t="s">
        <v>158</v>
      </c>
      <c r="CA56" s="307" t="s">
        <v>159</v>
      </c>
      <c r="CB56" s="307" t="s">
        <v>160</v>
      </c>
      <c r="CC56" s="307" t="s">
        <v>132</v>
      </c>
      <c r="CD56" s="307" t="s">
        <v>211</v>
      </c>
      <c r="CE56" s="307" t="s">
        <v>161</v>
      </c>
    </row>
    <row r="57" spans="1:83" ht="12.65" customHeight="1" x14ac:dyDescent="0.35">
      <c r="A57" s="312" t="s">
        <v>212</v>
      </c>
      <c r="B57" s="305"/>
      <c r="C57" s="306" t="s">
        <v>163</v>
      </c>
      <c r="D57" s="307" t="s">
        <v>163</v>
      </c>
      <c r="E57" s="307" t="s">
        <v>163</v>
      </c>
      <c r="F57" s="307" t="s">
        <v>164</v>
      </c>
      <c r="G57" s="307" t="s">
        <v>165</v>
      </c>
      <c r="H57" s="307" t="s">
        <v>163</v>
      </c>
      <c r="I57" s="307" t="s">
        <v>166</v>
      </c>
      <c r="J57" s="307"/>
      <c r="K57" s="307" t="s">
        <v>157</v>
      </c>
      <c r="L57" s="307" t="s">
        <v>167</v>
      </c>
      <c r="M57" s="307" t="s">
        <v>168</v>
      </c>
      <c r="N57" s="307" t="s">
        <v>169</v>
      </c>
      <c r="O57" s="307" t="s">
        <v>170</v>
      </c>
      <c r="P57" s="307" t="s">
        <v>169</v>
      </c>
      <c r="Q57" s="307" t="s">
        <v>171</v>
      </c>
      <c r="R57" s="307"/>
      <c r="S57" s="307" t="s">
        <v>169</v>
      </c>
      <c r="T57" s="307" t="s">
        <v>172</v>
      </c>
      <c r="U57" s="307"/>
      <c r="V57" s="307" t="s">
        <v>173</v>
      </c>
      <c r="W57" s="307" t="s">
        <v>174</v>
      </c>
      <c r="X57" s="307" t="s">
        <v>175</v>
      </c>
      <c r="Y57" s="307" t="s">
        <v>176</v>
      </c>
      <c r="Z57" s="307" t="s">
        <v>177</v>
      </c>
      <c r="AA57" s="307" t="s">
        <v>178</v>
      </c>
      <c r="AB57" s="307"/>
      <c r="AC57" s="307" t="s">
        <v>172</v>
      </c>
      <c r="AD57" s="307"/>
      <c r="AE57" s="307" t="s">
        <v>172</v>
      </c>
      <c r="AF57" s="307" t="s">
        <v>179</v>
      </c>
      <c r="AG57" s="307" t="s">
        <v>171</v>
      </c>
      <c r="AH57" s="307"/>
      <c r="AI57" s="307" t="s">
        <v>180</v>
      </c>
      <c r="AJ57" s="307"/>
      <c r="AK57" s="307" t="s">
        <v>172</v>
      </c>
      <c r="AL57" s="307" t="s">
        <v>172</v>
      </c>
      <c r="AM57" s="307" t="s">
        <v>172</v>
      </c>
      <c r="AN57" s="307" t="s">
        <v>181</v>
      </c>
      <c r="AO57" s="307" t="s">
        <v>182</v>
      </c>
      <c r="AP57" s="307" t="s">
        <v>121</v>
      </c>
      <c r="AQ57" s="307" t="s">
        <v>183</v>
      </c>
      <c r="AR57" s="307" t="s">
        <v>169</v>
      </c>
      <c r="AS57" s="307"/>
      <c r="AT57" s="307" t="s">
        <v>184</v>
      </c>
      <c r="AU57" s="307" t="s">
        <v>185</v>
      </c>
      <c r="AV57" s="307" t="s">
        <v>186</v>
      </c>
      <c r="AW57" s="307" t="s">
        <v>187</v>
      </c>
      <c r="AX57" s="307" t="s">
        <v>188</v>
      </c>
      <c r="AY57" s="307"/>
      <c r="AZ57" s="307"/>
      <c r="BA57" s="307" t="s">
        <v>189</v>
      </c>
      <c r="BB57" s="307" t="s">
        <v>169</v>
      </c>
      <c r="BC57" s="307" t="s">
        <v>183</v>
      </c>
      <c r="BD57" s="307"/>
      <c r="BE57" s="307"/>
      <c r="BF57" s="307"/>
      <c r="BG57" s="307"/>
      <c r="BH57" s="307" t="s">
        <v>190</v>
      </c>
      <c r="BI57" s="307" t="s">
        <v>169</v>
      </c>
      <c r="BJ57" s="307"/>
      <c r="BK57" s="307" t="s">
        <v>191</v>
      </c>
      <c r="BL57" s="307"/>
      <c r="BM57" s="307" t="s">
        <v>192</v>
      </c>
      <c r="BN57" s="307" t="s">
        <v>193</v>
      </c>
      <c r="BO57" s="307" t="s">
        <v>194</v>
      </c>
      <c r="BP57" s="307" t="s">
        <v>195</v>
      </c>
      <c r="BQ57" s="307" t="s">
        <v>196</v>
      </c>
      <c r="BR57" s="307"/>
      <c r="BS57" s="307" t="s">
        <v>197</v>
      </c>
      <c r="BT57" s="307" t="s">
        <v>169</v>
      </c>
      <c r="BU57" s="307" t="s">
        <v>198</v>
      </c>
      <c r="BV57" s="307" t="s">
        <v>199</v>
      </c>
      <c r="BW57" s="307" t="s">
        <v>200</v>
      </c>
      <c r="BX57" s="307" t="s">
        <v>151</v>
      </c>
      <c r="BY57" s="307" t="s">
        <v>193</v>
      </c>
      <c r="BZ57" s="307" t="s">
        <v>152</v>
      </c>
      <c r="CA57" s="307" t="s">
        <v>201</v>
      </c>
      <c r="CB57" s="307" t="s">
        <v>201</v>
      </c>
      <c r="CC57" s="307" t="s">
        <v>202</v>
      </c>
      <c r="CD57" s="307" t="s">
        <v>213</v>
      </c>
      <c r="CE57" s="307" t="s">
        <v>203</v>
      </c>
    </row>
    <row r="58" spans="1:83" ht="12.65" customHeight="1" x14ac:dyDescent="0.35">
      <c r="A58" s="312" t="s">
        <v>214</v>
      </c>
      <c r="B58" s="305"/>
      <c r="C58" s="306" t="s">
        <v>215</v>
      </c>
      <c r="D58" s="307" t="s">
        <v>215</v>
      </c>
      <c r="E58" s="307" t="s">
        <v>215</v>
      </c>
      <c r="F58" s="307" t="s">
        <v>215</v>
      </c>
      <c r="G58" s="307" t="s">
        <v>215</v>
      </c>
      <c r="H58" s="307" t="s">
        <v>215</v>
      </c>
      <c r="I58" s="307" t="s">
        <v>215</v>
      </c>
      <c r="J58" s="307" t="s">
        <v>216</v>
      </c>
      <c r="K58" s="307" t="s">
        <v>215</v>
      </c>
      <c r="L58" s="307" t="s">
        <v>215</v>
      </c>
      <c r="M58" s="307" t="s">
        <v>215</v>
      </c>
      <c r="N58" s="307" t="s">
        <v>215</v>
      </c>
      <c r="O58" s="307" t="s">
        <v>217</v>
      </c>
      <c r="P58" s="307" t="s">
        <v>218</v>
      </c>
      <c r="Q58" s="307" t="s">
        <v>219</v>
      </c>
      <c r="R58" s="308" t="s">
        <v>220</v>
      </c>
      <c r="S58" s="315" t="s">
        <v>221</v>
      </c>
      <c r="T58" s="315" t="s">
        <v>221</v>
      </c>
      <c r="U58" s="307" t="s">
        <v>222</v>
      </c>
      <c r="V58" s="307" t="s">
        <v>222</v>
      </c>
      <c r="W58" s="307" t="s">
        <v>223</v>
      </c>
      <c r="X58" s="307" t="s">
        <v>224</v>
      </c>
      <c r="Y58" s="307" t="s">
        <v>225</v>
      </c>
      <c r="Z58" s="307" t="s">
        <v>225</v>
      </c>
      <c r="AA58" s="307" t="s">
        <v>225</v>
      </c>
      <c r="AB58" s="315" t="s">
        <v>221</v>
      </c>
      <c r="AC58" s="307" t="s">
        <v>226</v>
      </c>
      <c r="AD58" s="307" t="s">
        <v>227</v>
      </c>
      <c r="AE58" s="307" t="s">
        <v>226</v>
      </c>
      <c r="AF58" s="307" t="s">
        <v>228</v>
      </c>
      <c r="AG58" s="307" t="s">
        <v>228</v>
      </c>
      <c r="AH58" s="307" t="s">
        <v>229</v>
      </c>
      <c r="AI58" s="307" t="s">
        <v>230</v>
      </c>
      <c r="AJ58" s="307" t="s">
        <v>228</v>
      </c>
      <c r="AK58" s="307" t="s">
        <v>226</v>
      </c>
      <c r="AL58" s="307" t="s">
        <v>226</v>
      </c>
      <c r="AM58" s="307" t="s">
        <v>226</v>
      </c>
      <c r="AN58" s="307" t="s">
        <v>217</v>
      </c>
      <c r="AO58" s="307" t="s">
        <v>227</v>
      </c>
      <c r="AP58" s="307" t="s">
        <v>228</v>
      </c>
      <c r="AQ58" s="307" t="s">
        <v>229</v>
      </c>
      <c r="AR58" s="307" t="s">
        <v>228</v>
      </c>
      <c r="AS58" s="307" t="s">
        <v>226</v>
      </c>
      <c r="AT58" s="307" t="s">
        <v>1212</v>
      </c>
      <c r="AU58" s="307" t="s">
        <v>228</v>
      </c>
      <c r="AV58" s="315" t="s">
        <v>221</v>
      </c>
      <c r="AW58" s="315" t="s">
        <v>221</v>
      </c>
      <c r="AX58" s="315" t="s">
        <v>221</v>
      </c>
      <c r="AY58" s="307" t="s">
        <v>231</v>
      </c>
      <c r="AZ58" s="307" t="s">
        <v>231</v>
      </c>
      <c r="BA58" s="315" t="s">
        <v>221</v>
      </c>
      <c r="BB58" s="315" t="s">
        <v>221</v>
      </c>
      <c r="BC58" s="315" t="s">
        <v>221</v>
      </c>
      <c r="BD58" s="315" t="s">
        <v>221</v>
      </c>
      <c r="BE58" s="307" t="s">
        <v>232</v>
      </c>
      <c r="BF58" s="315" t="s">
        <v>221</v>
      </c>
      <c r="BG58" s="315" t="s">
        <v>221</v>
      </c>
      <c r="BH58" s="315" t="s">
        <v>221</v>
      </c>
      <c r="BI58" s="315" t="s">
        <v>221</v>
      </c>
      <c r="BJ58" s="315" t="s">
        <v>221</v>
      </c>
      <c r="BK58" s="315" t="s">
        <v>221</v>
      </c>
      <c r="BL58" s="315" t="s">
        <v>221</v>
      </c>
      <c r="BM58" s="315" t="s">
        <v>221</v>
      </c>
      <c r="BN58" s="315" t="s">
        <v>221</v>
      </c>
      <c r="BO58" s="315" t="s">
        <v>221</v>
      </c>
      <c r="BP58" s="315" t="s">
        <v>221</v>
      </c>
      <c r="BQ58" s="315" t="s">
        <v>221</v>
      </c>
      <c r="BR58" s="315" t="s">
        <v>221</v>
      </c>
      <c r="BS58" s="315" t="s">
        <v>221</v>
      </c>
      <c r="BT58" s="315" t="s">
        <v>221</v>
      </c>
      <c r="BU58" s="315" t="s">
        <v>221</v>
      </c>
      <c r="BV58" s="315" t="s">
        <v>221</v>
      </c>
      <c r="BW58" s="315" t="s">
        <v>221</v>
      </c>
      <c r="BX58" s="315" t="s">
        <v>221</v>
      </c>
      <c r="BY58" s="315" t="s">
        <v>221</v>
      </c>
      <c r="BZ58" s="315" t="s">
        <v>221</v>
      </c>
      <c r="CA58" s="315" t="s">
        <v>221</v>
      </c>
      <c r="CB58" s="315" t="s">
        <v>221</v>
      </c>
      <c r="CC58" s="315" t="s">
        <v>221</v>
      </c>
      <c r="CD58" s="315" t="s">
        <v>221</v>
      </c>
      <c r="CE58" s="315" t="s">
        <v>221</v>
      </c>
    </row>
    <row r="59" spans="1:83" ht="12.65" customHeight="1" x14ac:dyDescent="0.35">
      <c r="A59" s="312" t="s">
        <v>233</v>
      </c>
      <c r="B59" s="305"/>
      <c r="C59" s="310">
        <v>26349</v>
      </c>
      <c r="D59" s="310"/>
      <c r="E59" s="310">
        <v>64221</v>
      </c>
      <c r="F59" s="310"/>
      <c r="G59" s="310">
        <v>3304</v>
      </c>
      <c r="H59" s="310">
        <v>12292</v>
      </c>
      <c r="I59" s="310"/>
      <c r="J59" s="310"/>
      <c r="K59" s="310"/>
      <c r="L59" s="310"/>
      <c r="M59" s="310"/>
      <c r="N59" s="310"/>
      <c r="O59" s="310"/>
      <c r="P59" s="316">
        <v>1629865</v>
      </c>
      <c r="Q59" s="316">
        <v>1304740</v>
      </c>
      <c r="R59" s="316">
        <v>2289260</v>
      </c>
      <c r="S59" s="317"/>
      <c r="T59" s="317"/>
      <c r="U59" s="323">
        <v>1348167</v>
      </c>
      <c r="V59" s="316">
        <v>38896</v>
      </c>
      <c r="W59" s="316">
        <v>177339</v>
      </c>
      <c r="X59" s="316">
        <v>70089</v>
      </c>
      <c r="Y59" s="316">
        <v>169839</v>
      </c>
      <c r="Z59" s="316">
        <v>0</v>
      </c>
      <c r="AA59" s="316">
        <v>6140</v>
      </c>
      <c r="AB59" s="317"/>
      <c r="AC59" s="316">
        <v>211798</v>
      </c>
      <c r="AD59" s="316">
        <v>12851</v>
      </c>
      <c r="AE59" s="316">
        <v>168042</v>
      </c>
      <c r="AF59" s="316">
        <v>46771</v>
      </c>
      <c r="AG59" s="316">
        <v>50644</v>
      </c>
      <c r="AH59" s="316">
        <v>568</v>
      </c>
      <c r="AI59" s="316"/>
      <c r="AJ59" s="316">
        <v>326826</v>
      </c>
      <c r="AK59" s="316">
        <v>67850</v>
      </c>
      <c r="AL59" s="316">
        <v>50189</v>
      </c>
      <c r="AM59" s="316">
        <v>0</v>
      </c>
      <c r="AN59" s="316"/>
      <c r="AO59" s="316"/>
      <c r="AP59" s="316"/>
      <c r="AQ59" s="316"/>
      <c r="AR59" s="316">
        <v>55812</v>
      </c>
      <c r="AS59" s="316"/>
      <c r="AT59" s="316">
        <v>62</v>
      </c>
      <c r="AU59" s="316"/>
      <c r="AV59" s="317"/>
      <c r="AW59" s="317"/>
      <c r="AX59" s="317"/>
      <c r="AY59" s="316">
        <v>1092264</v>
      </c>
      <c r="AZ59" s="316">
        <v>1092264</v>
      </c>
      <c r="BA59" s="317"/>
      <c r="BB59" s="317"/>
      <c r="BC59" s="317"/>
      <c r="BD59" s="317"/>
      <c r="BE59" s="316">
        <v>1380937.6146800872</v>
      </c>
      <c r="BF59" s="317"/>
      <c r="BG59" s="317"/>
      <c r="BH59" s="317"/>
      <c r="BI59" s="317"/>
      <c r="BJ59" s="317"/>
      <c r="BK59" s="317"/>
      <c r="BL59" s="317"/>
      <c r="BM59" s="317"/>
      <c r="BN59" s="317"/>
      <c r="BO59" s="317"/>
      <c r="BP59" s="317"/>
      <c r="BQ59" s="317"/>
      <c r="BR59" s="317"/>
      <c r="BS59" s="317"/>
      <c r="BT59" s="317"/>
      <c r="BU59" s="317"/>
      <c r="BV59" s="317"/>
      <c r="BW59" s="317"/>
      <c r="BX59" s="317"/>
      <c r="BY59" s="317"/>
      <c r="BZ59" s="317"/>
      <c r="CA59" s="317"/>
      <c r="CB59" s="317"/>
      <c r="CC59" s="317"/>
      <c r="CD59" s="315"/>
      <c r="CE59" s="305"/>
    </row>
    <row r="60" spans="1:83" ht="12.65" customHeight="1" x14ac:dyDescent="0.35">
      <c r="A60" s="318" t="s">
        <v>234</v>
      </c>
      <c r="B60" s="305"/>
      <c r="C60" s="319">
        <v>440.87528900076921</v>
      </c>
      <c r="D60" s="319">
        <v>0</v>
      </c>
      <c r="E60" s="319">
        <v>563.02075844120191</v>
      </c>
      <c r="F60" s="319">
        <v>0</v>
      </c>
      <c r="G60" s="319">
        <v>34.969684074567304</v>
      </c>
      <c r="H60" s="319">
        <v>135.85299381812499</v>
      </c>
      <c r="I60" s="319">
        <v>0</v>
      </c>
      <c r="J60" s="319">
        <v>0</v>
      </c>
      <c r="K60" s="319">
        <v>0</v>
      </c>
      <c r="L60" s="319">
        <v>0</v>
      </c>
      <c r="M60" s="319">
        <v>0</v>
      </c>
      <c r="N60" s="319">
        <v>0</v>
      </c>
      <c r="O60" s="319">
        <v>0</v>
      </c>
      <c r="P60" s="319">
        <v>197.73794511677886</v>
      </c>
      <c r="Q60" s="319">
        <v>69.81113457990385</v>
      </c>
      <c r="R60" s="319">
        <v>22.477237208413463</v>
      </c>
      <c r="S60" s="319">
        <v>93.327837122692316</v>
      </c>
      <c r="T60" s="319">
        <v>14.692797816442306</v>
      </c>
      <c r="U60" s="319">
        <v>215.45422856879807</v>
      </c>
      <c r="V60" s="319">
        <v>56.790742401210828</v>
      </c>
      <c r="W60" s="319">
        <v>9.3642263955288438</v>
      </c>
      <c r="X60" s="319">
        <v>10.321781016442308</v>
      </c>
      <c r="Y60" s="319">
        <v>103.90500204512098</v>
      </c>
      <c r="Z60" s="319">
        <v>4.4984276538461543E-2</v>
      </c>
      <c r="AA60" s="319">
        <v>4.0959493603365384</v>
      </c>
      <c r="AB60" s="319">
        <v>188.93410824529323</v>
      </c>
      <c r="AC60" s="319">
        <v>128.21707271913462</v>
      </c>
      <c r="AD60" s="319">
        <v>34.306853882932685</v>
      </c>
      <c r="AE60" s="319">
        <v>68.117153632980759</v>
      </c>
      <c r="AF60" s="319">
        <v>111.91438237606368</v>
      </c>
      <c r="AG60" s="319">
        <v>124.06569752389422</v>
      </c>
      <c r="AH60" s="319">
        <v>26.128417485096151</v>
      </c>
      <c r="AI60" s="319">
        <v>0</v>
      </c>
      <c r="AJ60" s="319">
        <v>884.97917136038473</v>
      </c>
      <c r="AK60" s="319">
        <v>23.291976545721155</v>
      </c>
      <c r="AL60" s="319">
        <v>19.225307530288465</v>
      </c>
      <c r="AM60" s="319">
        <v>28.932992713365383</v>
      </c>
      <c r="AN60" s="319">
        <v>0</v>
      </c>
      <c r="AO60" s="319">
        <v>0</v>
      </c>
      <c r="AP60" s="319">
        <v>0</v>
      </c>
      <c r="AQ60" s="319">
        <v>7.0407269951923077E-2</v>
      </c>
      <c r="AR60" s="319">
        <v>65.711088843086543</v>
      </c>
      <c r="AS60" s="319">
        <v>0</v>
      </c>
      <c r="AT60" s="319">
        <v>4.3117860256730776</v>
      </c>
      <c r="AU60" s="319">
        <v>0</v>
      </c>
      <c r="AV60" s="319">
        <v>53.505362160432689</v>
      </c>
      <c r="AW60" s="319">
        <v>1045.7790074429133</v>
      </c>
      <c r="AX60" s="319">
        <v>0</v>
      </c>
      <c r="AY60" s="319">
        <v>192.43877219187499</v>
      </c>
      <c r="AZ60" s="319">
        <v>2.490883668173077</v>
      </c>
      <c r="BA60" s="319">
        <v>3.1612808900480767</v>
      </c>
      <c r="BB60" s="319">
        <v>120.91489942322114</v>
      </c>
      <c r="BC60" s="319">
        <v>6.5225020025961538</v>
      </c>
      <c r="BD60" s="319">
        <v>26.787820072884614</v>
      </c>
      <c r="BE60" s="319">
        <v>200.88570786229326</v>
      </c>
      <c r="BF60" s="319">
        <v>155.7756358491346</v>
      </c>
      <c r="BG60" s="319">
        <v>24.517057141120016</v>
      </c>
      <c r="BH60" s="319">
        <v>221.21941527750212</v>
      </c>
      <c r="BI60" s="319">
        <v>45.190519733028843</v>
      </c>
      <c r="BJ60" s="319">
        <v>55.436784737548066</v>
      </c>
      <c r="BK60" s="319">
        <v>191.7233157489423</v>
      </c>
      <c r="BL60" s="319">
        <v>105.61902525682693</v>
      </c>
      <c r="BM60" s="319">
        <v>0</v>
      </c>
      <c r="BN60" s="319">
        <v>91.911283734230778</v>
      </c>
      <c r="BO60" s="319">
        <v>13.162403874855766</v>
      </c>
      <c r="BP60" s="319">
        <v>34.573640761009614</v>
      </c>
      <c r="BQ60" s="319">
        <v>42.959501805384626</v>
      </c>
      <c r="BR60" s="319">
        <v>73.433898573846164</v>
      </c>
      <c r="BS60" s="319">
        <v>5.7102259592307689</v>
      </c>
      <c r="BT60" s="319">
        <v>7.4657756552884615</v>
      </c>
      <c r="BU60" s="319">
        <v>2.8431745793269232</v>
      </c>
      <c r="BV60" s="319">
        <v>54.784807692692304</v>
      </c>
      <c r="BW60" s="319">
        <v>25.204429075673076</v>
      </c>
      <c r="BX60" s="319">
        <v>102.37927850938932</v>
      </c>
      <c r="BY60" s="319">
        <v>62.192664729903846</v>
      </c>
      <c r="BZ60" s="319">
        <v>81.312402773317288</v>
      </c>
      <c r="CA60" s="319">
        <v>0</v>
      </c>
      <c r="CB60" s="319">
        <v>0</v>
      </c>
      <c r="CC60" s="319">
        <v>252.54076322846151</v>
      </c>
      <c r="CD60" s="315" t="s">
        <v>221</v>
      </c>
      <c r="CE60" s="321">
        <f t="shared" ref="CE60:CE70" si="0">SUM(C60:CD60)</f>
        <v>6983.3912478078864</v>
      </c>
    </row>
    <row r="61" spans="1:83" ht="12.65" customHeight="1" x14ac:dyDescent="0.35">
      <c r="A61" s="312" t="s">
        <v>235</v>
      </c>
      <c r="B61" s="305"/>
      <c r="C61" s="310">
        <v>39127082.140000001</v>
      </c>
      <c r="D61" s="310">
        <v>0</v>
      </c>
      <c r="E61" s="310">
        <v>49197781.850000009</v>
      </c>
      <c r="F61" s="310">
        <v>0</v>
      </c>
      <c r="G61" s="310">
        <v>3221821.9800000004</v>
      </c>
      <c r="H61" s="310">
        <v>9180913.8499999996</v>
      </c>
      <c r="I61" s="310">
        <v>0</v>
      </c>
      <c r="J61" s="310">
        <v>0</v>
      </c>
      <c r="K61" s="310">
        <v>0</v>
      </c>
      <c r="L61" s="310">
        <v>0</v>
      </c>
      <c r="M61" s="310">
        <v>0</v>
      </c>
      <c r="N61" s="310">
        <v>0</v>
      </c>
      <c r="O61" s="310">
        <v>0</v>
      </c>
      <c r="P61" s="310">
        <v>18329304.16</v>
      </c>
      <c r="Q61" s="310">
        <v>7726690.7299999995</v>
      </c>
      <c r="R61" s="310">
        <v>1485090.4000000001</v>
      </c>
      <c r="S61" s="310">
        <v>5672865.3700000001</v>
      </c>
      <c r="T61" s="310">
        <v>771265.80000000016</v>
      </c>
      <c r="U61" s="310">
        <v>20087970.109999999</v>
      </c>
      <c r="V61" s="310">
        <v>5230495.05</v>
      </c>
      <c r="W61" s="310">
        <v>1173984.8500000001</v>
      </c>
      <c r="X61" s="310">
        <v>1164817.6300000001</v>
      </c>
      <c r="Y61" s="310">
        <v>9929428.9900000021</v>
      </c>
      <c r="Z61" s="310">
        <v>5555.04</v>
      </c>
      <c r="AA61" s="310">
        <v>480631.19999999995</v>
      </c>
      <c r="AB61" s="310">
        <v>19511439.059999999</v>
      </c>
      <c r="AC61" s="310">
        <v>11022059.310000001</v>
      </c>
      <c r="AD61" s="310">
        <v>3573164.6999999997</v>
      </c>
      <c r="AE61" s="310">
        <v>5702915.8900000006</v>
      </c>
      <c r="AF61" s="310">
        <v>9744031.5099999998</v>
      </c>
      <c r="AG61" s="310">
        <v>11965544.700000001</v>
      </c>
      <c r="AH61" s="310">
        <v>3158199.9000000004</v>
      </c>
      <c r="AI61" s="310">
        <v>0</v>
      </c>
      <c r="AJ61" s="310">
        <v>84487649.929999977</v>
      </c>
      <c r="AK61" s="310">
        <v>2162176.75</v>
      </c>
      <c r="AL61" s="310">
        <v>1794375.29</v>
      </c>
      <c r="AM61" s="310">
        <v>2008540.5400000003</v>
      </c>
      <c r="AN61" s="310">
        <v>0</v>
      </c>
      <c r="AO61" s="310">
        <v>0</v>
      </c>
      <c r="AP61" s="310">
        <v>0</v>
      </c>
      <c r="AQ61" s="310">
        <v>9874.43</v>
      </c>
      <c r="AR61" s="310">
        <v>5444828.5</v>
      </c>
      <c r="AS61" s="310">
        <v>0</v>
      </c>
      <c r="AT61" s="310">
        <v>499878.43</v>
      </c>
      <c r="AU61" s="310">
        <v>0</v>
      </c>
      <c r="AV61" s="310">
        <v>4097793.64</v>
      </c>
      <c r="AW61" s="310">
        <v>77036410.25</v>
      </c>
      <c r="AX61" s="310">
        <v>0</v>
      </c>
      <c r="AY61" s="310">
        <v>11395014.579999998</v>
      </c>
      <c r="AZ61" s="310">
        <v>111519.44</v>
      </c>
      <c r="BA61" s="310">
        <v>154122.40000000002</v>
      </c>
      <c r="BB61" s="310">
        <v>9346809.9100000001</v>
      </c>
      <c r="BC61" s="310">
        <v>280047.98</v>
      </c>
      <c r="BD61" s="310">
        <v>2015480.95</v>
      </c>
      <c r="BE61" s="310">
        <v>14852413.139999999</v>
      </c>
      <c r="BF61" s="310">
        <v>7451036.1899999985</v>
      </c>
      <c r="BG61" s="310">
        <v>1623163.1500000001</v>
      </c>
      <c r="BH61" s="310">
        <v>26485596.149999999</v>
      </c>
      <c r="BI61" s="310">
        <v>5826750.1000000015</v>
      </c>
      <c r="BJ61" s="310">
        <v>5709411.129999999</v>
      </c>
      <c r="BK61" s="310">
        <v>13633351.970000001</v>
      </c>
      <c r="BL61" s="310">
        <v>5756849.1500000004</v>
      </c>
      <c r="BM61" s="310">
        <v>0</v>
      </c>
      <c r="BN61" s="310">
        <v>17698307.950000003</v>
      </c>
      <c r="BO61" s="310">
        <v>1268755.9899999998</v>
      </c>
      <c r="BP61" s="310">
        <v>2960894.4299999997</v>
      </c>
      <c r="BQ61" s="310">
        <v>4520814.1500000004</v>
      </c>
      <c r="BR61" s="310">
        <v>8104179.1100000003</v>
      </c>
      <c r="BS61" s="310">
        <v>386380.5</v>
      </c>
      <c r="BT61" s="310">
        <v>703453.20000000007</v>
      </c>
      <c r="BU61" s="310">
        <v>252991.29000000004</v>
      </c>
      <c r="BV61" s="310">
        <v>3713435.6799999997</v>
      </c>
      <c r="BW61" s="310">
        <v>2210344.15</v>
      </c>
      <c r="BX61" s="310">
        <v>10831540.929999996</v>
      </c>
      <c r="BY61" s="310">
        <v>6338649.1299999999</v>
      </c>
      <c r="BZ61" s="310">
        <v>5718191.8899999997</v>
      </c>
      <c r="CA61" s="310">
        <v>0</v>
      </c>
      <c r="CB61" s="310">
        <v>0</v>
      </c>
      <c r="CC61" s="310">
        <v>51973994.07</v>
      </c>
      <c r="CD61" s="315" t="s">
        <v>221</v>
      </c>
      <c r="CE61" s="305">
        <f t="shared" si="0"/>
        <v>636328080.68999982</v>
      </c>
    </row>
    <row r="62" spans="1:83" ht="12.65" customHeight="1" x14ac:dyDescent="0.35">
      <c r="A62" s="312" t="s">
        <v>3</v>
      </c>
      <c r="B62" s="305"/>
      <c r="C62" s="305">
        <f t="shared" ref="C62:BN62" si="1">ROUND(C47+C48,0)</f>
        <v>0</v>
      </c>
      <c r="D62" s="305">
        <f t="shared" si="1"/>
        <v>0</v>
      </c>
      <c r="E62" s="305">
        <f t="shared" si="1"/>
        <v>0</v>
      </c>
      <c r="F62" s="305">
        <f t="shared" si="1"/>
        <v>0</v>
      </c>
      <c r="G62" s="305">
        <f t="shared" si="1"/>
        <v>0</v>
      </c>
      <c r="H62" s="305">
        <f t="shared" si="1"/>
        <v>0</v>
      </c>
      <c r="I62" s="305">
        <f t="shared" si="1"/>
        <v>0</v>
      </c>
      <c r="J62" s="305">
        <f>ROUND(J47+J48,0)</f>
        <v>0</v>
      </c>
      <c r="K62" s="305">
        <f t="shared" si="1"/>
        <v>0</v>
      </c>
      <c r="L62" s="305">
        <f t="shared" si="1"/>
        <v>0</v>
      </c>
      <c r="M62" s="305">
        <f t="shared" si="1"/>
        <v>0</v>
      </c>
      <c r="N62" s="305">
        <f t="shared" si="1"/>
        <v>0</v>
      </c>
      <c r="O62" s="305">
        <f t="shared" si="1"/>
        <v>0</v>
      </c>
      <c r="P62" s="305">
        <f t="shared" si="1"/>
        <v>0</v>
      </c>
      <c r="Q62" s="305">
        <f t="shared" si="1"/>
        <v>0</v>
      </c>
      <c r="R62" s="305">
        <f t="shared" si="1"/>
        <v>0</v>
      </c>
      <c r="S62" s="305">
        <f t="shared" si="1"/>
        <v>0</v>
      </c>
      <c r="T62" s="305">
        <f t="shared" si="1"/>
        <v>0</v>
      </c>
      <c r="U62" s="305">
        <f t="shared" si="1"/>
        <v>0</v>
      </c>
      <c r="V62" s="305">
        <f t="shared" si="1"/>
        <v>0</v>
      </c>
      <c r="W62" s="305">
        <f t="shared" si="1"/>
        <v>0</v>
      </c>
      <c r="X62" s="305">
        <f t="shared" si="1"/>
        <v>0</v>
      </c>
      <c r="Y62" s="305">
        <f t="shared" si="1"/>
        <v>0</v>
      </c>
      <c r="Z62" s="305">
        <f t="shared" si="1"/>
        <v>0</v>
      </c>
      <c r="AA62" s="305">
        <f t="shared" si="1"/>
        <v>0</v>
      </c>
      <c r="AB62" s="305">
        <f t="shared" si="1"/>
        <v>0</v>
      </c>
      <c r="AC62" s="305">
        <f t="shared" si="1"/>
        <v>0</v>
      </c>
      <c r="AD62" s="305">
        <f t="shared" si="1"/>
        <v>0</v>
      </c>
      <c r="AE62" s="305">
        <f t="shared" si="1"/>
        <v>0</v>
      </c>
      <c r="AF62" s="305">
        <f t="shared" si="1"/>
        <v>0</v>
      </c>
      <c r="AG62" s="305">
        <f t="shared" si="1"/>
        <v>0</v>
      </c>
      <c r="AH62" s="305">
        <f t="shared" si="1"/>
        <v>0</v>
      </c>
      <c r="AI62" s="305">
        <f t="shared" si="1"/>
        <v>0</v>
      </c>
      <c r="AJ62" s="305">
        <f t="shared" si="1"/>
        <v>0</v>
      </c>
      <c r="AK62" s="305">
        <f t="shared" si="1"/>
        <v>0</v>
      </c>
      <c r="AL62" s="305">
        <f t="shared" si="1"/>
        <v>0</v>
      </c>
      <c r="AM62" s="305">
        <f t="shared" si="1"/>
        <v>0</v>
      </c>
      <c r="AN62" s="305">
        <f t="shared" si="1"/>
        <v>0</v>
      </c>
      <c r="AO62" s="305">
        <f t="shared" si="1"/>
        <v>0</v>
      </c>
      <c r="AP62" s="305">
        <f t="shared" si="1"/>
        <v>0</v>
      </c>
      <c r="AQ62" s="305">
        <f t="shared" si="1"/>
        <v>0</v>
      </c>
      <c r="AR62" s="305">
        <f t="shared" si="1"/>
        <v>0</v>
      </c>
      <c r="AS62" s="305">
        <f t="shared" si="1"/>
        <v>0</v>
      </c>
      <c r="AT62" s="305">
        <f t="shared" si="1"/>
        <v>0</v>
      </c>
      <c r="AU62" s="305">
        <f t="shared" si="1"/>
        <v>0</v>
      </c>
      <c r="AV62" s="305">
        <f t="shared" si="1"/>
        <v>0</v>
      </c>
      <c r="AW62" s="305">
        <f t="shared" si="1"/>
        <v>0</v>
      </c>
      <c r="AX62" s="305">
        <f t="shared" si="1"/>
        <v>0</v>
      </c>
      <c r="AY62" s="305">
        <f>ROUND(AY47+AY48,0)</f>
        <v>0</v>
      </c>
      <c r="AZ62" s="305">
        <f>ROUND(AZ47+AZ48,0)</f>
        <v>0</v>
      </c>
      <c r="BA62" s="305">
        <f>ROUND(BA47+BA48,0)</f>
        <v>0</v>
      </c>
      <c r="BB62" s="305">
        <f t="shared" si="1"/>
        <v>0</v>
      </c>
      <c r="BC62" s="305">
        <f t="shared" si="1"/>
        <v>0</v>
      </c>
      <c r="BD62" s="305">
        <f t="shared" si="1"/>
        <v>0</v>
      </c>
      <c r="BE62" s="305">
        <f t="shared" si="1"/>
        <v>0</v>
      </c>
      <c r="BF62" s="305">
        <f t="shared" si="1"/>
        <v>0</v>
      </c>
      <c r="BG62" s="305">
        <f t="shared" si="1"/>
        <v>0</v>
      </c>
      <c r="BH62" s="305">
        <f t="shared" si="1"/>
        <v>0</v>
      </c>
      <c r="BI62" s="305">
        <f t="shared" si="1"/>
        <v>0</v>
      </c>
      <c r="BJ62" s="305">
        <f t="shared" si="1"/>
        <v>0</v>
      </c>
      <c r="BK62" s="305">
        <f t="shared" si="1"/>
        <v>0</v>
      </c>
      <c r="BL62" s="305">
        <f t="shared" si="1"/>
        <v>0</v>
      </c>
      <c r="BM62" s="305">
        <f t="shared" si="1"/>
        <v>0</v>
      </c>
      <c r="BN62" s="305">
        <f t="shared" si="1"/>
        <v>0</v>
      </c>
      <c r="BO62" s="305">
        <f t="shared" ref="BO62:CC62" si="2">ROUND(BO47+BO48,0)</f>
        <v>0</v>
      </c>
      <c r="BP62" s="305">
        <f t="shared" si="2"/>
        <v>0</v>
      </c>
      <c r="BQ62" s="305">
        <f t="shared" si="2"/>
        <v>0</v>
      </c>
      <c r="BR62" s="305">
        <f t="shared" si="2"/>
        <v>0</v>
      </c>
      <c r="BS62" s="305">
        <f t="shared" si="2"/>
        <v>0</v>
      </c>
      <c r="BT62" s="305">
        <f t="shared" si="2"/>
        <v>0</v>
      </c>
      <c r="BU62" s="305">
        <f t="shared" si="2"/>
        <v>0</v>
      </c>
      <c r="BV62" s="305">
        <f t="shared" si="2"/>
        <v>0</v>
      </c>
      <c r="BW62" s="305">
        <f t="shared" si="2"/>
        <v>0</v>
      </c>
      <c r="BX62" s="305">
        <f t="shared" si="2"/>
        <v>0</v>
      </c>
      <c r="BY62" s="305">
        <f t="shared" si="2"/>
        <v>0</v>
      </c>
      <c r="BZ62" s="305">
        <f t="shared" si="2"/>
        <v>0</v>
      </c>
      <c r="CA62" s="305">
        <f t="shared" si="2"/>
        <v>0</v>
      </c>
      <c r="CB62" s="305">
        <f t="shared" si="2"/>
        <v>0</v>
      </c>
      <c r="CC62" s="305">
        <f t="shared" si="2"/>
        <v>0</v>
      </c>
      <c r="CD62" s="315" t="s">
        <v>221</v>
      </c>
      <c r="CE62" s="305">
        <f t="shared" si="0"/>
        <v>0</v>
      </c>
    </row>
    <row r="63" spans="1:83" ht="12.65" customHeight="1" x14ac:dyDescent="0.35">
      <c r="A63" s="312" t="s">
        <v>236</v>
      </c>
      <c r="B63" s="305"/>
      <c r="C63" s="310"/>
      <c r="D63" s="310"/>
      <c r="E63" s="310"/>
      <c r="F63" s="316"/>
      <c r="G63" s="310"/>
      <c r="H63" s="310"/>
      <c r="I63" s="316"/>
      <c r="J63" s="316"/>
      <c r="K63" s="316"/>
      <c r="L63" s="316"/>
      <c r="M63" s="310"/>
      <c r="N63" s="310"/>
      <c r="O63" s="310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16"/>
      <c r="AK63" s="316"/>
      <c r="AL63" s="316"/>
      <c r="AM63" s="316"/>
      <c r="AN63" s="316"/>
      <c r="AO63" s="316"/>
      <c r="AP63" s="316"/>
      <c r="AQ63" s="316"/>
      <c r="AR63" s="316"/>
      <c r="AS63" s="316"/>
      <c r="AT63" s="316"/>
      <c r="AU63" s="316"/>
      <c r="AV63" s="316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  <c r="BO63" s="316"/>
      <c r="BP63" s="316"/>
      <c r="BQ63" s="316"/>
      <c r="BR63" s="316"/>
      <c r="BS63" s="316"/>
      <c r="BT63" s="316"/>
      <c r="BU63" s="316"/>
      <c r="BV63" s="316"/>
      <c r="BW63" s="316"/>
      <c r="BX63" s="316"/>
      <c r="BY63" s="316"/>
      <c r="BZ63" s="316"/>
      <c r="CA63" s="316"/>
      <c r="CB63" s="316"/>
      <c r="CC63" s="316"/>
      <c r="CD63" s="315" t="s">
        <v>221</v>
      </c>
      <c r="CE63" s="305">
        <f t="shared" si="0"/>
        <v>0</v>
      </c>
    </row>
    <row r="64" spans="1:83" ht="12.65" customHeight="1" x14ac:dyDescent="0.35">
      <c r="A64" s="312" t="s">
        <v>237</v>
      </c>
      <c r="B64" s="305"/>
      <c r="C64" s="310">
        <v>3957814.2900000005</v>
      </c>
      <c r="D64" s="310">
        <v>0</v>
      </c>
      <c r="E64" s="310">
        <v>4227556.0900000008</v>
      </c>
      <c r="F64" s="310">
        <v>0</v>
      </c>
      <c r="G64" s="310">
        <v>173346.37</v>
      </c>
      <c r="H64" s="310">
        <v>282253.45</v>
      </c>
      <c r="I64" s="310">
        <v>0</v>
      </c>
      <c r="J64" s="310">
        <v>0</v>
      </c>
      <c r="K64" s="310">
        <v>0</v>
      </c>
      <c r="L64" s="310">
        <v>0</v>
      </c>
      <c r="M64" s="310">
        <v>0</v>
      </c>
      <c r="N64" s="310">
        <v>0</v>
      </c>
      <c r="O64" s="310">
        <v>0</v>
      </c>
      <c r="P64" s="310">
        <v>23621251.949999992</v>
      </c>
      <c r="Q64" s="310">
        <v>354006.89</v>
      </c>
      <c r="R64" s="310">
        <v>1708087.24</v>
      </c>
      <c r="S64" s="310">
        <v>960974.4299999997</v>
      </c>
      <c r="T64" s="310">
        <v>159181.23000000001</v>
      </c>
      <c r="U64" s="310">
        <v>9216110.4999999981</v>
      </c>
      <c r="V64" s="310">
        <v>262587.96000000002</v>
      </c>
      <c r="W64" s="310">
        <v>80887.23</v>
      </c>
      <c r="X64" s="310">
        <v>65931.450000000012</v>
      </c>
      <c r="Y64" s="310">
        <v>5097982.46</v>
      </c>
      <c r="Z64" s="310">
        <v>2329.1200000000003</v>
      </c>
      <c r="AA64" s="310">
        <v>683527.18</v>
      </c>
      <c r="AB64" s="310">
        <v>85609220.48999998</v>
      </c>
      <c r="AC64" s="310">
        <v>3811463.62</v>
      </c>
      <c r="AD64" s="310">
        <v>1221187.6700000002</v>
      </c>
      <c r="AE64" s="310">
        <v>171385.97</v>
      </c>
      <c r="AF64" s="310">
        <v>258108.97</v>
      </c>
      <c r="AG64" s="310">
        <v>1662153.8599999999</v>
      </c>
      <c r="AH64" s="310">
        <v>74998.5</v>
      </c>
      <c r="AI64" s="310">
        <v>0</v>
      </c>
      <c r="AJ64" s="310">
        <v>3972254.3100000005</v>
      </c>
      <c r="AK64" s="310">
        <v>129081.07</v>
      </c>
      <c r="AL64" s="310">
        <v>34033.819999999992</v>
      </c>
      <c r="AM64" s="310">
        <v>9544.26</v>
      </c>
      <c r="AN64" s="310">
        <v>0</v>
      </c>
      <c r="AO64" s="310">
        <v>0</v>
      </c>
      <c r="AP64" s="310">
        <v>0</v>
      </c>
      <c r="AQ64" s="310">
        <v>9495.65</v>
      </c>
      <c r="AR64" s="310">
        <v>6586611.3599999994</v>
      </c>
      <c r="AS64" s="310">
        <v>0</v>
      </c>
      <c r="AT64" s="310">
        <v>13550.800000000001</v>
      </c>
      <c r="AU64" s="310">
        <v>0</v>
      </c>
      <c r="AV64" s="310">
        <v>821840.03999999992</v>
      </c>
      <c r="AW64" s="310">
        <v>20355360.539999995</v>
      </c>
      <c r="AX64" s="310">
        <v>802121.61999999988</v>
      </c>
      <c r="AY64" s="310">
        <v>3675916.29</v>
      </c>
      <c r="AZ64" s="310">
        <v>87181.840000000011</v>
      </c>
      <c r="BA64" s="310">
        <v>79210.100000000006</v>
      </c>
      <c r="BB64" s="310">
        <v>239986.43</v>
      </c>
      <c r="BC64" s="310">
        <v>0</v>
      </c>
      <c r="BD64" s="310">
        <v>337636.65</v>
      </c>
      <c r="BE64" s="310">
        <v>1125212.49</v>
      </c>
      <c r="BF64" s="310">
        <v>1061184.99</v>
      </c>
      <c r="BG64" s="310">
        <v>59644.450000000012</v>
      </c>
      <c r="BH64" s="310">
        <v>1145221.7800000003</v>
      </c>
      <c r="BI64" s="310">
        <v>50659.580000000009</v>
      </c>
      <c r="BJ64" s="310">
        <v>75276.989999999991</v>
      </c>
      <c r="BK64" s="310">
        <v>231144.75</v>
      </c>
      <c r="BL64" s="310">
        <v>59278.299999999996</v>
      </c>
      <c r="BM64" s="310">
        <v>0</v>
      </c>
      <c r="BN64" s="310">
        <v>249890.59</v>
      </c>
      <c r="BO64" s="310">
        <v>720190.64000000013</v>
      </c>
      <c r="BP64" s="310">
        <v>128379.36999999998</v>
      </c>
      <c r="BQ64" s="310">
        <v>177043.29</v>
      </c>
      <c r="BR64" s="310">
        <v>208119.72000000006</v>
      </c>
      <c r="BS64" s="310">
        <v>4702.630000000001</v>
      </c>
      <c r="BT64" s="310">
        <v>21774.34</v>
      </c>
      <c r="BU64" s="310">
        <v>1573.19</v>
      </c>
      <c r="BV64" s="310">
        <v>23077.46</v>
      </c>
      <c r="BW64" s="310">
        <v>690827.98</v>
      </c>
      <c r="BX64" s="310">
        <v>271278.90999999997</v>
      </c>
      <c r="BY64" s="310">
        <v>66926.829999999987</v>
      </c>
      <c r="BZ64" s="310">
        <v>6290.9299999999994</v>
      </c>
      <c r="CA64" s="310">
        <v>0</v>
      </c>
      <c r="CB64" s="310">
        <v>0</v>
      </c>
      <c r="CC64" s="310">
        <v>498353.58999999921</v>
      </c>
      <c r="CD64" s="315" t="s">
        <v>221</v>
      </c>
      <c r="CE64" s="305">
        <f t="shared" si="0"/>
        <v>187692224.50000003</v>
      </c>
    </row>
    <row r="65" spans="1:84" ht="12.65" customHeight="1" x14ac:dyDescent="0.35">
      <c r="A65" s="312" t="s">
        <v>238</v>
      </c>
      <c r="B65" s="305"/>
      <c r="C65" s="310">
        <v>1131.1200000000001</v>
      </c>
      <c r="D65" s="310">
        <v>0</v>
      </c>
      <c r="E65" s="310">
        <v>0</v>
      </c>
      <c r="F65" s="310">
        <v>0</v>
      </c>
      <c r="G65" s="310">
        <v>1396.05</v>
      </c>
      <c r="H65" s="310">
        <v>0</v>
      </c>
      <c r="I65" s="310">
        <v>0</v>
      </c>
      <c r="J65" s="310">
        <v>0</v>
      </c>
      <c r="K65" s="310">
        <v>0</v>
      </c>
      <c r="L65" s="310">
        <v>0</v>
      </c>
      <c r="M65" s="310">
        <v>0</v>
      </c>
      <c r="N65" s="310">
        <v>0</v>
      </c>
      <c r="O65" s="310">
        <v>0</v>
      </c>
      <c r="P65" s="310">
        <v>922.29</v>
      </c>
      <c r="Q65" s="310">
        <v>2935.48</v>
      </c>
      <c r="R65" s="310">
        <v>0</v>
      </c>
      <c r="S65" s="310">
        <v>0</v>
      </c>
      <c r="T65" s="310">
        <v>0</v>
      </c>
      <c r="U65" s="310">
        <v>0</v>
      </c>
      <c r="V65" s="310">
        <v>1948.1200000000001</v>
      </c>
      <c r="W65" s="310">
        <v>0</v>
      </c>
      <c r="X65" s="310">
        <v>0</v>
      </c>
      <c r="Y65" s="310">
        <v>689.75</v>
      </c>
      <c r="Z65" s="310">
        <v>0</v>
      </c>
      <c r="AA65" s="310">
        <v>0</v>
      </c>
      <c r="AB65" s="310">
        <v>473.51</v>
      </c>
      <c r="AC65" s="310">
        <v>440.78</v>
      </c>
      <c r="AD65" s="310">
        <v>0</v>
      </c>
      <c r="AE65" s="310">
        <v>0</v>
      </c>
      <c r="AF65" s="310">
        <v>14813.67</v>
      </c>
      <c r="AG65" s="310">
        <v>0</v>
      </c>
      <c r="AH65" s="310">
        <v>3384.1800000000003</v>
      </c>
      <c r="AI65" s="310">
        <v>0</v>
      </c>
      <c r="AJ65" s="310">
        <v>132316.1</v>
      </c>
      <c r="AK65" s="310">
        <v>0</v>
      </c>
      <c r="AL65" s="310">
        <v>0</v>
      </c>
      <c r="AM65" s="310">
        <v>0</v>
      </c>
      <c r="AN65" s="310">
        <v>0</v>
      </c>
      <c r="AO65" s="310">
        <v>0</v>
      </c>
      <c r="AP65" s="310">
        <v>0</v>
      </c>
      <c r="AQ65" s="310">
        <v>0</v>
      </c>
      <c r="AR65" s="310">
        <v>45665.94</v>
      </c>
      <c r="AS65" s="310">
        <v>0</v>
      </c>
      <c r="AT65" s="310">
        <v>59.95</v>
      </c>
      <c r="AU65" s="310">
        <v>0</v>
      </c>
      <c r="AV65" s="310">
        <v>3298.36</v>
      </c>
      <c r="AW65" s="310">
        <v>2065280.38</v>
      </c>
      <c r="AX65" s="310">
        <v>0</v>
      </c>
      <c r="AY65" s="310">
        <v>216.24</v>
      </c>
      <c r="AZ65" s="310">
        <v>0</v>
      </c>
      <c r="BA65" s="310">
        <v>0</v>
      </c>
      <c r="BB65" s="310">
        <v>6692.18</v>
      </c>
      <c r="BC65" s="310">
        <v>0</v>
      </c>
      <c r="BD65" s="310">
        <v>216.24</v>
      </c>
      <c r="BE65" s="310">
        <v>6690157.2299999995</v>
      </c>
      <c r="BF65" s="310">
        <v>1409701.8800000001</v>
      </c>
      <c r="BG65" s="310">
        <v>1132375.4100000001</v>
      </c>
      <c r="BH65" s="310">
        <v>2799664.0599999996</v>
      </c>
      <c r="BI65" s="310">
        <v>209510.2</v>
      </c>
      <c r="BJ65" s="310">
        <v>20380.260000000006</v>
      </c>
      <c r="BK65" s="310">
        <v>0</v>
      </c>
      <c r="BL65" s="310">
        <v>0</v>
      </c>
      <c r="BM65" s="310">
        <v>0</v>
      </c>
      <c r="BN65" s="310">
        <v>8348.2800000000007</v>
      </c>
      <c r="BO65" s="310">
        <v>0</v>
      </c>
      <c r="BP65" s="310">
        <v>1199.3800000000001</v>
      </c>
      <c r="BQ65" s="310">
        <v>1000.26</v>
      </c>
      <c r="BR65" s="310">
        <v>5094.18</v>
      </c>
      <c r="BS65" s="310">
        <v>0</v>
      </c>
      <c r="BT65" s="310">
        <v>0</v>
      </c>
      <c r="BU65" s="310">
        <v>0</v>
      </c>
      <c r="BV65" s="310">
        <v>1794</v>
      </c>
      <c r="BW65" s="310">
        <v>2745.13</v>
      </c>
      <c r="BX65" s="310">
        <v>523.5</v>
      </c>
      <c r="BY65" s="310">
        <v>1027.6600000000001</v>
      </c>
      <c r="BZ65" s="310">
        <v>0</v>
      </c>
      <c r="CA65" s="310">
        <v>0</v>
      </c>
      <c r="CB65" s="310">
        <v>0</v>
      </c>
      <c r="CC65" s="310">
        <v>114649.41000000002</v>
      </c>
      <c r="CD65" s="315" t="s">
        <v>221</v>
      </c>
      <c r="CE65" s="305">
        <f t="shared" si="0"/>
        <v>14680051.180000002</v>
      </c>
    </row>
    <row r="66" spans="1:84" ht="12.65" customHeight="1" x14ac:dyDescent="0.35">
      <c r="A66" s="312" t="s">
        <v>239</v>
      </c>
      <c r="B66" s="305"/>
      <c r="C66" s="310">
        <v>13955787.210000003</v>
      </c>
      <c r="D66" s="310">
        <v>0</v>
      </c>
      <c r="E66" s="310">
        <v>4359404.97</v>
      </c>
      <c r="F66" s="310">
        <v>0</v>
      </c>
      <c r="G66" s="310">
        <v>246478.54000000004</v>
      </c>
      <c r="H66" s="310">
        <v>321437.09000000003</v>
      </c>
      <c r="I66" s="310">
        <v>0</v>
      </c>
      <c r="J66" s="310">
        <v>0</v>
      </c>
      <c r="K66" s="310">
        <v>0</v>
      </c>
      <c r="L66" s="310">
        <v>0</v>
      </c>
      <c r="M66" s="310">
        <v>0</v>
      </c>
      <c r="N66" s="310">
        <v>0</v>
      </c>
      <c r="O66" s="310">
        <v>0</v>
      </c>
      <c r="P66" s="310">
        <v>3053706.2899999996</v>
      </c>
      <c r="Q66" s="310">
        <v>608054.6399999999</v>
      </c>
      <c r="R66" s="310">
        <v>1645023.72</v>
      </c>
      <c r="S66" s="310">
        <v>3302902.4900000007</v>
      </c>
      <c r="T66" s="310">
        <v>0</v>
      </c>
      <c r="U66" s="310">
        <v>9184701.0200000014</v>
      </c>
      <c r="V66" s="310">
        <v>637376.29</v>
      </c>
      <c r="W66" s="310">
        <v>33360.51</v>
      </c>
      <c r="X66" s="310">
        <v>30440.320000000003</v>
      </c>
      <c r="Y66" s="310">
        <v>1630834.62</v>
      </c>
      <c r="Z66" s="310">
        <v>759817.27999999991</v>
      </c>
      <c r="AA66" s="310">
        <v>38025.51</v>
      </c>
      <c r="AB66" s="310">
        <v>417683.06000000006</v>
      </c>
      <c r="AC66" s="310">
        <v>1717067.7100000002</v>
      </c>
      <c r="AD66" s="310">
        <v>389268.58</v>
      </c>
      <c r="AE66" s="310">
        <v>52304.55</v>
      </c>
      <c r="AF66" s="310">
        <v>1888351.5</v>
      </c>
      <c r="AG66" s="310">
        <v>1192084.8699999999</v>
      </c>
      <c r="AH66" s="310">
        <v>344334.95999999996</v>
      </c>
      <c r="AI66" s="310">
        <v>0</v>
      </c>
      <c r="AJ66" s="310">
        <v>4445808.3899999997</v>
      </c>
      <c r="AK66" s="310">
        <v>0</v>
      </c>
      <c r="AL66" s="310">
        <v>430.42999999999995</v>
      </c>
      <c r="AM66" s="310">
        <v>901.68</v>
      </c>
      <c r="AN66" s="310">
        <v>0</v>
      </c>
      <c r="AO66" s="310">
        <v>0</v>
      </c>
      <c r="AP66" s="310">
        <v>0</v>
      </c>
      <c r="AQ66" s="310">
        <v>0</v>
      </c>
      <c r="AR66" s="310">
        <v>365215.5</v>
      </c>
      <c r="AS66" s="310">
        <v>0</v>
      </c>
      <c r="AT66" s="310">
        <v>3204828.34</v>
      </c>
      <c r="AU66" s="310">
        <v>0</v>
      </c>
      <c r="AV66" s="310">
        <v>533988.54999999993</v>
      </c>
      <c r="AW66" s="310">
        <v>152997765.66</v>
      </c>
      <c r="AX66" s="310">
        <v>756475.44</v>
      </c>
      <c r="AY66" s="310">
        <v>202274.08000000002</v>
      </c>
      <c r="AZ66" s="310">
        <v>3239.5</v>
      </c>
      <c r="BA66" s="310">
        <v>3076531.49</v>
      </c>
      <c r="BB66" s="310">
        <v>3613425.2399999993</v>
      </c>
      <c r="BC66" s="310">
        <v>0</v>
      </c>
      <c r="BD66" s="310">
        <v>466696.85</v>
      </c>
      <c r="BE66" s="310">
        <v>2782884.09</v>
      </c>
      <c r="BF66" s="310">
        <v>308080.90000000002</v>
      </c>
      <c r="BG66" s="310">
        <v>772645.27</v>
      </c>
      <c r="BH66" s="310">
        <v>35483264.209999993</v>
      </c>
      <c r="BI66" s="310">
        <v>4511955.0699999994</v>
      </c>
      <c r="BJ66" s="310">
        <v>5099433.8600000003</v>
      </c>
      <c r="BK66" s="310">
        <v>2044128.0000000002</v>
      </c>
      <c r="BL66" s="310">
        <v>15452.16</v>
      </c>
      <c r="BM66" s="310">
        <v>0</v>
      </c>
      <c r="BN66" s="310">
        <v>6885847.3799999999</v>
      </c>
      <c r="BO66" s="310">
        <v>48730.16</v>
      </c>
      <c r="BP66" s="310">
        <v>3804603.68</v>
      </c>
      <c r="BQ66" s="310">
        <v>1849730.81</v>
      </c>
      <c r="BR66" s="310">
        <v>3602829.65</v>
      </c>
      <c r="BS66" s="310">
        <v>5835</v>
      </c>
      <c r="BT66" s="310">
        <v>13283.5</v>
      </c>
      <c r="BU66" s="310">
        <v>47580.369999999995</v>
      </c>
      <c r="BV66" s="310">
        <v>1096627.9200000002</v>
      </c>
      <c r="BW66" s="310">
        <v>28921730.530000001</v>
      </c>
      <c r="BX66" s="310">
        <v>2490660.6399999997</v>
      </c>
      <c r="BY66" s="310">
        <v>204672.21000000002</v>
      </c>
      <c r="BZ66" s="310">
        <v>364754.47</v>
      </c>
      <c r="CA66" s="310">
        <v>0</v>
      </c>
      <c r="CB66" s="310">
        <v>0</v>
      </c>
      <c r="CC66" s="310">
        <f>23537293.97+28990</f>
        <v>23566283.969999999</v>
      </c>
      <c r="CD66" s="315" t="s">
        <v>221</v>
      </c>
      <c r="CE66" s="305">
        <f t="shared" si="0"/>
        <v>339397040.73000002</v>
      </c>
    </row>
    <row r="67" spans="1:84" ht="12.65" customHeight="1" x14ac:dyDescent="0.35">
      <c r="A67" s="312" t="s">
        <v>6</v>
      </c>
      <c r="B67" s="305"/>
      <c r="C67" s="305">
        <f>ROUND(C51+C52,0)</f>
        <v>0</v>
      </c>
      <c r="D67" s="305">
        <f>ROUND(D51+D52,0)</f>
        <v>0</v>
      </c>
      <c r="E67" s="305">
        <f t="shared" ref="E67:BP67" si="3">ROUND(E51+E52,0)</f>
        <v>0</v>
      </c>
      <c r="F67" s="305">
        <f t="shared" si="3"/>
        <v>0</v>
      </c>
      <c r="G67" s="305">
        <f t="shared" si="3"/>
        <v>0</v>
      </c>
      <c r="H67" s="305">
        <f t="shared" si="3"/>
        <v>0</v>
      </c>
      <c r="I67" s="305">
        <f t="shared" si="3"/>
        <v>0</v>
      </c>
      <c r="J67" s="305">
        <f>ROUND(J51+J52,0)</f>
        <v>0</v>
      </c>
      <c r="K67" s="305">
        <f t="shared" si="3"/>
        <v>0</v>
      </c>
      <c r="L67" s="305">
        <f t="shared" si="3"/>
        <v>0</v>
      </c>
      <c r="M67" s="305">
        <f t="shared" si="3"/>
        <v>0</v>
      </c>
      <c r="N67" s="305">
        <f t="shared" si="3"/>
        <v>0</v>
      </c>
      <c r="O67" s="305">
        <f t="shared" si="3"/>
        <v>0</v>
      </c>
      <c r="P67" s="305">
        <f t="shared" si="3"/>
        <v>0</v>
      </c>
      <c r="Q67" s="305">
        <f t="shared" si="3"/>
        <v>0</v>
      </c>
      <c r="R67" s="305">
        <f t="shared" si="3"/>
        <v>0</v>
      </c>
      <c r="S67" s="305">
        <f t="shared" si="3"/>
        <v>0</v>
      </c>
      <c r="T67" s="305">
        <f t="shared" si="3"/>
        <v>0</v>
      </c>
      <c r="U67" s="305">
        <f t="shared" si="3"/>
        <v>0</v>
      </c>
      <c r="V67" s="305">
        <f t="shared" si="3"/>
        <v>0</v>
      </c>
      <c r="W67" s="305">
        <f t="shared" si="3"/>
        <v>0</v>
      </c>
      <c r="X67" s="305">
        <f t="shared" si="3"/>
        <v>0</v>
      </c>
      <c r="Y67" s="305">
        <f t="shared" si="3"/>
        <v>0</v>
      </c>
      <c r="Z67" s="305">
        <f t="shared" si="3"/>
        <v>0</v>
      </c>
      <c r="AA67" s="305">
        <f t="shared" si="3"/>
        <v>0</v>
      </c>
      <c r="AB67" s="305">
        <f t="shared" si="3"/>
        <v>0</v>
      </c>
      <c r="AC67" s="305">
        <f t="shared" si="3"/>
        <v>0</v>
      </c>
      <c r="AD67" s="305">
        <f t="shared" si="3"/>
        <v>0</v>
      </c>
      <c r="AE67" s="305">
        <f t="shared" si="3"/>
        <v>0</v>
      </c>
      <c r="AF67" s="305">
        <f t="shared" si="3"/>
        <v>0</v>
      </c>
      <c r="AG67" s="305">
        <f t="shared" si="3"/>
        <v>0</v>
      </c>
      <c r="AH67" s="305">
        <f t="shared" si="3"/>
        <v>0</v>
      </c>
      <c r="AI67" s="305">
        <f t="shared" si="3"/>
        <v>0</v>
      </c>
      <c r="AJ67" s="305">
        <f t="shared" si="3"/>
        <v>0</v>
      </c>
      <c r="AK67" s="305">
        <f t="shared" si="3"/>
        <v>0</v>
      </c>
      <c r="AL67" s="305">
        <f t="shared" si="3"/>
        <v>0</v>
      </c>
      <c r="AM67" s="305">
        <f t="shared" si="3"/>
        <v>0</v>
      </c>
      <c r="AN67" s="305">
        <f t="shared" si="3"/>
        <v>0</v>
      </c>
      <c r="AO67" s="305">
        <f t="shared" si="3"/>
        <v>0</v>
      </c>
      <c r="AP67" s="305">
        <f t="shared" si="3"/>
        <v>0</v>
      </c>
      <c r="AQ67" s="305">
        <f t="shared" si="3"/>
        <v>0</v>
      </c>
      <c r="AR67" s="305">
        <f t="shared" si="3"/>
        <v>0</v>
      </c>
      <c r="AS67" s="305">
        <f t="shared" si="3"/>
        <v>0</v>
      </c>
      <c r="AT67" s="305">
        <f t="shared" si="3"/>
        <v>0</v>
      </c>
      <c r="AU67" s="305">
        <f t="shared" si="3"/>
        <v>0</v>
      </c>
      <c r="AV67" s="305">
        <f t="shared" si="3"/>
        <v>0</v>
      </c>
      <c r="AW67" s="305">
        <f t="shared" si="3"/>
        <v>0</v>
      </c>
      <c r="AX67" s="305">
        <f t="shared" si="3"/>
        <v>0</v>
      </c>
      <c r="AY67" s="305">
        <f t="shared" si="3"/>
        <v>0</v>
      </c>
      <c r="AZ67" s="305">
        <f>ROUND(AZ51+AZ52,0)</f>
        <v>0</v>
      </c>
      <c r="BA67" s="305">
        <f>ROUND(BA51+BA52,0)</f>
        <v>0</v>
      </c>
      <c r="BB67" s="305">
        <f t="shared" si="3"/>
        <v>0</v>
      </c>
      <c r="BC67" s="305">
        <f t="shared" si="3"/>
        <v>0</v>
      </c>
      <c r="BD67" s="305">
        <f t="shared" si="3"/>
        <v>0</v>
      </c>
      <c r="BE67" s="305">
        <f t="shared" si="3"/>
        <v>0</v>
      </c>
      <c r="BF67" s="305">
        <f t="shared" si="3"/>
        <v>0</v>
      </c>
      <c r="BG67" s="305">
        <f t="shared" si="3"/>
        <v>0</v>
      </c>
      <c r="BH67" s="305">
        <f t="shared" si="3"/>
        <v>0</v>
      </c>
      <c r="BI67" s="305">
        <f t="shared" si="3"/>
        <v>0</v>
      </c>
      <c r="BJ67" s="305">
        <f t="shared" si="3"/>
        <v>0</v>
      </c>
      <c r="BK67" s="305">
        <f t="shared" si="3"/>
        <v>0</v>
      </c>
      <c r="BL67" s="305">
        <f t="shared" si="3"/>
        <v>0</v>
      </c>
      <c r="BM67" s="305">
        <f t="shared" si="3"/>
        <v>0</v>
      </c>
      <c r="BN67" s="305">
        <f t="shared" si="3"/>
        <v>0</v>
      </c>
      <c r="BO67" s="305">
        <f t="shared" si="3"/>
        <v>0</v>
      </c>
      <c r="BP67" s="305">
        <f t="shared" si="3"/>
        <v>0</v>
      </c>
      <c r="BQ67" s="305">
        <f t="shared" ref="BQ67:CC67" si="4">ROUND(BQ51+BQ52,0)</f>
        <v>0</v>
      </c>
      <c r="BR67" s="305">
        <f t="shared" si="4"/>
        <v>0</v>
      </c>
      <c r="BS67" s="305">
        <f t="shared" si="4"/>
        <v>0</v>
      </c>
      <c r="BT67" s="305">
        <f t="shared" si="4"/>
        <v>0</v>
      </c>
      <c r="BU67" s="305">
        <f t="shared" si="4"/>
        <v>0</v>
      </c>
      <c r="BV67" s="305">
        <f t="shared" si="4"/>
        <v>0</v>
      </c>
      <c r="BW67" s="305">
        <f t="shared" si="4"/>
        <v>0</v>
      </c>
      <c r="BX67" s="305">
        <f t="shared" si="4"/>
        <v>0</v>
      </c>
      <c r="BY67" s="305">
        <f t="shared" si="4"/>
        <v>0</v>
      </c>
      <c r="BZ67" s="305">
        <f t="shared" si="4"/>
        <v>0</v>
      </c>
      <c r="CA67" s="305">
        <f t="shared" si="4"/>
        <v>0</v>
      </c>
      <c r="CB67" s="305">
        <f t="shared" si="4"/>
        <v>0</v>
      </c>
      <c r="CC67" s="305">
        <f t="shared" si="4"/>
        <v>0</v>
      </c>
      <c r="CD67" s="315" t="s">
        <v>221</v>
      </c>
      <c r="CE67" s="305">
        <f t="shared" si="0"/>
        <v>0</v>
      </c>
    </row>
    <row r="68" spans="1:84" ht="12.65" customHeight="1" x14ac:dyDescent="0.35">
      <c r="A68" s="312" t="s">
        <v>240</v>
      </c>
      <c r="B68" s="305"/>
      <c r="C68" s="310">
        <v>57844.94</v>
      </c>
      <c r="D68" s="310">
        <v>0</v>
      </c>
      <c r="E68" s="310">
        <v>300035.81</v>
      </c>
      <c r="F68" s="310">
        <v>0</v>
      </c>
      <c r="G68" s="310">
        <v>54312.68</v>
      </c>
      <c r="H68" s="310">
        <v>50</v>
      </c>
      <c r="I68" s="310">
        <v>0</v>
      </c>
      <c r="J68" s="310">
        <v>0</v>
      </c>
      <c r="K68" s="310">
        <v>0</v>
      </c>
      <c r="L68" s="310">
        <v>0</v>
      </c>
      <c r="M68" s="310">
        <v>0</v>
      </c>
      <c r="N68" s="310">
        <v>0</v>
      </c>
      <c r="O68" s="310">
        <v>0</v>
      </c>
      <c r="P68" s="310">
        <v>32492.04</v>
      </c>
      <c r="Q68" s="310">
        <v>0</v>
      </c>
      <c r="R68" s="310">
        <v>0</v>
      </c>
      <c r="S68" s="310">
        <v>225631.34999999998</v>
      </c>
      <c r="T68" s="310">
        <v>0</v>
      </c>
      <c r="U68" s="310">
        <v>0</v>
      </c>
      <c r="V68" s="310">
        <v>337678.07000000007</v>
      </c>
      <c r="W68" s="310">
        <v>0</v>
      </c>
      <c r="X68" s="310">
        <v>0</v>
      </c>
      <c r="Y68" s="310">
        <v>0</v>
      </c>
      <c r="Z68" s="310">
        <v>0</v>
      </c>
      <c r="AA68" s="310">
        <v>1965.29</v>
      </c>
      <c r="AB68" s="310">
        <v>4516</v>
      </c>
      <c r="AC68" s="310">
        <v>248905.52000000002</v>
      </c>
      <c r="AD68" s="310">
        <v>0</v>
      </c>
      <c r="AE68" s="310">
        <v>50</v>
      </c>
      <c r="AF68" s="310">
        <v>1102146.75</v>
      </c>
      <c r="AG68" s="310">
        <v>0</v>
      </c>
      <c r="AH68" s="310">
        <v>0</v>
      </c>
      <c r="AI68" s="310">
        <v>0</v>
      </c>
      <c r="AJ68" s="310">
        <v>877044.00999999989</v>
      </c>
      <c r="AK68" s="310">
        <v>0</v>
      </c>
      <c r="AL68" s="310">
        <v>0</v>
      </c>
      <c r="AM68" s="310">
        <v>0</v>
      </c>
      <c r="AN68" s="310">
        <v>0</v>
      </c>
      <c r="AO68" s="310">
        <v>0</v>
      </c>
      <c r="AP68" s="310">
        <v>0</v>
      </c>
      <c r="AQ68" s="310">
        <v>0</v>
      </c>
      <c r="AR68" s="310">
        <v>454927.67000000004</v>
      </c>
      <c r="AS68" s="310">
        <v>0</v>
      </c>
      <c r="AT68" s="310">
        <v>0</v>
      </c>
      <c r="AU68" s="310">
        <v>0</v>
      </c>
      <c r="AV68" s="310">
        <v>0</v>
      </c>
      <c r="AW68" s="310">
        <v>11896433.99</v>
      </c>
      <c r="AX68" s="310">
        <v>792076.1</v>
      </c>
      <c r="AY68" s="310">
        <v>0</v>
      </c>
      <c r="AZ68" s="310">
        <v>0</v>
      </c>
      <c r="BA68" s="310">
        <v>0</v>
      </c>
      <c r="BB68" s="310">
        <v>0</v>
      </c>
      <c r="BC68" s="310">
        <v>0</v>
      </c>
      <c r="BD68" s="310">
        <v>0</v>
      </c>
      <c r="BE68" s="310">
        <v>282596.29999999993</v>
      </c>
      <c r="BF68" s="310">
        <v>179.46</v>
      </c>
      <c r="BG68" s="310">
        <v>2211.6000000000058</v>
      </c>
      <c r="BH68" s="310">
        <v>1011843.9400000002</v>
      </c>
      <c r="BI68" s="310">
        <v>698201.54</v>
      </c>
      <c r="BJ68" s="310">
        <v>0</v>
      </c>
      <c r="BK68" s="310">
        <v>0</v>
      </c>
      <c r="BL68" s="310">
        <v>0</v>
      </c>
      <c r="BM68" s="310">
        <v>0</v>
      </c>
      <c r="BN68" s="310">
        <v>0</v>
      </c>
      <c r="BO68" s="310">
        <v>0</v>
      </c>
      <c r="BP68" s="310">
        <v>0</v>
      </c>
      <c r="BQ68" s="310">
        <v>0</v>
      </c>
      <c r="BR68" s="310">
        <v>5742.69</v>
      </c>
      <c r="BS68" s="310">
        <v>0</v>
      </c>
      <c r="BT68" s="310">
        <v>0</v>
      </c>
      <c r="BU68" s="310">
        <v>0</v>
      </c>
      <c r="BV68" s="310">
        <v>0</v>
      </c>
      <c r="BW68" s="310">
        <v>0</v>
      </c>
      <c r="BX68" s="310">
        <v>0</v>
      </c>
      <c r="BY68" s="310">
        <v>0</v>
      </c>
      <c r="BZ68" s="310">
        <v>0</v>
      </c>
      <c r="CA68" s="310">
        <v>0</v>
      </c>
      <c r="CB68" s="310">
        <v>0</v>
      </c>
      <c r="CC68" s="310">
        <v>14098753.899999999</v>
      </c>
      <c r="CD68" s="315" t="s">
        <v>221</v>
      </c>
      <c r="CE68" s="305">
        <f t="shared" si="0"/>
        <v>32485639.650000002</v>
      </c>
    </row>
    <row r="69" spans="1:84" ht="12.65" customHeight="1" x14ac:dyDescent="0.35">
      <c r="A69" s="312" t="s">
        <v>241</v>
      </c>
      <c r="B69" s="305"/>
      <c r="C69" s="310">
        <v>168569.55</v>
      </c>
      <c r="D69" s="310">
        <v>0</v>
      </c>
      <c r="E69" s="310">
        <v>183185.24</v>
      </c>
      <c r="F69" s="310">
        <v>0</v>
      </c>
      <c r="G69" s="310">
        <v>8601.35</v>
      </c>
      <c r="H69" s="310">
        <v>41142.810000000005</v>
      </c>
      <c r="I69" s="310">
        <v>0</v>
      </c>
      <c r="J69" s="310">
        <v>0</v>
      </c>
      <c r="K69" s="310">
        <v>0</v>
      </c>
      <c r="L69" s="310">
        <v>0</v>
      </c>
      <c r="M69" s="310">
        <v>0</v>
      </c>
      <c r="N69" s="310">
        <v>0</v>
      </c>
      <c r="O69" s="310">
        <v>0</v>
      </c>
      <c r="P69" s="310">
        <v>1591998.33</v>
      </c>
      <c r="Q69" s="310">
        <v>44163.380000000005</v>
      </c>
      <c r="R69" s="310">
        <v>79820.450000000012</v>
      </c>
      <c r="S69" s="310">
        <v>162526.9</v>
      </c>
      <c r="T69" s="310">
        <v>-100493.45</v>
      </c>
      <c r="U69" s="310">
        <v>1389693.7199999997</v>
      </c>
      <c r="V69" s="310">
        <v>233644.30000000002</v>
      </c>
      <c r="W69" s="310">
        <v>630784.25</v>
      </c>
      <c r="X69" s="310">
        <v>620673.29</v>
      </c>
      <c r="Y69" s="310">
        <v>1209940.93</v>
      </c>
      <c r="Z69" s="310">
        <v>0</v>
      </c>
      <c r="AA69" s="310">
        <v>224606.64999999997</v>
      </c>
      <c r="AB69" s="310">
        <v>320702.43</v>
      </c>
      <c r="AC69" s="310">
        <v>185086.29999999996</v>
      </c>
      <c r="AD69" s="310">
        <v>104653.18999999999</v>
      </c>
      <c r="AE69" s="310">
        <v>58872.51</v>
      </c>
      <c r="AF69" s="310">
        <v>450343.62</v>
      </c>
      <c r="AG69" s="310">
        <v>34594.25</v>
      </c>
      <c r="AH69" s="310">
        <v>18209.05</v>
      </c>
      <c r="AI69" s="310">
        <v>0</v>
      </c>
      <c r="AJ69" s="310">
        <v>2118628.3699999996</v>
      </c>
      <c r="AK69" s="310">
        <v>11381.5</v>
      </c>
      <c r="AL69" s="310">
        <v>9666.02</v>
      </c>
      <c r="AM69" s="310">
        <v>7507.15</v>
      </c>
      <c r="AN69" s="310">
        <v>0</v>
      </c>
      <c r="AO69" s="310">
        <v>0</v>
      </c>
      <c r="AP69" s="310">
        <v>0</v>
      </c>
      <c r="AQ69" s="310">
        <v>0</v>
      </c>
      <c r="AR69" s="310">
        <v>316158.39</v>
      </c>
      <c r="AS69" s="310">
        <v>0</v>
      </c>
      <c r="AT69" s="310">
        <v>72185.84</v>
      </c>
      <c r="AU69" s="310">
        <v>0</v>
      </c>
      <c r="AV69" s="310">
        <v>261862.23000000004</v>
      </c>
      <c r="AW69" s="310">
        <v>16788505.489999987</v>
      </c>
      <c r="AX69" s="310">
        <v>1487496.75</v>
      </c>
      <c r="AY69" s="310">
        <v>220217.03000000006</v>
      </c>
      <c r="AZ69" s="310">
        <v>6497.7400000000007</v>
      </c>
      <c r="BA69" s="310">
        <v>0</v>
      </c>
      <c r="BB69" s="310">
        <v>434338.51999999996</v>
      </c>
      <c r="BC69" s="310">
        <v>0</v>
      </c>
      <c r="BD69" s="310">
        <v>11165.120000000003</v>
      </c>
      <c r="BE69" s="310">
        <v>8002261.2999999998</v>
      </c>
      <c r="BF69" s="310">
        <v>104255.48000000001</v>
      </c>
      <c r="BG69" s="310">
        <v>150225.35000000003</v>
      </c>
      <c r="BH69" s="310">
        <v>4335445.3200000012</v>
      </c>
      <c r="BI69" s="310">
        <v>344845.7</v>
      </c>
      <c r="BJ69" s="310">
        <v>-403803.37000000005</v>
      </c>
      <c r="BK69" s="310">
        <v>137555.29</v>
      </c>
      <c r="BL69" s="310">
        <v>896.48</v>
      </c>
      <c r="BM69" s="310">
        <v>0</v>
      </c>
      <c r="BN69" s="310">
        <v>1545670.1</v>
      </c>
      <c r="BO69" s="310">
        <v>21922.400000000001</v>
      </c>
      <c r="BP69" s="310">
        <v>157746.65000000002</v>
      </c>
      <c r="BQ69" s="310">
        <v>170735.97000000003</v>
      </c>
      <c r="BR69" s="310">
        <v>769059.96</v>
      </c>
      <c r="BS69" s="310">
        <v>6592.2</v>
      </c>
      <c r="BT69" s="310">
        <v>8191.0500000000011</v>
      </c>
      <c r="BU69" s="310">
        <v>833247.15999999992</v>
      </c>
      <c r="BV69" s="310">
        <v>19545.289999999997</v>
      </c>
      <c r="BW69" s="310">
        <v>595134.31999999995</v>
      </c>
      <c r="BX69" s="310">
        <v>359493.32000000007</v>
      </c>
      <c r="BY69" s="310">
        <v>236934.13</v>
      </c>
      <c r="BZ69" s="310">
        <v>3271.73</v>
      </c>
      <c r="CA69" s="310">
        <v>0</v>
      </c>
      <c r="CB69" s="310">
        <v>0</v>
      </c>
      <c r="CC69" s="310">
        <f>60547120.87-6553571-15254982-43293769+11245846</f>
        <v>6690644.8699999973</v>
      </c>
      <c r="CD69" s="310">
        <f>6553571+15254982+43293769-11245846+8092528</f>
        <v>61949004</v>
      </c>
      <c r="CE69" s="305">
        <f t="shared" si="0"/>
        <v>115445803.89999998</v>
      </c>
    </row>
    <row r="70" spans="1:84" ht="12.65" customHeight="1" x14ac:dyDescent="0.35">
      <c r="A70" s="312" t="s">
        <v>242</v>
      </c>
      <c r="B70" s="305"/>
      <c r="C70" s="310">
        <v>0</v>
      </c>
      <c r="D70" s="310">
        <v>0</v>
      </c>
      <c r="E70" s="310">
        <v>1250</v>
      </c>
      <c r="F70" s="310">
        <v>0</v>
      </c>
      <c r="G70" s="310">
        <v>0</v>
      </c>
      <c r="H70" s="310">
        <v>13078.07</v>
      </c>
      <c r="I70" s="310">
        <v>0</v>
      </c>
      <c r="J70" s="310">
        <v>0</v>
      </c>
      <c r="K70" s="310">
        <v>0</v>
      </c>
      <c r="L70" s="310">
        <v>0</v>
      </c>
      <c r="M70" s="310">
        <v>0</v>
      </c>
      <c r="N70" s="310">
        <v>0</v>
      </c>
      <c r="O70" s="310">
        <v>0</v>
      </c>
      <c r="P70" s="310">
        <v>2750</v>
      </c>
      <c r="Q70" s="310">
        <v>0</v>
      </c>
      <c r="R70" s="310">
        <v>0</v>
      </c>
      <c r="S70" s="310">
        <v>0</v>
      </c>
      <c r="T70" s="310">
        <v>0</v>
      </c>
      <c r="U70" s="310">
        <v>2947420.6899999995</v>
      </c>
      <c r="V70" s="310">
        <v>0</v>
      </c>
      <c r="W70" s="310">
        <v>0</v>
      </c>
      <c r="X70" s="310">
        <v>0</v>
      </c>
      <c r="Y70" s="310">
        <v>26867.280000000002</v>
      </c>
      <c r="Z70" s="310">
        <v>18471.36</v>
      </c>
      <c r="AA70" s="310">
        <v>0</v>
      </c>
      <c r="AB70" s="310">
        <v>0</v>
      </c>
      <c r="AC70" s="310">
        <v>50</v>
      </c>
      <c r="AD70" s="310">
        <v>0</v>
      </c>
      <c r="AE70" s="310">
        <v>116062.43999999999</v>
      </c>
      <c r="AF70" s="310">
        <v>1368714.07</v>
      </c>
      <c r="AG70" s="310">
        <v>191383.47</v>
      </c>
      <c r="AH70" s="310">
        <v>619133.48999999976</v>
      </c>
      <c r="AI70" s="310">
        <v>0</v>
      </c>
      <c r="AJ70" s="310">
        <v>1953348.6199999999</v>
      </c>
      <c r="AK70" s="310">
        <v>4150</v>
      </c>
      <c r="AL70" s="310">
        <v>0</v>
      </c>
      <c r="AM70" s="310">
        <v>0</v>
      </c>
      <c r="AN70" s="310">
        <v>0</v>
      </c>
      <c r="AO70" s="310">
        <v>0</v>
      </c>
      <c r="AP70" s="310">
        <v>0</v>
      </c>
      <c r="AQ70" s="310">
        <v>0</v>
      </c>
      <c r="AR70" s="310">
        <v>0</v>
      </c>
      <c r="AS70" s="310">
        <v>0</v>
      </c>
      <c r="AT70" s="310">
        <v>50</v>
      </c>
      <c r="AU70" s="310">
        <v>0</v>
      </c>
      <c r="AV70" s="310">
        <v>1864216.9000000001</v>
      </c>
      <c r="AW70" s="310">
        <v>216279343.34999996</v>
      </c>
      <c r="AX70" s="310">
        <v>0</v>
      </c>
      <c r="AY70" s="310">
        <v>4711171.7700000005</v>
      </c>
      <c r="AZ70" s="310">
        <v>161167.00999999998</v>
      </c>
      <c r="BA70" s="310">
        <v>0</v>
      </c>
      <c r="BB70" s="310">
        <v>-50319</v>
      </c>
      <c r="BC70" s="310">
        <v>0</v>
      </c>
      <c r="BD70" s="310">
        <v>0</v>
      </c>
      <c r="BE70" s="310">
        <v>277.39999999999964</v>
      </c>
      <c r="BF70" s="310">
        <v>0</v>
      </c>
      <c r="BG70" s="310">
        <v>0</v>
      </c>
      <c r="BH70" s="310">
        <v>326073.87</v>
      </c>
      <c r="BI70" s="310">
        <v>4256317.7799999993</v>
      </c>
      <c r="BJ70" s="310">
        <v>0</v>
      </c>
      <c r="BK70" s="310">
        <v>6403273.7300000004</v>
      </c>
      <c r="BL70" s="310">
        <v>0</v>
      </c>
      <c r="BM70" s="310">
        <v>0</v>
      </c>
      <c r="BN70" s="310">
        <v>366015.25</v>
      </c>
      <c r="BO70" s="310">
        <v>0</v>
      </c>
      <c r="BP70" s="310">
        <v>405.26</v>
      </c>
      <c r="BQ70" s="310">
        <v>34610.57</v>
      </c>
      <c r="BR70" s="310">
        <v>359.40000000000009</v>
      </c>
      <c r="BS70" s="310">
        <v>0</v>
      </c>
      <c r="BT70" s="310">
        <v>20000</v>
      </c>
      <c r="BU70" s="310">
        <v>0</v>
      </c>
      <c r="BV70" s="310">
        <v>13415.840000000002</v>
      </c>
      <c r="BW70" s="310">
        <v>58660.959999999999</v>
      </c>
      <c r="BX70" s="310">
        <v>0</v>
      </c>
      <c r="BY70" s="310">
        <v>-8410.3799999999974</v>
      </c>
      <c r="BZ70" s="310">
        <v>0</v>
      </c>
      <c r="CA70" s="310">
        <v>0</v>
      </c>
      <c r="CB70" s="310">
        <v>0</v>
      </c>
      <c r="CC70" s="310">
        <f>45929576.24+3650640</f>
        <v>49580216.240000002</v>
      </c>
      <c r="CD70" s="310">
        <v>0</v>
      </c>
      <c r="CE70" s="305">
        <f t="shared" si="0"/>
        <v>291279525.43999994</v>
      </c>
    </row>
    <row r="71" spans="1:84" ht="12.65" customHeight="1" x14ac:dyDescent="0.35">
      <c r="A71" s="312" t="s">
        <v>243</v>
      </c>
      <c r="B71" s="305"/>
      <c r="C71" s="305">
        <f>SUM(C61:C68)+C69-C70</f>
        <v>57268229.249999993</v>
      </c>
      <c r="D71" s="305">
        <f t="shared" ref="D71:AI71" si="5">SUM(D61:D69)-D70</f>
        <v>0</v>
      </c>
      <c r="E71" s="305">
        <f t="shared" si="5"/>
        <v>58266713.960000016</v>
      </c>
      <c r="F71" s="305">
        <f t="shared" si="5"/>
        <v>0</v>
      </c>
      <c r="G71" s="305">
        <f t="shared" si="5"/>
        <v>3705956.9700000007</v>
      </c>
      <c r="H71" s="305">
        <f t="shared" si="5"/>
        <v>9812719.129999999</v>
      </c>
      <c r="I71" s="305">
        <f t="shared" si="5"/>
        <v>0</v>
      </c>
      <c r="J71" s="305">
        <f t="shared" si="5"/>
        <v>0</v>
      </c>
      <c r="K71" s="305">
        <f t="shared" si="5"/>
        <v>0</v>
      </c>
      <c r="L71" s="305">
        <f t="shared" si="5"/>
        <v>0</v>
      </c>
      <c r="M71" s="305">
        <f t="shared" si="5"/>
        <v>0</v>
      </c>
      <c r="N71" s="305">
        <f t="shared" si="5"/>
        <v>0</v>
      </c>
      <c r="O71" s="305">
        <f t="shared" si="5"/>
        <v>0</v>
      </c>
      <c r="P71" s="305">
        <f t="shared" si="5"/>
        <v>46626925.059999987</v>
      </c>
      <c r="Q71" s="305">
        <f t="shared" si="5"/>
        <v>8735851.120000001</v>
      </c>
      <c r="R71" s="305">
        <f t="shared" si="5"/>
        <v>4918021.8100000005</v>
      </c>
      <c r="S71" s="305">
        <f t="shared" si="5"/>
        <v>10324900.540000001</v>
      </c>
      <c r="T71" s="305">
        <f t="shared" si="5"/>
        <v>829953.58000000019</v>
      </c>
      <c r="U71" s="305">
        <f t="shared" si="5"/>
        <v>36931054.660000004</v>
      </c>
      <c r="V71" s="305">
        <f t="shared" si="5"/>
        <v>6703729.79</v>
      </c>
      <c r="W71" s="305">
        <f t="shared" si="5"/>
        <v>1919016.84</v>
      </c>
      <c r="X71" s="305">
        <f t="shared" si="5"/>
        <v>1881862.6900000002</v>
      </c>
      <c r="Y71" s="305">
        <f t="shared" si="5"/>
        <v>17842009.470000003</v>
      </c>
      <c r="Z71" s="305">
        <f t="shared" si="5"/>
        <v>749230.07999999996</v>
      </c>
      <c r="AA71" s="305">
        <f t="shared" si="5"/>
        <v>1428755.8299999998</v>
      </c>
      <c r="AB71" s="305">
        <f t="shared" si="5"/>
        <v>105864034.55</v>
      </c>
      <c r="AC71" s="305">
        <f t="shared" si="5"/>
        <v>16984973.240000002</v>
      </c>
      <c r="AD71" s="305">
        <f t="shared" si="5"/>
        <v>5288274.1400000006</v>
      </c>
      <c r="AE71" s="305">
        <f t="shared" si="5"/>
        <v>5869466.4799999995</v>
      </c>
      <c r="AF71" s="305">
        <f t="shared" si="5"/>
        <v>12089081.949999999</v>
      </c>
      <c r="AG71" s="305">
        <f t="shared" si="5"/>
        <v>14662994.209999999</v>
      </c>
      <c r="AH71" s="305">
        <f t="shared" si="5"/>
        <v>2979993.1000000006</v>
      </c>
      <c r="AI71" s="305">
        <f t="shared" si="5"/>
        <v>0</v>
      </c>
      <c r="AJ71" s="305">
        <f t="shared" ref="AJ71:BO71" si="6">SUM(AJ61:AJ69)-AJ70</f>
        <v>94080352.48999998</v>
      </c>
      <c r="AK71" s="305">
        <f t="shared" si="6"/>
        <v>2298489.3199999998</v>
      </c>
      <c r="AL71" s="305">
        <f t="shared" si="6"/>
        <v>1838505.56</v>
      </c>
      <c r="AM71" s="305">
        <f t="shared" si="6"/>
        <v>2026493.6300000001</v>
      </c>
      <c r="AN71" s="305">
        <f t="shared" si="6"/>
        <v>0</v>
      </c>
      <c r="AO71" s="305">
        <f t="shared" si="6"/>
        <v>0</v>
      </c>
      <c r="AP71" s="305">
        <f t="shared" si="6"/>
        <v>0</v>
      </c>
      <c r="AQ71" s="305">
        <f t="shared" si="6"/>
        <v>19370.080000000002</v>
      </c>
      <c r="AR71" s="305">
        <f t="shared" si="6"/>
        <v>13213407.359999999</v>
      </c>
      <c r="AS71" s="305">
        <f t="shared" si="6"/>
        <v>0</v>
      </c>
      <c r="AT71" s="305">
        <f t="shared" si="6"/>
        <v>3790453.36</v>
      </c>
      <c r="AU71" s="305">
        <f t="shared" si="6"/>
        <v>0</v>
      </c>
      <c r="AV71" s="305">
        <f t="shared" si="6"/>
        <v>3854565.92</v>
      </c>
      <c r="AW71" s="305">
        <f t="shared" si="6"/>
        <v>64860412.960000038</v>
      </c>
      <c r="AX71" s="305">
        <f t="shared" si="6"/>
        <v>3838169.9099999997</v>
      </c>
      <c r="AY71" s="305">
        <f t="shared" si="6"/>
        <v>10782466.449999996</v>
      </c>
      <c r="AZ71" s="305">
        <f t="shared" si="6"/>
        <v>47271.510000000038</v>
      </c>
      <c r="BA71" s="305">
        <f t="shared" si="6"/>
        <v>3309863.99</v>
      </c>
      <c r="BB71" s="305">
        <f t="shared" si="6"/>
        <v>13691571.279999997</v>
      </c>
      <c r="BC71" s="305">
        <f t="shared" si="6"/>
        <v>280047.98</v>
      </c>
      <c r="BD71" s="305">
        <f t="shared" si="6"/>
        <v>2831195.8100000005</v>
      </c>
      <c r="BE71" s="305">
        <f t="shared" si="6"/>
        <v>33735247.149999999</v>
      </c>
      <c r="BF71" s="305">
        <f t="shared" si="6"/>
        <v>10334438.9</v>
      </c>
      <c r="BG71" s="305">
        <f t="shared" si="6"/>
        <v>3740265.2300000004</v>
      </c>
      <c r="BH71" s="305">
        <f t="shared" si="6"/>
        <v>70934961.589999989</v>
      </c>
      <c r="BI71" s="305">
        <f t="shared" si="6"/>
        <v>7385604.410000002</v>
      </c>
      <c r="BJ71" s="305">
        <f t="shared" si="6"/>
        <v>10500698.869999999</v>
      </c>
      <c r="BK71" s="305">
        <f t="shared" si="6"/>
        <v>9642906.2799999993</v>
      </c>
      <c r="BL71" s="305">
        <f t="shared" si="6"/>
        <v>5832476.0900000008</v>
      </c>
      <c r="BM71" s="305">
        <f t="shared" si="6"/>
        <v>0</v>
      </c>
      <c r="BN71" s="305">
        <f t="shared" si="6"/>
        <v>26022049.050000004</v>
      </c>
      <c r="BO71" s="305">
        <f t="shared" si="6"/>
        <v>2059599.1899999997</v>
      </c>
      <c r="BP71" s="305">
        <f t="shared" ref="BP71:CC71" si="7">SUM(BP61:BP69)-BP70</f>
        <v>7052418.25</v>
      </c>
      <c r="BQ71" s="305">
        <f t="shared" si="7"/>
        <v>6684713.9099999992</v>
      </c>
      <c r="BR71" s="305">
        <f t="shared" si="7"/>
        <v>12694665.909999998</v>
      </c>
      <c r="BS71" s="305">
        <f t="shared" si="7"/>
        <v>403510.33</v>
      </c>
      <c r="BT71" s="305">
        <f t="shared" si="7"/>
        <v>726702.09000000008</v>
      </c>
      <c r="BU71" s="305">
        <f t="shared" si="7"/>
        <v>1135392.01</v>
      </c>
      <c r="BV71" s="305">
        <f t="shared" si="7"/>
        <v>4841064.51</v>
      </c>
      <c r="BW71" s="305">
        <f t="shared" si="7"/>
        <v>32362121.149999999</v>
      </c>
      <c r="BX71" s="305">
        <f t="shared" si="7"/>
        <v>13953497.299999997</v>
      </c>
      <c r="BY71" s="305">
        <f t="shared" si="7"/>
        <v>6856620.3399999999</v>
      </c>
      <c r="BZ71" s="305">
        <f t="shared" si="7"/>
        <v>6092509.0199999996</v>
      </c>
      <c r="CA71" s="305">
        <f t="shared" si="7"/>
        <v>0</v>
      </c>
      <c r="CB71" s="305">
        <f t="shared" si="7"/>
        <v>0</v>
      </c>
      <c r="CC71" s="305">
        <f t="shared" si="7"/>
        <v>47362463.57</v>
      </c>
      <c r="CD71" s="311">
        <f>CD69-CD70</f>
        <v>61949004</v>
      </c>
      <c r="CE71" s="305">
        <f>SUM(CE61:CE69)-CE70</f>
        <v>1034749315.2100002</v>
      </c>
    </row>
    <row r="72" spans="1:84" ht="12.65" customHeight="1" x14ac:dyDescent="0.35">
      <c r="A72" s="312" t="s">
        <v>244</v>
      </c>
      <c r="B72" s="305"/>
      <c r="C72" s="315" t="s">
        <v>221</v>
      </c>
      <c r="D72" s="315" t="s">
        <v>221</v>
      </c>
      <c r="E72" s="315" t="s">
        <v>221</v>
      </c>
      <c r="F72" s="315" t="s">
        <v>221</v>
      </c>
      <c r="G72" s="315" t="s">
        <v>221</v>
      </c>
      <c r="H72" s="315" t="s">
        <v>221</v>
      </c>
      <c r="I72" s="315" t="s">
        <v>221</v>
      </c>
      <c r="J72" s="315" t="s">
        <v>221</v>
      </c>
      <c r="K72" s="227" t="s">
        <v>221</v>
      </c>
      <c r="L72" s="315" t="s">
        <v>221</v>
      </c>
      <c r="M72" s="315" t="s">
        <v>221</v>
      </c>
      <c r="N72" s="315" t="s">
        <v>221</v>
      </c>
      <c r="O72" s="315" t="s">
        <v>221</v>
      </c>
      <c r="P72" s="315" t="s">
        <v>221</v>
      </c>
      <c r="Q72" s="315" t="s">
        <v>221</v>
      </c>
      <c r="R72" s="315" t="s">
        <v>221</v>
      </c>
      <c r="S72" s="315" t="s">
        <v>221</v>
      </c>
      <c r="T72" s="315" t="s">
        <v>221</v>
      </c>
      <c r="U72" s="315" t="s">
        <v>221</v>
      </c>
      <c r="V72" s="315" t="s">
        <v>221</v>
      </c>
      <c r="W72" s="315" t="s">
        <v>221</v>
      </c>
      <c r="X72" s="315" t="s">
        <v>221</v>
      </c>
      <c r="Y72" s="315" t="s">
        <v>221</v>
      </c>
      <c r="Z72" s="315" t="s">
        <v>221</v>
      </c>
      <c r="AA72" s="315" t="s">
        <v>221</v>
      </c>
      <c r="AB72" s="315" t="s">
        <v>221</v>
      </c>
      <c r="AC72" s="315" t="s">
        <v>221</v>
      </c>
      <c r="AD72" s="315" t="s">
        <v>221</v>
      </c>
      <c r="AE72" s="315" t="s">
        <v>221</v>
      </c>
      <c r="AF72" s="315" t="s">
        <v>221</v>
      </c>
      <c r="AG72" s="315" t="s">
        <v>221</v>
      </c>
      <c r="AH72" s="315" t="s">
        <v>221</v>
      </c>
      <c r="AI72" s="315" t="s">
        <v>221</v>
      </c>
      <c r="AJ72" s="315" t="s">
        <v>221</v>
      </c>
      <c r="AK72" s="315" t="s">
        <v>221</v>
      </c>
      <c r="AL72" s="315" t="s">
        <v>221</v>
      </c>
      <c r="AM72" s="315" t="s">
        <v>221</v>
      </c>
      <c r="AN72" s="315" t="s">
        <v>221</v>
      </c>
      <c r="AO72" s="315" t="s">
        <v>221</v>
      </c>
      <c r="AP72" s="315" t="s">
        <v>221</v>
      </c>
      <c r="AQ72" s="315" t="s">
        <v>221</v>
      </c>
      <c r="AR72" s="315" t="s">
        <v>221</v>
      </c>
      <c r="AS72" s="315" t="s">
        <v>221</v>
      </c>
      <c r="AT72" s="315" t="s">
        <v>221</v>
      </c>
      <c r="AU72" s="315" t="s">
        <v>221</v>
      </c>
      <c r="AV72" s="315" t="s">
        <v>221</v>
      </c>
      <c r="AW72" s="315" t="s">
        <v>221</v>
      </c>
      <c r="AX72" s="315" t="s">
        <v>221</v>
      </c>
      <c r="AY72" s="315" t="s">
        <v>221</v>
      </c>
      <c r="AZ72" s="315" t="s">
        <v>221</v>
      </c>
      <c r="BA72" s="315" t="s">
        <v>221</v>
      </c>
      <c r="BB72" s="315" t="s">
        <v>221</v>
      </c>
      <c r="BC72" s="315" t="s">
        <v>221</v>
      </c>
      <c r="BD72" s="315" t="s">
        <v>221</v>
      </c>
      <c r="BE72" s="315" t="s">
        <v>221</v>
      </c>
      <c r="BF72" s="315" t="s">
        <v>221</v>
      </c>
      <c r="BG72" s="315" t="s">
        <v>221</v>
      </c>
      <c r="BH72" s="315" t="s">
        <v>221</v>
      </c>
      <c r="BI72" s="315" t="s">
        <v>221</v>
      </c>
      <c r="BJ72" s="315" t="s">
        <v>221</v>
      </c>
      <c r="BK72" s="315" t="s">
        <v>221</v>
      </c>
      <c r="BL72" s="315" t="s">
        <v>221</v>
      </c>
      <c r="BM72" s="315" t="s">
        <v>221</v>
      </c>
      <c r="BN72" s="315" t="s">
        <v>221</v>
      </c>
      <c r="BO72" s="315" t="s">
        <v>221</v>
      </c>
      <c r="BP72" s="315" t="s">
        <v>221</v>
      </c>
      <c r="BQ72" s="315" t="s">
        <v>221</v>
      </c>
      <c r="BR72" s="315" t="s">
        <v>221</v>
      </c>
      <c r="BS72" s="315" t="s">
        <v>221</v>
      </c>
      <c r="BT72" s="315" t="s">
        <v>221</v>
      </c>
      <c r="BU72" s="315" t="s">
        <v>221</v>
      </c>
      <c r="BV72" s="315" t="s">
        <v>221</v>
      </c>
      <c r="BW72" s="315" t="s">
        <v>221</v>
      </c>
      <c r="BX72" s="315" t="s">
        <v>221</v>
      </c>
      <c r="BY72" s="315" t="s">
        <v>221</v>
      </c>
      <c r="BZ72" s="315" t="s">
        <v>221</v>
      </c>
      <c r="CA72" s="315" t="s">
        <v>221</v>
      </c>
      <c r="CB72" s="315" t="s">
        <v>221</v>
      </c>
      <c r="CC72" s="315" t="s">
        <v>221</v>
      </c>
      <c r="CD72" s="315" t="s">
        <v>221</v>
      </c>
      <c r="CE72" s="322"/>
    </row>
    <row r="73" spans="1:84" ht="12.65" customHeight="1" x14ac:dyDescent="0.35">
      <c r="A73" s="312" t="s">
        <v>245</v>
      </c>
      <c r="B73" s="305"/>
      <c r="C73" s="310">
        <v>442420526.60000002</v>
      </c>
      <c r="D73" s="310">
        <v>0</v>
      </c>
      <c r="E73" s="316">
        <v>369829768.30000001</v>
      </c>
      <c r="F73" s="316">
        <v>0</v>
      </c>
      <c r="G73" s="310">
        <v>20539573.999999996</v>
      </c>
      <c r="H73" s="310">
        <v>89400560.699999988</v>
      </c>
      <c r="I73" s="316">
        <v>0</v>
      </c>
      <c r="J73" s="316">
        <v>0</v>
      </c>
      <c r="K73" s="316">
        <v>0</v>
      </c>
      <c r="L73" s="316">
        <v>0</v>
      </c>
      <c r="M73" s="310">
        <v>0</v>
      </c>
      <c r="N73" s="310">
        <v>0</v>
      </c>
      <c r="O73" s="310">
        <v>0</v>
      </c>
      <c r="P73" s="316">
        <v>164020990.89000002</v>
      </c>
      <c r="Q73" s="316">
        <v>10199223.4</v>
      </c>
      <c r="R73" s="316">
        <v>43734639.200000003</v>
      </c>
      <c r="S73" s="316">
        <v>9584717.5300000012</v>
      </c>
      <c r="T73" s="316">
        <v>0</v>
      </c>
      <c r="U73" s="316">
        <v>102015215.99999999</v>
      </c>
      <c r="V73" s="316">
        <v>22539481.199999999</v>
      </c>
      <c r="W73" s="316">
        <v>8826993.3600000013</v>
      </c>
      <c r="X73" s="316">
        <v>9728743.3499999978</v>
      </c>
      <c r="Y73" s="316">
        <v>45807140.280000001</v>
      </c>
      <c r="Z73" s="316">
        <v>1676408.9</v>
      </c>
      <c r="AA73" s="316">
        <v>1123748.1000000001</v>
      </c>
      <c r="AB73" s="316">
        <v>234439052.41</v>
      </c>
      <c r="AC73" s="316">
        <v>102155555.30000001</v>
      </c>
      <c r="AD73" s="316">
        <v>11367186.399999999</v>
      </c>
      <c r="AE73" s="316">
        <v>5902459.9000000004</v>
      </c>
      <c r="AF73" s="316">
        <v>888014.43</v>
      </c>
      <c r="AG73" s="316">
        <v>29763594.400000002</v>
      </c>
      <c r="AH73" s="316">
        <v>782502.00000000012</v>
      </c>
      <c r="AI73" s="316">
        <v>0</v>
      </c>
      <c r="AJ73" s="316">
        <v>3041549.0700000003</v>
      </c>
      <c r="AK73" s="316">
        <v>5161211.8</v>
      </c>
      <c r="AL73" s="316">
        <v>2567109.7999999998</v>
      </c>
      <c r="AM73" s="316">
        <v>0</v>
      </c>
      <c r="AN73" s="316">
        <v>0</v>
      </c>
      <c r="AO73" s="316">
        <v>0</v>
      </c>
      <c r="AP73" s="316">
        <v>0</v>
      </c>
      <c r="AQ73" s="316">
        <v>0</v>
      </c>
      <c r="AR73" s="316">
        <v>0</v>
      </c>
      <c r="AS73" s="316">
        <v>0</v>
      </c>
      <c r="AT73" s="316">
        <v>6387250</v>
      </c>
      <c r="AU73" s="316">
        <v>0</v>
      </c>
      <c r="AV73" s="316">
        <v>10689264</v>
      </c>
      <c r="AW73" s="315" t="s">
        <v>221</v>
      </c>
      <c r="AX73" s="315" t="s">
        <v>221</v>
      </c>
      <c r="AY73" s="315" t="s">
        <v>221</v>
      </c>
      <c r="AZ73" s="315" t="s">
        <v>221</v>
      </c>
      <c r="BA73" s="315" t="s">
        <v>221</v>
      </c>
      <c r="BB73" s="315" t="s">
        <v>221</v>
      </c>
      <c r="BC73" s="315" t="s">
        <v>221</v>
      </c>
      <c r="BD73" s="315" t="s">
        <v>221</v>
      </c>
      <c r="BE73" s="315" t="s">
        <v>221</v>
      </c>
      <c r="BF73" s="315" t="s">
        <v>221</v>
      </c>
      <c r="BG73" s="315" t="s">
        <v>221</v>
      </c>
      <c r="BH73" s="315" t="s">
        <v>221</v>
      </c>
      <c r="BI73" s="315" t="s">
        <v>221</v>
      </c>
      <c r="BJ73" s="315" t="s">
        <v>221</v>
      </c>
      <c r="BK73" s="315" t="s">
        <v>221</v>
      </c>
      <c r="BL73" s="315" t="s">
        <v>221</v>
      </c>
      <c r="BM73" s="315" t="s">
        <v>221</v>
      </c>
      <c r="BN73" s="315" t="s">
        <v>221</v>
      </c>
      <c r="BO73" s="315" t="s">
        <v>221</v>
      </c>
      <c r="BP73" s="315" t="s">
        <v>221</v>
      </c>
      <c r="BQ73" s="315" t="s">
        <v>221</v>
      </c>
      <c r="BR73" s="315" t="s">
        <v>221</v>
      </c>
      <c r="BS73" s="315" t="s">
        <v>221</v>
      </c>
      <c r="BT73" s="315" t="s">
        <v>221</v>
      </c>
      <c r="BU73" s="315" t="s">
        <v>221</v>
      </c>
      <c r="BV73" s="315" t="s">
        <v>221</v>
      </c>
      <c r="BW73" s="315" t="s">
        <v>221</v>
      </c>
      <c r="BX73" s="315" t="s">
        <v>221</v>
      </c>
      <c r="BY73" s="315" t="s">
        <v>221</v>
      </c>
      <c r="BZ73" s="315" t="s">
        <v>221</v>
      </c>
      <c r="CA73" s="315" t="s">
        <v>221</v>
      </c>
      <c r="CB73" s="315" t="s">
        <v>221</v>
      </c>
      <c r="CC73" s="315" t="s">
        <v>221</v>
      </c>
      <c r="CD73" s="315" t="s">
        <v>221</v>
      </c>
      <c r="CE73" s="305">
        <f t="shared" ref="CE73:CE80" si="8">SUM(C73:CD73)</f>
        <v>1754592481.3200004</v>
      </c>
    </row>
    <row r="74" spans="1:84" ht="12.65" customHeight="1" x14ac:dyDescent="0.35">
      <c r="A74" s="312" t="s">
        <v>246</v>
      </c>
      <c r="B74" s="305"/>
      <c r="C74" s="310">
        <v>432029.8</v>
      </c>
      <c r="D74" s="310">
        <v>0</v>
      </c>
      <c r="E74" s="316">
        <v>26613982.000000004</v>
      </c>
      <c r="F74" s="316">
        <v>0</v>
      </c>
      <c r="G74" s="310">
        <v>1172555.6000000001</v>
      </c>
      <c r="H74" s="310">
        <v>31241</v>
      </c>
      <c r="I74" s="310">
        <v>0</v>
      </c>
      <c r="J74" s="316">
        <v>0</v>
      </c>
      <c r="K74" s="316">
        <v>0</v>
      </c>
      <c r="L74" s="316">
        <v>0</v>
      </c>
      <c r="M74" s="310">
        <v>0</v>
      </c>
      <c r="N74" s="310">
        <v>0</v>
      </c>
      <c r="O74" s="310">
        <v>0</v>
      </c>
      <c r="P74" s="316">
        <v>136823370.34</v>
      </c>
      <c r="Q74" s="316">
        <v>23442911.599999998</v>
      </c>
      <c r="R74" s="316">
        <v>42734985.100000001</v>
      </c>
      <c r="S74" s="316">
        <v>9246522.0500000026</v>
      </c>
      <c r="T74" s="316">
        <v>0</v>
      </c>
      <c r="U74" s="316">
        <v>77682651.159999996</v>
      </c>
      <c r="V74" s="316">
        <v>43627981.199999996</v>
      </c>
      <c r="W74" s="316">
        <v>31354632.960000001</v>
      </c>
      <c r="X74" s="316">
        <v>14842354.949999999</v>
      </c>
      <c r="Y74" s="316">
        <v>80018741.089999989</v>
      </c>
      <c r="Z74" s="316">
        <v>37668.9</v>
      </c>
      <c r="AA74" s="316">
        <v>3770267.0000000005</v>
      </c>
      <c r="AB74" s="316">
        <v>185927315.67000002</v>
      </c>
      <c r="AC74" s="316">
        <v>2399902.2999999998</v>
      </c>
      <c r="AD74" s="316">
        <v>24702800.100000001</v>
      </c>
      <c r="AE74" s="316">
        <v>17065461.469999999</v>
      </c>
      <c r="AF74" s="316">
        <v>11863142.860000001</v>
      </c>
      <c r="AG74" s="316">
        <v>75594614.399999991</v>
      </c>
      <c r="AH74" s="316">
        <v>46872</v>
      </c>
      <c r="AI74" s="316">
        <v>0</v>
      </c>
      <c r="AJ74" s="316">
        <v>125095968.86</v>
      </c>
      <c r="AK74" s="316">
        <v>3271265.34</v>
      </c>
      <c r="AL74" s="316">
        <v>4964185.0999999996</v>
      </c>
      <c r="AM74" s="316">
        <v>0</v>
      </c>
      <c r="AN74" s="316">
        <v>0</v>
      </c>
      <c r="AO74" s="316">
        <v>0</v>
      </c>
      <c r="AP74" s="316">
        <v>0</v>
      </c>
      <c r="AQ74" s="316">
        <v>0</v>
      </c>
      <c r="AR74" s="316">
        <v>66090910.5</v>
      </c>
      <c r="AS74" s="316">
        <v>0</v>
      </c>
      <c r="AT74" s="316">
        <v>60701.4</v>
      </c>
      <c r="AU74" s="316">
        <v>0</v>
      </c>
      <c r="AV74" s="316">
        <v>32392</v>
      </c>
      <c r="AW74" s="315" t="s">
        <v>221</v>
      </c>
      <c r="AX74" s="315" t="s">
        <v>221</v>
      </c>
      <c r="AY74" s="315" t="s">
        <v>221</v>
      </c>
      <c r="AZ74" s="315" t="s">
        <v>221</v>
      </c>
      <c r="BA74" s="315" t="s">
        <v>221</v>
      </c>
      <c r="BB74" s="315" t="s">
        <v>221</v>
      </c>
      <c r="BC74" s="315" t="s">
        <v>221</v>
      </c>
      <c r="BD74" s="315" t="s">
        <v>221</v>
      </c>
      <c r="BE74" s="315" t="s">
        <v>221</v>
      </c>
      <c r="BF74" s="315" t="s">
        <v>221</v>
      </c>
      <c r="BG74" s="315" t="s">
        <v>221</v>
      </c>
      <c r="BH74" s="315" t="s">
        <v>221</v>
      </c>
      <c r="BI74" s="315" t="s">
        <v>221</v>
      </c>
      <c r="BJ74" s="315" t="s">
        <v>221</v>
      </c>
      <c r="BK74" s="315" t="s">
        <v>221</v>
      </c>
      <c r="BL74" s="315" t="s">
        <v>221</v>
      </c>
      <c r="BM74" s="315" t="s">
        <v>221</v>
      </c>
      <c r="BN74" s="315" t="s">
        <v>221</v>
      </c>
      <c r="BO74" s="315" t="s">
        <v>221</v>
      </c>
      <c r="BP74" s="315" t="s">
        <v>221</v>
      </c>
      <c r="BQ74" s="315" t="s">
        <v>221</v>
      </c>
      <c r="BR74" s="315" t="s">
        <v>221</v>
      </c>
      <c r="BS74" s="315" t="s">
        <v>221</v>
      </c>
      <c r="BT74" s="315" t="s">
        <v>221</v>
      </c>
      <c r="BU74" s="315" t="s">
        <v>221</v>
      </c>
      <c r="BV74" s="315" t="s">
        <v>221</v>
      </c>
      <c r="BW74" s="315" t="s">
        <v>221</v>
      </c>
      <c r="BX74" s="315" t="s">
        <v>221</v>
      </c>
      <c r="BY74" s="315" t="s">
        <v>221</v>
      </c>
      <c r="BZ74" s="315" t="s">
        <v>221</v>
      </c>
      <c r="CA74" s="315" t="s">
        <v>221</v>
      </c>
      <c r="CB74" s="315" t="s">
        <v>221</v>
      </c>
      <c r="CC74" s="315" t="s">
        <v>221</v>
      </c>
      <c r="CD74" s="315" t="s">
        <v>221</v>
      </c>
      <c r="CE74" s="305">
        <f t="shared" si="8"/>
        <v>1008947426.7499999</v>
      </c>
    </row>
    <row r="75" spans="1:84" ht="12.65" customHeight="1" x14ac:dyDescent="0.35">
      <c r="A75" s="312" t="s">
        <v>247</v>
      </c>
      <c r="B75" s="305"/>
      <c r="C75" s="305">
        <f t="shared" ref="C75:AV75" si="9">SUM(C73:C74)</f>
        <v>442852556.40000004</v>
      </c>
      <c r="D75" s="305">
        <f t="shared" si="9"/>
        <v>0</v>
      </c>
      <c r="E75" s="305">
        <f t="shared" si="9"/>
        <v>396443750.30000001</v>
      </c>
      <c r="F75" s="305">
        <f t="shared" si="9"/>
        <v>0</v>
      </c>
      <c r="G75" s="305">
        <f t="shared" si="9"/>
        <v>21712129.599999998</v>
      </c>
      <c r="H75" s="305">
        <f t="shared" si="9"/>
        <v>89431801.699999988</v>
      </c>
      <c r="I75" s="305">
        <f t="shared" si="9"/>
        <v>0</v>
      </c>
      <c r="J75" s="305">
        <f t="shared" si="9"/>
        <v>0</v>
      </c>
      <c r="K75" s="305">
        <f t="shared" si="9"/>
        <v>0</v>
      </c>
      <c r="L75" s="305">
        <f t="shared" si="9"/>
        <v>0</v>
      </c>
      <c r="M75" s="305">
        <f t="shared" si="9"/>
        <v>0</v>
      </c>
      <c r="N75" s="305">
        <f t="shared" si="9"/>
        <v>0</v>
      </c>
      <c r="O75" s="305">
        <f t="shared" si="9"/>
        <v>0</v>
      </c>
      <c r="P75" s="305">
        <f t="shared" si="9"/>
        <v>300844361.23000002</v>
      </c>
      <c r="Q75" s="305">
        <f t="shared" si="9"/>
        <v>33642135</v>
      </c>
      <c r="R75" s="305">
        <f t="shared" si="9"/>
        <v>86469624.300000012</v>
      </c>
      <c r="S75" s="305">
        <f t="shared" si="9"/>
        <v>18831239.580000006</v>
      </c>
      <c r="T75" s="305">
        <f t="shared" si="9"/>
        <v>0</v>
      </c>
      <c r="U75" s="305">
        <f t="shared" si="9"/>
        <v>179697867.15999997</v>
      </c>
      <c r="V75" s="305">
        <f t="shared" si="9"/>
        <v>66167462.399999991</v>
      </c>
      <c r="W75" s="305">
        <f t="shared" si="9"/>
        <v>40181626.32</v>
      </c>
      <c r="X75" s="305">
        <f t="shared" si="9"/>
        <v>24571098.299999997</v>
      </c>
      <c r="Y75" s="305">
        <f t="shared" si="9"/>
        <v>125825881.36999999</v>
      </c>
      <c r="Z75" s="305">
        <f t="shared" si="9"/>
        <v>1714077.7999999998</v>
      </c>
      <c r="AA75" s="305">
        <f t="shared" si="9"/>
        <v>4894015.1000000006</v>
      </c>
      <c r="AB75" s="305">
        <f t="shared" si="9"/>
        <v>420366368.08000004</v>
      </c>
      <c r="AC75" s="305">
        <f t="shared" si="9"/>
        <v>104555457.60000001</v>
      </c>
      <c r="AD75" s="305">
        <f t="shared" si="9"/>
        <v>36069986.5</v>
      </c>
      <c r="AE75" s="305">
        <f t="shared" si="9"/>
        <v>22967921.369999997</v>
      </c>
      <c r="AF75" s="305">
        <f t="shared" si="9"/>
        <v>12751157.290000001</v>
      </c>
      <c r="AG75" s="305">
        <f t="shared" si="9"/>
        <v>105358208.8</v>
      </c>
      <c r="AH75" s="305">
        <f t="shared" si="9"/>
        <v>829374.00000000012</v>
      </c>
      <c r="AI75" s="305">
        <f t="shared" si="9"/>
        <v>0</v>
      </c>
      <c r="AJ75" s="305">
        <f t="shared" si="9"/>
        <v>128137517.93000001</v>
      </c>
      <c r="AK75" s="305">
        <f t="shared" si="9"/>
        <v>8432477.1400000006</v>
      </c>
      <c r="AL75" s="305">
        <f t="shared" si="9"/>
        <v>7531294.8999999994</v>
      </c>
      <c r="AM75" s="305">
        <f t="shared" si="9"/>
        <v>0</v>
      </c>
      <c r="AN75" s="305">
        <f t="shared" si="9"/>
        <v>0</v>
      </c>
      <c r="AO75" s="305">
        <f t="shared" si="9"/>
        <v>0</v>
      </c>
      <c r="AP75" s="305">
        <f t="shared" si="9"/>
        <v>0</v>
      </c>
      <c r="AQ75" s="305">
        <f t="shared" si="9"/>
        <v>0</v>
      </c>
      <c r="AR75" s="305">
        <f t="shared" si="9"/>
        <v>66090910.5</v>
      </c>
      <c r="AS75" s="305">
        <f t="shared" si="9"/>
        <v>0</v>
      </c>
      <c r="AT75" s="305">
        <f t="shared" si="9"/>
        <v>6447951.4000000004</v>
      </c>
      <c r="AU75" s="305">
        <f t="shared" si="9"/>
        <v>0</v>
      </c>
      <c r="AV75" s="305">
        <f t="shared" si="9"/>
        <v>10721656</v>
      </c>
      <c r="AW75" s="315" t="s">
        <v>221</v>
      </c>
      <c r="AX75" s="315" t="s">
        <v>221</v>
      </c>
      <c r="AY75" s="315" t="s">
        <v>221</v>
      </c>
      <c r="AZ75" s="315" t="s">
        <v>221</v>
      </c>
      <c r="BA75" s="315" t="s">
        <v>221</v>
      </c>
      <c r="BB75" s="315" t="s">
        <v>221</v>
      </c>
      <c r="BC75" s="315" t="s">
        <v>221</v>
      </c>
      <c r="BD75" s="315" t="s">
        <v>221</v>
      </c>
      <c r="BE75" s="315" t="s">
        <v>221</v>
      </c>
      <c r="BF75" s="315" t="s">
        <v>221</v>
      </c>
      <c r="BG75" s="315" t="s">
        <v>221</v>
      </c>
      <c r="BH75" s="315" t="s">
        <v>221</v>
      </c>
      <c r="BI75" s="315" t="s">
        <v>221</v>
      </c>
      <c r="BJ75" s="315" t="s">
        <v>221</v>
      </c>
      <c r="BK75" s="315" t="s">
        <v>221</v>
      </c>
      <c r="BL75" s="315" t="s">
        <v>221</v>
      </c>
      <c r="BM75" s="315" t="s">
        <v>221</v>
      </c>
      <c r="BN75" s="315" t="s">
        <v>221</v>
      </c>
      <c r="BO75" s="315" t="s">
        <v>221</v>
      </c>
      <c r="BP75" s="315" t="s">
        <v>221</v>
      </c>
      <c r="BQ75" s="315" t="s">
        <v>221</v>
      </c>
      <c r="BR75" s="315" t="s">
        <v>221</v>
      </c>
      <c r="BS75" s="315" t="s">
        <v>221</v>
      </c>
      <c r="BT75" s="315" t="s">
        <v>221</v>
      </c>
      <c r="BU75" s="315" t="s">
        <v>221</v>
      </c>
      <c r="BV75" s="315" t="s">
        <v>221</v>
      </c>
      <c r="BW75" s="315" t="s">
        <v>221</v>
      </c>
      <c r="BX75" s="315" t="s">
        <v>221</v>
      </c>
      <c r="BY75" s="315" t="s">
        <v>221</v>
      </c>
      <c r="BZ75" s="315" t="s">
        <v>221</v>
      </c>
      <c r="CA75" s="315" t="s">
        <v>221</v>
      </c>
      <c r="CB75" s="315" t="s">
        <v>221</v>
      </c>
      <c r="CC75" s="315" t="s">
        <v>221</v>
      </c>
      <c r="CD75" s="315" t="s">
        <v>221</v>
      </c>
      <c r="CE75" s="305">
        <f t="shared" si="8"/>
        <v>2763539908.0699997</v>
      </c>
    </row>
    <row r="76" spans="1:84" ht="12.65" customHeight="1" x14ac:dyDescent="0.35">
      <c r="A76" s="312" t="s">
        <v>248</v>
      </c>
      <c r="B76" s="305"/>
      <c r="C76" s="310">
        <v>74287.567999999999</v>
      </c>
      <c r="D76" s="310">
        <v>0</v>
      </c>
      <c r="E76" s="310">
        <v>221362.16399999999</v>
      </c>
      <c r="F76" s="310">
        <v>0</v>
      </c>
      <c r="G76" s="310">
        <v>11962.39</v>
      </c>
      <c r="H76" s="310">
        <v>61556.491999999998</v>
      </c>
      <c r="I76" s="310">
        <v>0</v>
      </c>
      <c r="J76" s="310">
        <v>0</v>
      </c>
      <c r="K76" s="310">
        <v>0</v>
      </c>
      <c r="L76" s="310">
        <v>0</v>
      </c>
      <c r="M76" s="310">
        <v>0</v>
      </c>
      <c r="N76" s="310">
        <v>0</v>
      </c>
      <c r="O76" s="310">
        <v>0</v>
      </c>
      <c r="P76" s="310">
        <v>99722.272694497195</v>
      </c>
      <c r="Q76" s="310">
        <v>9803.7900000000009</v>
      </c>
      <c r="R76" s="310">
        <v>7599.174</v>
      </c>
      <c r="S76" s="310">
        <v>33673.906923076924</v>
      </c>
      <c r="T76" s="310">
        <v>477.67</v>
      </c>
      <c r="U76" s="310">
        <v>44203.38</v>
      </c>
      <c r="V76" s="310">
        <v>5472.7139999999999</v>
      </c>
      <c r="W76" s="310">
        <v>0</v>
      </c>
      <c r="X76" s="310">
        <v>4161.9791323313448</v>
      </c>
      <c r="Y76" s="310">
        <v>52193.572901298903</v>
      </c>
      <c r="Z76" s="310">
        <v>388.48906929758834</v>
      </c>
      <c r="AA76" s="310">
        <v>2220.0539544764915</v>
      </c>
      <c r="AB76" s="310">
        <v>16736</v>
      </c>
      <c r="AC76" s="310">
        <v>5081.18</v>
      </c>
      <c r="AD76" s="310">
        <v>4836.8999999999996</v>
      </c>
      <c r="AE76" s="310">
        <v>11296.93</v>
      </c>
      <c r="AF76" s="310">
        <v>10764.396000000001</v>
      </c>
      <c r="AG76" s="310">
        <v>33302.934000000001</v>
      </c>
      <c r="AH76" s="310">
        <v>212.64</v>
      </c>
      <c r="AI76" s="310">
        <v>0</v>
      </c>
      <c r="AJ76" s="310">
        <v>189519.525005109</v>
      </c>
      <c r="AK76" s="310">
        <v>3745.2</v>
      </c>
      <c r="AL76" s="310">
        <v>2801.58</v>
      </c>
      <c r="AM76" s="310">
        <v>6698.07</v>
      </c>
      <c r="AN76" s="310">
        <v>0</v>
      </c>
      <c r="AO76" s="310">
        <v>0</v>
      </c>
      <c r="AP76" s="310">
        <v>0</v>
      </c>
      <c r="AQ76" s="310">
        <v>0</v>
      </c>
      <c r="AR76" s="310">
        <v>0</v>
      </c>
      <c r="AS76" s="310">
        <v>0</v>
      </c>
      <c r="AT76" s="310">
        <v>99.05</v>
      </c>
      <c r="AU76" s="310">
        <v>0</v>
      </c>
      <c r="AV76" s="310">
        <v>671.43</v>
      </c>
      <c r="AW76" s="310">
        <v>5529.58</v>
      </c>
      <c r="AX76" s="310">
        <v>0</v>
      </c>
      <c r="AY76" s="310">
        <v>34829</v>
      </c>
      <c r="AZ76" s="310">
        <v>7974</v>
      </c>
      <c r="BA76" s="310">
        <v>0</v>
      </c>
      <c r="BB76" s="310">
        <v>13182.046</v>
      </c>
      <c r="BC76" s="310">
        <v>0</v>
      </c>
      <c r="BD76" s="310">
        <v>6035.4440000000004</v>
      </c>
      <c r="BE76" s="310">
        <v>151600.48699999999</v>
      </c>
      <c r="BF76" s="310">
        <v>6368.5300000000007</v>
      </c>
      <c r="BG76" s="310">
        <v>1369.3</v>
      </c>
      <c r="BH76" s="310">
        <v>49236.720000000008</v>
      </c>
      <c r="BI76" s="310">
        <v>1157.22</v>
      </c>
      <c r="BJ76" s="310">
        <v>221.34</v>
      </c>
      <c r="BK76" s="310">
        <v>384.73</v>
      </c>
      <c r="BL76" s="310">
        <v>1133.1000000000001</v>
      </c>
      <c r="BM76" s="310">
        <v>0</v>
      </c>
      <c r="BN76" s="310">
        <v>54949.67</v>
      </c>
      <c r="BO76" s="310">
        <v>0</v>
      </c>
      <c r="BP76" s="310">
        <v>7988.15</v>
      </c>
      <c r="BQ76" s="310">
        <v>3427.38</v>
      </c>
      <c r="BR76" s="310">
        <v>13009.1</v>
      </c>
      <c r="BS76" s="310">
        <v>2853.14</v>
      </c>
      <c r="BT76" s="310">
        <v>1635.85</v>
      </c>
      <c r="BU76" s="310">
        <v>4108.68</v>
      </c>
      <c r="BV76" s="310">
        <v>14228.98</v>
      </c>
      <c r="BW76" s="310">
        <v>43517.156000000003</v>
      </c>
      <c r="BX76" s="310">
        <v>3691.0499999999997</v>
      </c>
      <c r="BY76" s="310">
        <v>4977.0499999999993</v>
      </c>
      <c r="BZ76" s="310">
        <v>2392.9499999999998</v>
      </c>
      <c r="CA76" s="310">
        <v>0</v>
      </c>
      <c r="CB76" s="310">
        <v>0</v>
      </c>
      <c r="CC76" s="310">
        <f>36475.51-6190</f>
        <v>30285.510000000002</v>
      </c>
      <c r="CD76" s="315" t="s">
        <v>221</v>
      </c>
      <c r="CE76" s="305">
        <f t="shared" si="8"/>
        <v>1380937.6146800872</v>
      </c>
      <c r="CF76" s="305">
        <f>BE59-CE76</f>
        <v>0</v>
      </c>
    </row>
    <row r="77" spans="1:84" ht="12.65" customHeight="1" x14ac:dyDescent="0.35">
      <c r="A77" s="312" t="s">
        <v>249</v>
      </c>
      <c r="B77" s="305"/>
      <c r="C77" s="310">
        <v>0</v>
      </c>
      <c r="D77" s="310">
        <v>0</v>
      </c>
      <c r="E77" s="310">
        <v>0</v>
      </c>
      <c r="F77" s="310">
        <v>0</v>
      </c>
      <c r="G77" s="310">
        <v>0</v>
      </c>
      <c r="H77" s="310">
        <v>0</v>
      </c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0"/>
      <c r="AN77" s="310"/>
      <c r="AO77" s="310"/>
      <c r="AP77" s="310"/>
      <c r="AQ77" s="310"/>
      <c r="AR77" s="310"/>
      <c r="AS77" s="310"/>
      <c r="AT77" s="310"/>
      <c r="AU77" s="310"/>
      <c r="AV77" s="310"/>
      <c r="AW77" s="310"/>
      <c r="AX77" s="315" t="s">
        <v>221</v>
      </c>
      <c r="AY77" s="315" t="s">
        <v>221</v>
      </c>
      <c r="AZ77" s="310">
        <v>1092264</v>
      </c>
      <c r="BA77" s="310">
        <v>0</v>
      </c>
      <c r="BB77" s="310">
        <v>0</v>
      </c>
      <c r="BC77" s="310">
        <v>0</v>
      </c>
      <c r="BD77" s="315" t="s">
        <v>221</v>
      </c>
      <c r="BE77" s="315" t="s">
        <v>221</v>
      </c>
      <c r="BF77" s="310"/>
      <c r="BG77" s="315" t="s">
        <v>221</v>
      </c>
      <c r="BH77" s="310"/>
      <c r="BI77" s="310"/>
      <c r="BJ77" s="315" t="s">
        <v>221</v>
      </c>
      <c r="BK77" s="310"/>
      <c r="BL77" s="310"/>
      <c r="BM77" s="310"/>
      <c r="BN77" s="315" t="s">
        <v>221</v>
      </c>
      <c r="BO77" s="315" t="s">
        <v>221</v>
      </c>
      <c r="BP77" s="315" t="s">
        <v>221</v>
      </c>
      <c r="BQ77" s="315" t="s">
        <v>221</v>
      </c>
      <c r="BR77" s="310"/>
      <c r="BS77" s="310">
        <v>0</v>
      </c>
      <c r="BT77" s="310">
        <v>0</v>
      </c>
      <c r="BU77" s="310">
        <v>0</v>
      </c>
      <c r="BV77" s="310">
        <v>0</v>
      </c>
      <c r="BW77" s="310">
        <v>0</v>
      </c>
      <c r="BX77" s="310">
        <v>0</v>
      </c>
      <c r="BY77" s="310">
        <v>0</v>
      </c>
      <c r="BZ77" s="310">
        <v>0</v>
      </c>
      <c r="CA77" s="310">
        <v>0</v>
      </c>
      <c r="CB77" s="310">
        <v>0</v>
      </c>
      <c r="CC77" s="315" t="s">
        <v>221</v>
      </c>
      <c r="CD77" s="315" t="s">
        <v>221</v>
      </c>
      <c r="CE77" s="305">
        <f t="shared" si="8"/>
        <v>1092264</v>
      </c>
      <c r="CF77" s="305">
        <f>AY59-CE77</f>
        <v>0</v>
      </c>
    </row>
    <row r="78" spans="1:84" ht="12.65" customHeight="1" x14ac:dyDescent="0.35">
      <c r="A78" s="312" t="s">
        <v>250</v>
      </c>
      <c r="B78" s="305"/>
      <c r="C78" s="310">
        <v>227</v>
      </c>
      <c r="D78" s="310"/>
      <c r="E78" s="310">
        <v>22318</v>
      </c>
      <c r="F78" s="310"/>
      <c r="G78" s="310">
        <v>209</v>
      </c>
      <c r="H78" s="310">
        <v>2168</v>
      </c>
      <c r="I78" s="310"/>
      <c r="J78" s="310"/>
      <c r="K78" s="310"/>
      <c r="L78" s="310"/>
      <c r="M78" s="310"/>
      <c r="N78" s="310"/>
      <c r="O78" s="310"/>
      <c r="P78" s="310">
        <v>4930</v>
      </c>
      <c r="Q78" s="310">
        <v>1154</v>
      </c>
      <c r="R78" s="310">
        <v>9325</v>
      </c>
      <c r="S78" s="310">
        <v>4355</v>
      </c>
      <c r="T78" s="310">
        <v>91</v>
      </c>
      <c r="U78" s="310">
        <v>120565</v>
      </c>
      <c r="V78" s="310">
        <v>7567</v>
      </c>
      <c r="W78" s="310"/>
      <c r="X78" s="310">
        <v>0</v>
      </c>
      <c r="Y78" s="310">
        <v>4131</v>
      </c>
      <c r="Z78" s="310">
        <v>208</v>
      </c>
      <c r="AA78" s="310">
        <v>6719</v>
      </c>
      <c r="AB78" s="310">
        <v>7321</v>
      </c>
      <c r="AC78" s="310">
        <v>34</v>
      </c>
      <c r="AD78" s="310">
        <v>573</v>
      </c>
      <c r="AE78" s="310">
        <v>2246</v>
      </c>
      <c r="AF78" s="310"/>
      <c r="AG78" s="310"/>
      <c r="AH78" s="310"/>
      <c r="AI78" s="310"/>
      <c r="AJ78" s="310">
        <v>12436</v>
      </c>
      <c r="AK78" s="310"/>
      <c r="AL78" s="310"/>
      <c r="AM78" s="310"/>
      <c r="AN78" s="310"/>
      <c r="AO78" s="310"/>
      <c r="AP78" s="310"/>
      <c r="AQ78" s="310"/>
      <c r="AR78" s="310"/>
      <c r="AS78" s="310"/>
      <c r="AT78" s="310">
        <v>987</v>
      </c>
      <c r="AU78" s="310"/>
      <c r="AV78" s="310"/>
      <c r="AW78" s="310"/>
      <c r="AX78" s="315" t="s">
        <v>221</v>
      </c>
      <c r="AY78" s="315" t="s">
        <v>221</v>
      </c>
      <c r="AZ78" s="315" t="s">
        <v>221</v>
      </c>
      <c r="BA78" s="310"/>
      <c r="BB78" s="310"/>
      <c r="BC78" s="310"/>
      <c r="BD78" s="315" t="s">
        <v>221</v>
      </c>
      <c r="BE78" s="315" t="s">
        <v>221</v>
      </c>
      <c r="BF78" s="315" t="s">
        <v>221</v>
      </c>
      <c r="BG78" s="315" t="s">
        <v>221</v>
      </c>
      <c r="BH78" s="310"/>
      <c r="BI78" s="310"/>
      <c r="BJ78" s="315" t="s">
        <v>221</v>
      </c>
      <c r="BK78" s="310"/>
      <c r="BL78" s="310"/>
      <c r="BM78" s="310"/>
      <c r="BN78" s="315" t="s">
        <v>221</v>
      </c>
      <c r="BO78" s="315" t="s">
        <v>221</v>
      </c>
      <c r="BP78" s="315" t="s">
        <v>221</v>
      </c>
      <c r="BQ78" s="315" t="s">
        <v>221</v>
      </c>
      <c r="BR78" s="315" t="s">
        <v>221</v>
      </c>
      <c r="BS78" s="310"/>
      <c r="BT78" s="310"/>
      <c r="BU78" s="310"/>
      <c r="BV78" s="310"/>
      <c r="BW78" s="310"/>
      <c r="BX78" s="310"/>
      <c r="BY78" s="310"/>
      <c r="BZ78" s="310"/>
      <c r="CA78" s="310"/>
      <c r="CB78" s="310"/>
      <c r="CC78" s="315" t="s">
        <v>221</v>
      </c>
      <c r="CD78" s="315" t="s">
        <v>221</v>
      </c>
      <c r="CE78" s="305">
        <f t="shared" si="8"/>
        <v>207564</v>
      </c>
      <c r="CF78" s="305"/>
    </row>
    <row r="79" spans="1:84" ht="12.65" customHeight="1" x14ac:dyDescent="0.35">
      <c r="A79" s="312" t="s">
        <v>251</v>
      </c>
      <c r="B79" s="305"/>
      <c r="C79" s="324">
        <f>1089336+25892</f>
        <v>1115228</v>
      </c>
      <c r="D79" s="324"/>
      <c r="E79" s="310">
        <v>1589861</v>
      </c>
      <c r="F79" s="310"/>
      <c r="G79" s="310">
        <v>38072</v>
      </c>
      <c r="H79" s="310">
        <v>230750</v>
      </c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>
        <v>29114</v>
      </c>
      <c r="T79" s="310"/>
      <c r="U79" s="310"/>
      <c r="V79" s="310">
        <v>49457</v>
      </c>
      <c r="W79" s="310"/>
      <c r="X79" s="310"/>
      <c r="Y79" s="310">
        <v>278191</v>
      </c>
      <c r="Z79" s="310"/>
      <c r="AA79" s="310"/>
      <c r="AB79" s="310">
        <v>14237</v>
      </c>
      <c r="AC79" s="310"/>
      <c r="AD79" s="310"/>
      <c r="AE79" s="310"/>
      <c r="AF79" s="310"/>
      <c r="AG79" s="310">
        <v>85116</v>
      </c>
      <c r="AH79" s="310"/>
      <c r="AI79" s="310"/>
      <c r="AJ79" s="310">
        <v>102208</v>
      </c>
      <c r="AK79" s="310"/>
      <c r="AL79" s="310"/>
      <c r="AM79" s="310"/>
      <c r="AN79" s="310"/>
      <c r="AO79" s="310"/>
      <c r="AP79" s="310"/>
      <c r="AQ79" s="310"/>
      <c r="AR79" s="310"/>
      <c r="AS79" s="310"/>
      <c r="AT79" s="310"/>
      <c r="AU79" s="310"/>
      <c r="AV79" s="310"/>
      <c r="AW79" s="310"/>
      <c r="AX79" s="315" t="s">
        <v>221</v>
      </c>
      <c r="AY79" s="315" t="s">
        <v>221</v>
      </c>
      <c r="AZ79" s="315" t="s">
        <v>221</v>
      </c>
      <c r="BA79" s="315" t="s">
        <v>221</v>
      </c>
      <c r="BB79" s="310"/>
      <c r="BC79" s="310"/>
      <c r="BD79" s="315" t="s">
        <v>221</v>
      </c>
      <c r="BE79" s="315" t="s">
        <v>221</v>
      </c>
      <c r="BF79" s="315" t="s">
        <v>221</v>
      </c>
      <c r="BG79" s="315" t="s">
        <v>221</v>
      </c>
      <c r="BH79" s="310"/>
      <c r="BI79" s="309">
        <v>8415</v>
      </c>
      <c r="BJ79" s="315" t="s">
        <v>221</v>
      </c>
      <c r="BK79" s="310"/>
      <c r="BL79" s="310"/>
      <c r="BM79" s="310"/>
      <c r="BN79" s="315" t="s">
        <v>221</v>
      </c>
      <c r="BO79" s="315" t="s">
        <v>221</v>
      </c>
      <c r="BP79" s="315" t="s">
        <v>221</v>
      </c>
      <c r="BQ79" s="315" t="s">
        <v>221</v>
      </c>
      <c r="BR79" s="315" t="s">
        <v>221</v>
      </c>
      <c r="BS79" s="310"/>
      <c r="BT79" s="310"/>
      <c r="BU79" s="310"/>
      <c r="BV79" s="310"/>
      <c r="BW79" s="310">
        <v>22139</v>
      </c>
      <c r="BX79" s="310"/>
      <c r="BY79" s="310"/>
      <c r="BZ79" s="310"/>
      <c r="CA79" s="310"/>
      <c r="CB79" s="310"/>
      <c r="CC79" s="315" t="s">
        <v>221</v>
      </c>
      <c r="CD79" s="315" t="s">
        <v>221</v>
      </c>
      <c r="CE79" s="305">
        <f t="shared" si="8"/>
        <v>3562788</v>
      </c>
      <c r="CF79" s="305">
        <f>BA59</f>
        <v>0</v>
      </c>
    </row>
    <row r="80" spans="1:84" ht="12.65" customHeight="1" x14ac:dyDescent="0.35">
      <c r="A80" s="312" t="s">
        <v>252</v>
      </c>
      <c r="B80" s="305"/>
      <c r="C80" s="320">
        <v>329.83001871514426</v>
      </c>
      <c r="D80" s="320">
        <v>0</v>
      </c>
      <c r="E80" s="320">
        <v>422.08266163447115</v>
      </c>
      <c r="F80" s="320">
        <v>0</v>
      </c>
      <c r="G80" s="320">
        <v>23.484523781923073</v>
      </c>
      <c r="H80" s="320">
        <v>35.404777420673071</v>
      </c>
      <c r="I80" s="320">
        <v>0</v>
      </c>
      <c r="J80" s="320">
        <v>0</v>
      </c>
      <c r="K80" s="320">
        <v>0</v>
      </c>
      <c r="L80" s="320">
        <v>0</v>
      </c>
      <c r="M80" s="320">
        <v>0</v>
      </c>
      <c r="N80" s="320">
        <v>0</v>
      </c>
      <c r="O80" s="320">
        <v>0</v>
      </c>
      <c r="P80" s="320">
        <v>73.774646096298085</v>
      </c>
      <c r="Q80" s="320">
        <v>52.524235049519234</v>
      </c>
      <c r="R80" s="320">
        <v>0.97546654302884628</v>
      </c>
      <c r="S80" s="320">
        <v>0</v>
      </c>
      <c r="T80" s="320">
        <v>13.775504143365383</v>
      </c>
      <c r="U80" s="320">
        <v>0</v>
      </c>
      <c r="V80" s="320">
        <v>5.4699519230769239E-2</v>
      </c>
      <c r="W80" s="320">
        <v>4.6874999999999998E-3</v>
      </c>
      <c r="X80" s="320">
        <v>0</v>
      </c>
      <c r="Y80" s="320">
        <v>22.197241910576924</v>
      </c>
      <c r="Z80" s="320">
        <v>4.4984276538461543E-2</v>
      </c>
      <c r="AA80" s="320">
        <v>0</v>
      </c>
      <c r="AB80" s="320">
        <v>0</v>
      </c>
      <c r="AC80" s="320">
        <v>0</v>
      </c>
      <c r="AD80" s="320">
        <v>22.969061258317307</v>
      </c>
      <c r="AE80" s="320">
        <v>0</v>
      </c>
      <c r="AF80" s="320">
        <v>8.1090706333653841</v>
      </c>
      <c r="AG80" s="320">
        <v>72.283463223461524</v>
      </c>
      <c r="AH80" s="320">
        <v>17.603270897403842</v>
      </c>
      <c r="AI80" s="320">
        <v>0</v>
      </c>
      <c r="AJ80" s="320">
        <v>315.37840448754815</v>
      </c>
      <c r="AK80" s="320">
        <v>0</v>
      </c>
      <c r="AL80" s="320">
        <v>0</v>
      </c>
      <c r="AM80" s="320">
        <v>0</v>
      </c>
      <c r="AN80" s="320">
        <v>0</v>
      </c>
      <c r="AO80" s="320">
        <v>0</v>
      </c>
      <c r="AP80" s="320">
        <v>0</v>
      </c>
      <c r="AQ80" s="320">
        <v>3.7465026249999998E-2</v>
      </c>
      <c r="AR80" s="320">
        <v>6.2364694772884626</v>
      </c>
      <c r="AS80" s="320">
        <v>0</v>
      </c>
      <c r="AT80" s="320">
        <v>3.5083166990865386</v>
      </c>
      <c r="AU80" s="320">
        <v>0</v>
      </c>
      <c r="AV80" s="320">
        <v>7.1643909856730756</v>
      </c>
      <c r="AW80" s="315" t="s">
        <v>221</v>
      </c>
      <c r="AX80" s="315" t="s">
        <v>221</v>
      </c>
      <c r="AY80" s="315" t="s">
        <v>221</v>
      </c>
      <c r="AZ80" s="315" t="s">
        <v>221</v>
      </c>
      <c r="BA80" s="315" t="s">
        <v>221</v>
      </c>
      <c r="BB80" s="315" t="s">
        <v>221</v>
      </c>
      <c r="BC80" s="315" t="s">
        <v>221</v>
      </c>
      <c r="BD80" s="315" t="s">
        <v>221</v>
      </c>
      <c r="BE80" s="315" t="s">
        <v>221</v>
      </c>
      <c r="BF80" s="315" t="s">
        <v>221</v>
      </c>
      <c r="BG80" s="315" t="s">
        <v>221</v>
      </c>
      <c r="BH80" s="315" t="s">
        <v>221</v>
      </c>
      <c r="BI80" s="315" t="s">
        <v>221</v>
      </c>
      <c r="BJ80" s="315" t="s">
        <v>221</v>
      </c>
      <c r="BK80" s="315" t="s">
        <v>221</v>
      </c>
      <c r="BL80" s="315" t="s">
        <v>221</v>
      </c>
      <c r="BM80" s="315" t="s">
        <v>221</v>
      </c>
      <c r="BN80" s="315" t="s">
        <v>221</v>
      </c>
      <c r="BO80" s="315" t="s">
        <v>221</v>
      </c>
      <c r="BP80" s="315" t="s">
        <v>221</v>
      </c>
      <c r="BQ80" s="315" t="s">
        <v>221</v>
      </c>
      <c r="BR80" s="315" t="s">
        <v>221</v>
      </c>
      <c r="BS80" s="315" t="s">
        <v>221</v>
      </c>
      <c r="BT80" s="315" t="s">
        <v>221</v>
      </c>
      <c r="BU80" s="325"/>
      <c r="BV80" s="325"/>
      <c r="BW80" s="325"/>
      <c r="BX80" s="325"/>
      <c r="BY80" s="325"/>
      <c r="BZ80" s="325"/>
      <c r="CA80" s="325"/>
      <c r="CB80" s="325"/>
      <c r="CC80" s="315" t="s">
        <v>221</v>
      </c>
      <c r="CD80" s="315" t="s">
        <v>221</v>
      </c>
      <c r="CE80" s="326">
        <f t="shared" si="8"/>
        <v>1427.4433592791634</v>
      </c>
      <c r="CF80" s="326"/>
    </row>
    <row r="81" spans="1:5" ht="21" customHeight="1" x14ac:dyDescent="0.35">
      <c r="A81" s="327" t="s">
        <v>253</v>
      </c>
      <c r="B81" s="327"/>
      <c r="C81" s="327"/>
      <c r="D81" s="327"/>
      <c r="E81" s="327"/>
    </row>
    <row r="82" spans="1:5" ht="12.65" customHeight="1" x14ac:dyDescent="0.35">
      <c r="A82" s="312" t="s">
        <v>254</v>
      </c>
      <c r="B82" s="328"/>
      <c r="C82" s="329" t="s">
        <v>1281</v>
      </c>
      <c r="D82" s="330"/>
      <c r="E82" s="305"/>
    </row>
    <row r="83" spans="1:5" ht="12.65" customHeight="1" x14ac:dyDescent="0.35">
      <c r="A83" s="305" t="s">
        <v>255</v>
      </c>
      <c r="B83" s="328" t="s">
        <v>256</v>
      </c>
      <c r="C83" s="331" t="s">
        <v>1266</v>
      </c>
      <c r="D83" s="330"/>
      <c r="E83" s="305"/>
    </row>
    <row r="84" spans="1:5" ht="12.65" customHeight="1" x14ac:dyDescent="0.35">
      <c r="A84" s="305" t="s">
        <v>257</v>
      </c>
      <c r="B84" s="328" t="s">
        <v>256</v>
      </c>
      <c r="C84" s="331" t="s">
        <v>1267</v>
      </c>
      <c r="D84" s="332"/>
      <c r="E84" s="333"/>
    </row>
    <row r="85" spans="1:5" ht="12.65" customHeight="1" x14ac:dyDescent="0.35">
      <c r="A85" s="305" t="s">
        <v>1251</v>
      </c>
      <c r="B85" s="328"/>
      <c r="C85" s="331" t="s">
        <v>1268</v>
      </c>
      <c r="D85" s="332"/>
      <c r="E85" s="333"/>
    </row>
    <row r="86" spans="1:5" ht="12.65" customHeight="1" x14ac:dyDescent="0.35">
      <c r="A86" s="305" t="s">
        <v>1252</v>
      </c>
      <c r="B86" s="328" t="s">
        <v>256</v>
      </c>
      <c r="C86" s="331" t="s">
        <v>1269</v>
      </c>
      <c r="D86" s="332"/>
      <c r="E86" s="333"/>
    </row>
    <row r="87" spans="1:5" ht="12.65" customHeight="1" x14ac:dyDescent="0.35">
      <c r="A87" s="305" t="s">
        <v>258</v>
      </c>
      <c r="B87" s="328" t="s">
        <v>256</v>
      </c>
      <c r="C87" s="331" t="s">
        <v>1270</v>
      </c>
      <c r="D87" s="332"/>
      <c r="E87" s="333"/>
    </row>
    <row r="88" spans="1:5" ht="12.65" customHeight="1" x14ac:dyDescent="0.35">
      <c r="A88" s="305" t="s">
        <v>259</v>
      </c>
      <c r="B88" s="328" t="s">
        <v>256</v>
      </c>
      <c r="C88" s="331" t="s">
        <v>1265</v>
      </c>
      <c r="D88" s="332"/>
      <c r="E88" s="333"/>
    </row>
    <row r="89" spans="1:5" ht="12.65" customHeight="1" x14ac:dyDescent="0.35">
      <c r="A89" s="305" t="s">
        <v>260</v>
      </c>
      <c r="B89" s="328" t="s">
        <v>256</v>
      </c>
      <c r="C89" s="331" t="s">
        <v>1271</v>
      </c>
      <c r="D89" s="332"/>
      <c r="E89" s="333"/>
    </row>
    <row r="90" spans="1:5" ht="12.65" customHeight="1" x14ac:dyDescent="0.35">
      <c r="A90" s="305" t="s">
        <v>261</v>
      </c>
      <c r="B90" s="328" t="s">
        <v>256</v>
      </c>
      <c r="C90" s="331" t="s">
        <v>1272</v>
      </c>
      <c r="D90" s="332"/>
      <c r="E90" s="333"/>
    </row>
    <row r="91" spans="1:5" ht="12.65" customHeight="1" x14ac:dyDescent="0.35">
      <c r="A91" s="305" t="s">
        <v>262</v>
      </c>
      <c r="B91" s="328" t="s">
        <v>256</v>
      </c>
      <c r="C91" s="331" t="s">
        <v>1282</v>
      </c>
      <c r="D91" s="332"/>
      <c r="E91" s="333"/>
    </row>
    <row r="92" spans="1:5" ht="12.65" customHeight="1" x14ac:dyDescent="0.35">
      <c r="A92" s="305" t="s">
        <v>263</v>
      </c>
      <c r="B92" s="328" t="s">
        <v>256</v>
      </c>
      <c r="C92" s="331" t="s">
        <v>1273</v>
      </c>
      <c r="D92" s="330"/>
      <c r="E92" s="305"/>
    </row>
    <row r="93" spans="1:5" ht="12.65" customHeight="1" x14ac:dyDescent="0.35">
      <c r="A93" s="305" t="s">
        <v>264</v>
      </c>
      <c r="B93" s="328" t="s">
        <v>256</v>
      </c>
      <c r="C93" s="329" t="s">
        <v>1274</v>
      </c>
      <c r="D93" s="330"/>
      <c r="E93" s="305"/>
    </row>
    <row r="94" spans="1:5" ht="12.65" customHeight="1" x14ac:dyDescent="0.35">
      <c r="A94" s="305"/>
      <c r="B94" s="305"/>
      <c r="C94" s="313"/>
      <c r="D94" s="305"/>
      <c r="E94" s="305"/>
    </row>
    <row r="95" spans="1:5" ht="12.65" customHeight="1" x14ac:dyDescent="0.35">
      <c r="A95" s="327" t="s">
        <v>265</v>
      </c>
      <c r="B95" s="327"/>
      <c r="C95" s="327"/>
      <c r="D95" s="327"/>
      <c r="E95" s="327"/>
    </row>
    <row r="96" spans="1:5" ht="12.65" customHeight="1" x14ac:dyDescent="0.35">
      <c r="A96" s="334" t="s">
        <v>266</v>
      </c>
      <c r="B96" s="334"/>
      <c r="C96" s="334"/>
      <c r="D96" s="334"/>
      <c r="E96" s="334"/>
    </row>
    <row r="97" spans="1:14" ht="12.65" customHeight="1" x14ac:dyDescent="0.35">
      <c r="A97" s="305" t="s">
        <v>267</v>
      </c>
      <c r="B97" s="328" t="s">
        <v>256</v>
      </c>
      <c r="C97" s="335"/>
      <c r="D97" s="305"/>
      <c r="E97" s="305"/>
    </row>
    <row r="98" spans="1:14" ht="12.65" customHeight="1" x14ac:dyDescent="0.35">
      <c r="A98" s="305" t="s">
        <v>259</v>
      </c>
      <c r="B98" s="328" t="s">
        <v>256</v>
      </c>
      <c r="C98" s="335"/>
      <c r="D98" s="305"/>
      <c r="E98" s="305"/>
    </row>
    <row r="99" spans="1:14" ht="12.65" customHeight="1" x14ac:dyDescent="0.35">
      <c r="A99" s="305" t="s">
        <v>268</v>
      </c>
      <c r="B99" s="328" t="s">
        <v>256</v>
      </c>
      <c r="C99" s="335"/>
      <c r="D99" s="305"/>
      <c r="E99" s="305"/>
    </row>
    <row r="100" spans="1:14" ht="12.65" customHeight="1" x14ac:dyDescent="0.35">
      <c r="A100" s="334" t="s">
        <v>269</v>
      </c>
      <c r="B100" s="334"/>
      <c r="C100" s="334"/>
      <c r="D100" s="334"/>
      <c r="E100" s="334"/>
    </row>
    <row r="101" spans="1:14" ht="12.65" customHeight="1" x14ac:dyDescent="0.35">
      <c r="A101" s="305" t="s">
        <v>270</v>
      </c>
      <c r="B101" s="328" t="s">
        <v>256</v>
      </c>
      <c r="C101" s="335"/>
      <c r="D101" s="305"/>
      <c r="E101" s="305"/>
    </row>
    <row r="102" spans="1:14" ht="12.65" customHeight="1" x14ac:dyDescent="0.35">
      <c r="A102" s="305" t="s">
        <v>132</v>
      </c>
      <c r="B102" s="328" t="s">
        <v>256</v>
      </c>
      <c r="C102" s="336">
        <v>1</v>
      </c>
      <c r="D102" s="305"/>
      <c r="E102" s="305"/>
    </row>
    <row r="103" spans="1:14" ht="12.65" customHeight="1" x14ac:dyDescent="0.35">
      <c r="A103" s="334" t="s">
        <v>271</v>
      </c>
      <c r="B103" s="334"/>
      <c r="C103" s="334"/>
      <c r="D103" s="334"/>
      <c r="E103" s="334"/>
    </row>
    <row r="104" spans="1:14" ht="12.65" customHeight="1" x14ac:dyDescent="0.35">
      <c r="A104" s="305" t="s">
        <v>272</v>
      </c>
      <c r="B104" s="328" t="s">
        <v>256</v>
      </c>
      <c r="C104" s="335"/>
      <c r="D104" s="305"/>
      <c r="E104" s="305"/>
      <c r="N104" s="2" t="s">
        <v>1283</v>
      </c>
    </row>
    <row r="105" spans="1:14" ht="12.65" customHeight="1" x14ac:dyDescent="0.35">
      <c r="A105" s="305" t="s">
        <v>273</v>
      </c>
      <c r="B105" s="328" t="s">
        <v>256</v>
      </c>
      <c r="C105" s="335"/>
      <c r="D105" s="305"/>
      <c r="E105" s="305"/>
    </row>
    <row r="106" spans="1:14" ht="12.65" customHeight="1" x14ac:dyDescent="0.35">
      <c r="A106" s="305" t="s">
        <v>274</v>
      </c>
      <c r="B106" s="328" t="s">
        <v>256</v>
      </c>
      <c r="C106" s="335"/>
      <c r="D106" s="305"/>
      <c r="E106" s="305"/>
    </row>
    <row r="107" spans="1:14" ht="12.65" customHeight="1" x14ac:dyDescent="0.35">
      <c r="A107" s="305"/>
      <c r="B107" s="328"/>
      <c r="C107" s="337"/>
      <c r="D107" s="305"/>
      <c r="E107" s="305"/>
    </row>
    <row r="108" spans="1:14" ht="21.75" customHeight="1" x14ac:dyDescent="0.35">
      <c r="A108" s="338" t="s">
        <v>275</v>
      </c>
      <c r="B108" s="327"/>
      <c r="C108" s="327"/>
      <c r="D108" s="327"/>
      <c r="E108" s="327"/>
    </row>
    <row r="109" spans="1:14" ht="13.5" customHeight="1" x14ac:dyDescent="0.35">
      <c r="A109" s="305"/>
      <c r="B109" s="328"/>
      <c r="C109" s="337"/>
      <c r="D109" s="305"/>
      <c r="E109" s="305"/>
    </row>
    <row r="110" spans="1:14" ht="13.5" customHeight="1" x14ac:dyDescent="0.35">
      <c r="A110" s="312" t="s">
        <v>276</v>
      </c>
      <c r="B110" s="305"/>
      <c r="C110" s="306" t="s">
        <v>277</v>
      </c>
      <c r="D110" s="307" t="s">
        <v>215</v>
      </c>
      <c r="E110" s="305"/>
    </row>
    <row r="111" spans="1:14" ht="12.65" customHeight="1" x14ac:dyDescent="0.35">
      <c r="A111" s="305" t="s">
        <v>278</v>
      </c>
      <c r="B111" s="328" t="s">
        <v>256</v>
      </c>
      <c r="C111" s="335">
        <v>16032</v>
      </c>
      <c r="D111" s="339">
        <v>105432</v>
      </c>
      <c r="E111" s="305"/>
    </row>
    <row r="112" spans="1:14" ht="12.65" customHeight="1" x14ac:dyDescent="0.35">
      <c r="A112" s="305" t="s">
        <v>279</v>
      </c>
      <c r="B112" s="328" t="s">
        <v>256</v>
      </c>
      <c r="C112" s="335"/>
      <c r="D112" s="339"/>
      <c r="E112" s="305"/>
    </row>
    <row r="113" spans="1:10" ht="12.65" customHeight="1" x14ac:dyDescent="0.35">
      <c r="A113" s="305" t="s">
        <v>280</v>
      </c>
      <c r="B113" s="328" t="s">
        <v>256</v>
      </c>
      <c r="C113" s="335"/>
      <c r="D113" s="339"/>
      <c r="E113" s="305"/>
    </row>
    <row r="114" spans="1:10" ht="12.65" customHeight="1" x14ac:dyDescent="0.35">
      <c r="A114" s="305" t="s">
        <v>281</v>
      </c>
      <c r="B114" s="328" t="s">
        <v>256</v>
      </c>
      <c r="C114" s="335"/>
      <c r="D114" s="339"/>
      <c r="E114" s="305"/>
    </row>
    <row r="115" spans="1:10" ht="12.65" customHeight="1" x14ac:dyDescent="0.35">
      <c r="A115" s="312" t="s">
        <v>282</v>
      </c>
      <c r="B115" s="305"/>
      <c r="C115" s="306" t="s">
        <v>167</v>
      </c>
      <c r="D115" s="305"/>
      <c r="E115" s="305"/>
    </row>
    <row r="116" spans="1:10" ht="12.65" customHeight="1" x14ac:dyDescent="0.35">
      <c r="A116" s="305" t="s">
        <v>283</v>
      </c>
      <c r="B116" s="328" t="s">
        <v>256</v>
      </c>
      <c r="C116" s="335">
        <v>91</v>
      </c>
      <c r="D116" s="305"/>
      <c r="E116" s="305"/>
    </row>
    <row r="117" spans="1:10" ht="12.65" customHeight="1" x14ac:dyDescent="0.35">
      <c r="A117" s="305" t="s">
        <v>284</v>
      </c>
      <c r="B117" s="328" t="s">
        <v>256</v>
      </c>
      <c r="C117" s="335"/>
      <c r="D117" s="305"/>
      <c r="E117" s="305"/>
    </row>
    <row r="118" spans="1:10" ht="12.65" customHeight="1" x14ac:dyDescent="0.35">
      <c r="A118" s="305" t="s">
        <v>1239</v>
      </c>
      <c r="B118" s="328" t="s">
        <v>256</v>
      </c>
      <c r="C118" s="335">
        <v>217</v>
      </c>
      <c r="D118" s="305"/>
      <c r="E118" s="305"/>
    </row>
    <row r="119" spans="1:10" ht="12.65" customHeight="1" x14ac:dyDescent="0.35">
      <c r="A119" s="305" t="s">
        <v>285</v>
      </c>
      <c r="B119" s="328" t="s">
        <v>256</v>
      </c>
      <c r="C119" s="335"/>
      <c r="D119" s="305"/>
      <c r="E119" s="305"/>
    </row>
    <row r="120" spans="1:10" ht="12.65" customHeight="1" x14ac:dyDescent="0.35">
      <c r="A120" s="305" t="s">
        <v>286</v>
      </c>
      <c r="B120" s="328" t="s">
        <v>256</v>
      </c>
      <c r="C120" s="335"/>
      <c r="D120" s="305"/>
      <c r="E120" s="305"/>
      <c r="I120" s="365" t="s">
        <v>1284</v>
      </c>
    </row>
    <row r="121" spans="1:10" ht="12.65" customHeight="1" x14ac:dyDescent="0.35">
      <c r="A121" s="305" t="s">
        <v>287</v>
      </c>
      <c r="B121" s="328" t="s">
        <v>256</v>
      </c>
      <c r="C121" s="335">
        <v>12</v>
      </c>
      <c r="D121" s="305"/>
      <c r="E121" s="305"/>
    </row>
    <row r="122" spans="1:10" ht="12.65" customHeight="1" x14ac:dyDescent="0.35">
      <c r="A122" s="305" t="s">
        <v>97</v>
      </c>
      <c r="B122" s="328" t="s">
        <v>256</v>
      </c>
      <c r="C122" s="335">
        <v>41</v>
      </c>
      <c r="D122" s="305"/>
      <c r="E122" s="305"/>
      <c r="I122" s="366" t="s">
        <v>1285</v>
      </c>
      <c r="J122" s="2" t="s">
        <v>1286</v>
      </c>
    </row>
    <row r="123" spans="1:10" ht="12.65" customHeight="1" x14ac:dyDescent="0.35">
      <c r="A123" s="305" t="s">
        <v>288</v>
      </c>
      <c r="B123" s="328" t="s">
        <v>256</v>
      </c>
      <c r="C123" s="335"/>
      <c r="D123" s="305"/>
      <c r="E123" s="305"/>
      <c r="I123" s="366" t="s">
        <v>1287</v>
      </c>
      <c r="J123" s="2" t="s">
        <v>1288</v>
      </c>
    </row>
    <row r="124" spans="1:10" ht="12.65" customHeight="1" x14ac:dyDescent="0.35">
      <c r="A124" s="305" t="s">
        <v>289</v>
      </c>
      <c r="B124" s="328"/>
      <c r="C124" s="335"/>
      <c r="D124" s="305"/>
      <c r="E124" s="305"/>
      <c r="I124" s="367" t="s">
        <v>221</v>
      </c>
      <c r="J124" s="2" t="s">
        <v>1289</v>
      </c>
    </row>
    <row r="125" spans="1:10" ht="12.65" customHeight="1" x14ac:dyDescent="0.35">
      <c r="A125" s="305" t="s">
        <v>280</v>
      </c>
      <c r="B125" s="328" t="s">
        <v>256</v>
      </c>
      <c r="C125" s="335"/>
      <c r="D125" s="305"/>
      <c r="E125" s="305"/>
    </row>
    <row r="126" spans="1:10" ht="12.65" customHeight="1" x14ac:dyDescent="0.35">
      <c r="A126" s="305" t="s">
        <v>290</v>
      </c>
      <c r="B126" s="328" t="s">
        <v>256</v>
      </c>
      <c r="C126" s="335"/>
      <c r="D126" s="305"/>
      <c r="E126" s="305"/>
    </row>
    <row r="127" spans="1:10" ht="12.65" customHeight="1" x14ac:dyDescent="0.35">
      <c r="A127" s="305" t="s">
        <v>291</v>
      </c>
      <c r="B127" s="305"/>
      <c r="C127" s="313"/>
      <c r="D127" s="305"/>
      <c r="E127" s="305">
        <f>SUM(C116:C126)</f>
        <v>361</v>
      </c>
    </row>
    <row r="128" spans="1:10" ht="12.65" customHeight="1" x14ac:dyDescent="0.35">
      <c r="A128" s="305" t="s">
        <v>292</v>
      </c>
      <c r="B128" s="328" t="s">
        <v>256</v>
      </c>
      <c r="C128" s="335">
        <v>407</v>
      </c>
      <c r="D128" s="305"/>
      <c r="E128" s="305"/>
    </row>
    <row r="129" spans="1:11" ht="12.65" customHeight="1" x14ac:dyDescent="0.35">
      <c r="A129" s="305" t="s">
        <v>293</v>
      </c>
      <c r="B129" s="328" t="s">
        <v>256</v>
      </c>
      <c r="C129" s="335"/>
      <c r="D129" s="305"/>
      <c r="E129" s="305"/>
    </row>
    <row r="130" spans="1:11" ht="12.65" customHeight="1" x14ac:dyDescent="0.35">
      <c r="A130" s="305"/>
      <c r="B130" s="305"/>
      <c r="C130" s="313"/>
      <c r="D130" s="305"/>
      <c r="E130" s="305"/>
    </row>
    <row r="131" spans="1:11" ht="12.65" customHeight="1" x14ac:dyDescent="0.35">
      <c r="A131" s="305" t="s">
        <v>294</v>
      </c>
      <c r="B131" s="328" t="s">
        <v>256</v>
      </c>
      <c r="C131" s="335"/>
      <c r="D131" s="305"/>
      <c r="E131" s="305"/>
    </row>
    <row r="132" spans="1:11" ht="12.65" customHeight="1" x14ac:dyDescent="0.35">
      <c r="A132" s="305"/>
      <c r="B132" s="305"/>
      <c r="C132" s="313"/>
      <c r="D132" s="305"/>
      <c r="E132" s="305"/>
    </row>
    <row r="133" spans="1:11" ht="12.65" customHeight="1" x14ac:dyDescent="0.35">
      <c r="A133" s="305"/>
      <c r="B133" s="305"/>
      <c r="C133" s="313"/>
      <c r="D133" s="305"/>
      <c r="E133" s="305"/>
    </row>
    <row r="134" spans="1:11" ht="12.65" customHeight="1" x14ac:dyDescent="0.35">
      <c r="A134" s="305"/>
      <c r="B134" s="305"/>
      <c r="C134" s="313"/>
      <c r="D134" s="305"/>
      <c r="E134" s="305"/>
    </row>
    <row r="135" spans="1:11" ht="12.65" customHeight="1" x14ac:dyDescent="0.35">
      <c r="A135" s="305"/>
      <c r="B135" s="305"/>
      <c r="C135" s="313"/>
      <c r="D135" s="305"/>
      <c r="E135" s="305"/>
      <c r="H135" s="368" t="s">
        <v>1290</v>
      </c>
      <c r="I135" s="368" t="s">
        <v>1291</v>
      </c>
      <c r="J135" s="368" t="s">
        <v>1292</v>
      </c>
    </row>
    <row r="136" spans="1:11" ht="18" customHeight="1" x14ac:dyDescent="0.35">
      <c r="A136" s="327" t="s">
        <v>1240</v>
      </c>
      <c r="B136" s="338"/>
      <c r="C136" s="338"/>
      <c r="D136" s="338"/>
      <c r="E136" s="338"/>
      <c r="H136" s="369"/>
      <c r="I136" s="370"/>
      <c r="K136" s="371"/>
    </row>
    <row r="137" spans="1:11" ht="12.65" customHeight="1" x14ac:dyDescent="0.35">
      <c r="A137" s="340" t="s">
        <v>295</v>
      </c>
      <c r="B137" s="341" t="s">
        <v>296</v>
      </c>
      <c r="C137" s="342" t="s">
        <v>297</v>
      </c>
      <c r="D137" s="341" t="s">
        <v>132</v>
      </c>
      <c r="E137" s="341" t="s">
        <v>203</v>
      </c>
      <c r="H137" s="371"/>
      <c r="I137" s="372"/>
      <c r="K137" s="371"/>
    </row>
    <row r="138" spans="1:11" ht="12.65" customHeight="1" x14ac:dyDescent="0.35">
      <c r="A138" s="305" t="s">
        <v>277</v>
      </c>
      <c r="B138" s="339">
        <v>176</v>
      </c>
      <c r="C138" s="335">
        <v>7310</v>
      </c>
      <c r="D138" s="339">
        <v>8546</v>
      </c>
      <c r="E138" s="305">
        <f>SUM(B138:D138)</f>
        <v>16032</v>
      </c>
      <c r="H138" s="371"/>
      <c r="I138" s="372"/>
      <c r="K138" s="371"/>
    </row>
    <row r="139" spans="1:11" ht="12.65" customHeight="1" x14ac:dyDescent="0.35">
      <c r="A139" s="305" t="s">
        <v>215</v>
      </c>
      <c r="B139" s="339">
        <v>1130</v>
      </c>
      <c r="C139" s="335">
        <v>53619</v>
      </c>
      <c r="D139" s="339">
        <v>50683</v>
      </c>
      <c r="E139" s="305">
        <f>SUM(B139:D139)</f>
        <v>105432</v>
      </c>
      <c r="H139" s="371"/>
      <c r="I139" s="372"/>
      <c r="K139" s="371"/>
    </row>
    <row r="140" spans="1:11" ht="12.65" customHeight="1" x14ac:dyDescent="0.35">
      <c r="A140" s="305" t="s">
        <v>298</v>
      </c>
      <c r="B140" s="339">
        <v>3048</v>
      </c>
      <c r="C140" s="339">
        <v>214519</v>
      </c>
      <c r="D140" s="339">
        <v>334480</v>
      </c>
      <c r="E140" s="305">
        <f>SUM(B140:D140)</f>
        <v>552047</v>
      </c>
      <c r="H140" s="371"/>
      <c r="I140" s="372"/>
      <c r="K140" s="371"/>
    </row>
    <row r="141" spans="1:11" ht="12.65" customHeight="1" x14ac:dyDescent="0.35">
      <c r="A141" s="305" t="s">
        <v>245</v>
      </c>
      <c r="B141" s="339">
        <f>[4]Revenue!B7</f>
        <v>19023178.949999999</v>
      </c>
      <c r="C141" s="339">
        <f>[4]Revenue!C7</f>
        <v>906401645.53999996</v>
      </c>
      <c r="D141" s="339">
        <f>[4]Revenue!D7</f>
        <v>828833414.52999997</v>
      </c>
      <c r="E141" s="305">
        <f>SUM(B141:D141)</f>
        <v>1754258239.02</v>
      </c>
      <c r="F141" s="292"/>
      <c r="H141" s="371"/>
      <c r="I141" s="372"/>
      <c r="K141" s="371"/>
    </row>
    <row r="142" spans="1:11" ht="12.65" customHeight="1" x14ac:dyDescent="0.45">
      <c r="A142" s="305" t="s">
        <v>246</v>
      </c>
      <c r="B142" s="339">
        <f>[4]Revenue!B8</f>
        <v>22314693.120000001</v>
      </c>
      <c r="C142" s="339">
        <f>[4]Revenue!C8</f>
        <v>419132792.91999996</v>
      </c>
      <c r="D142" s="339">
        <f>[4]Revenue!D8</f>
        <v>578954808.58000004</v>
      </c>
      <c r="E142" s="305">
        <f>SUM(B142:D142)</f>
        <v>1020402294.62</v>
      </c>
      <c r="F142" s="292"/>
      <c r="G142" s="2">
        <f>E141+E142</f>
        <v>2774660533.6399999</v>
      </c>
      <c r="H142" s="373" t="s">
        <v>1293</v>
      </c>
      <c r="I142" s="374" t="s">
        <v>1294</v>
      </c>
      <c r="J142" s="2" t="s">
        <v>1295</v>
      </c>
      <c r="K142" s="371"/>
    </row>
    <row r="143" spans="1:11" ht="12.65" customHeight="1" x14ac:dyDescent="0.35">
      <c r="A143" s="340" t="s">
        <v>299</v>
      </c>
      <c r="B143" s="341" t="s">
        <v>296</v>
      </c>
      <c r="C143" s="342" t="s">
        <v>297</v>
      </c>
      <c r="D143" s="341" t="s">
        <v>132</v>
      </c>
      <c r="E143" s="341" t="s">
        <v>203</v>
      </c>
      <c r="H143" s="371"/>
      <c r="I143" s="372"/>
      <c r="K143" s="371"/>
    </row>
    <row r="144" spans="1:11" ht="12.65" customHeight="1" x14ac:dyDescent="0.35">
      <c r="A144" s="305" t="s">
        <v>277</v>
      </c>
      <c r="B144" s="339"/>
      <c r="C144" s="335"/>
      <c r="D144" s="339"/>
      <c r="E144" s="305">
        <f>SUM(B144:D144)</f>
        <v>0</v>
      </c>
      <c r="H144" s="371"/>
      <c r="I144" s="372"/>
      <c r="K144" s="371"/>
    </row>
    <row r="145" spans="1:11" ht="12.65" customHeight="1" x14ac:dyDescent="0.35">
      <c r="A145" s="305" t="s">
        <v>215</v>
      </c>
      <c r="B145" s="339"/>
      <c r="C145" s="335"/>
      <c r="D145" s="339"/>
      <c r="E145" s="305">
        <f>SUM(B145:D145)</f>
        <v>0</v>
      </c>
      <c r="H145" s="371"/>
      <c r="I145" s="372"/>
      <c r="K145" s="371"/>
    </row>
    <row r="146" spans="1:11" ht="12.65" customHeight="1" x14ac:dyDescent="0.35">
      <c r="A146" s="305" t="s">
        <v>298</v>
      </c>
      <c r="B146" s="339"/>
      <c r="C146" s="335"/>
      <c r="D146" s="339"/>
      <c r="E146" s="305">
        <f>SUM(B146:D146)</f>
        <v>0</v>
      </c>
      <c r="H146" s="371"/>
      <c r="I146" s="372"/>
      <c r="K146" s="371"/>
    </row>
    <row r="147" spans="1:11" ht="12.65" customHeight="1" x14ac:dyDescent="0.35">
      <c r="A147" s="305" t="s">
        <v>245</v>
      </c>
      <c r="B147" s="339"/>
      <c r="C147" s="335"/>
      <c r="D147" s="339"/>
      <c r="E147" s="305">
        <f>SUM(B147:D147)</f>
        <v>0</v>
      </c>
      <c r="H147" s="371"/>
      <c r="I147" s="372"/>
      <c r="K147" s="371"/>
    </row>
    <row r="148" spans="1:11" ht="12.65" customHeight="1" x14ac:dyDescent="0.35">
      <c r="A148" s="305" t="s">
        <v>246</v>
      </c>
      <c r="B148" s="339"/>
      <c r="C148" s="335"/>
      <c r="D148" s="339"/>
      <c r="E148" s="305">
        <f>SUM(B148:D148)</f>
        <v>0</v>
      </c>
      <c r="H148" s="371"/>
      <c r="I148" s="372"/>
      <c r="K148" s="371"/>
    </row>
    <row r="149" spans="1:11" ht="12.65" customHeight="1" x14ac:dyDescent="0.35">
      <c r="A149" s="340" t="s">
        <v>300</v>
      </c>
      <c r="B149" s="341" t="s">
        <v>296</v>
      </c>
      <c r="C149" s="342" t="s">
        <v>297</v>
      </c>
      <c r="D149" s="341" t="s">
        <v>132</v>
      </c>
      <c r="E149" s="341" t="s">
        <v>203</v>
      </c>
      <c r="H149" s="371"/>
      <c r="I149" s="372"/>
      <c r="K149" s="371"/>
    </row>
    <row r="150" spans="1:11" ht="12.65" customHeight="1" x14ac:dyDescent="0.35">
      <c r="A150" s="305" t="s">
        <v>277</v>
      </c>
      <c r="B150" s="339"/>
      <c r="C150" s="335"/>
      <c r="D150" s="339"/>
      <c r="E150" s="305">
        <f>SUM(B150:D150)</f>
        <v>0</v>
      </c>
      <c r="H150" s="371"/>
      <c r="I150" s="372"/>
      <c r="K150" s="371"/>
    </row>
    <row r="151" spans="1:11" ht="12.65" customHeight="1" x14ac:dyDescent="0.35">
      <c r="A151" s="305" t="s">
        <v>215</v>
      </c>
      <c r="B151" s="339"/>
      <c r="C151" s="335"/>
      <c r="D151" s="339"/>
      <c r="E151" s="305">
        <f>SUM(B151:D151)</f>
        <v>0</v>
      </c>
      <c r="H151" s="371"/>
      <c r="I151" s="372"/>
      <c r="K151" s="371"/>
    </row>
    <row r="152" spans="1:11" ht="12.65" customHeight="1" x14ac:dyDescent="0.35">
      <c r="A152" s="305" t="s">
        <v>298</v>
      </c>
      <c r="B152" s="339"/>
      <c r="C152" s="335"/>
      <c r="D152" s="339"/>
      <c r="E152" s="305">
        <f>SUM(B152:D152)</f>
        <v>0</v>
      </c>
      <c r="H152" s="371"/>
      <c r="I152" s="372"/>
      <c r="K152" s="371"/>
    </row>
    <row r="153" spans="1:11" ht="12.65" customHeight="1" x14ac:dyDescent="0.35">
      <c r="A153" s="305" t="s">
        <v>245</v>
      </c>
      <c r="B153" s="339"/>
      <c r="C153" s="335"/>
      <c r="D153" s="339"/>
      <c r="E153" s="305">
        <f>SUM(B153:D153)</f>
        <v>0</v>
      </c>
      <c r="H153" s="371"/>
      <c r="I153" s="372"/>
      <c r="K153" s="371"/>
    </row>
    <row r="154" spans="1:11" ht="12.65" customHeight="1" x14ac:dyDescent="0.35">
      <c r="A154" s="305" t="s">
        <v>246</v>
      </c>
      <c r="B154" s="339"/>
      <c r="C154" s="335"/>
      <c r="D154" s="339"/>
      <c r="E154" s="305">
        <f>SUM(B154:D154)</f>
        <v>0</v>
      </c>
      <c r="H154" s="371"/>
      <c r="I154" s="372"/>
      <c r="K154" s="371"/>
    </row>
    <row r="155" spans="1:11" ht="12.65" customHeight="1" x14ac:dyDescent="0.35">
      <c r="A155" s="311"/>
      <c r="B155" s="311"/>
      <c r="C155" s="343"/>
      <c r="D155" s="344"/>
      <c r="E155" s="305"/>
      <c r="H155" s="371"/>
      <c r="I155" s="372"/>
      <c r="K155" s="371"/>
    </row>
    <row r="156" spans="1:11" ht="12.65" customHeight="1" x14ac:dyDescent="0.35">
      <c r="A156" s="340" t="s">
        <v>301</v>
      </c>
      <c r="B156" s="341" t="s">
        <v>302</v>
      </c>
      <c r="C156" s="342" t="s">
        <v>303</v>
      </c>
      <c r="D156" s="305"/>
      <c r="E156" s="305"/>
      <c r="H156" s="371"/>
      <c r="I156" s="372"/>
      <c r="K156" s="371"/>
    </row>
    <row r="157" spans="1:11" ht="12.65" customHeight="1" x14ac:dyDescent="0.35">
      <c r="A157" s="311" t="s">
        <v>304</v>
      </c>
      <c r="B157" s="339"/>
      <c r="C157" s="339"/>
      <c r="D157" s="305"/>
      <c r="E157" s="305"/>
      <c r="H157" s="371"/>
      <c r="I157" s="372"/>
      <c r="K157" s="371"/>
    </row>
    <row r="158" spans="1:11" ht="12.65" customHeight="1" x14ac:dyDescent="0.35">
      <c r="A158" s="311"/>
      <c r="B158" s="344"/>
      <c r="C158" s="343"/>
      <c r="D158" s="305"/>
      <c r="E158" s="305"/>
      <c r="H158" s="371"/>
      <c r="I158" s="372"/>
      <c r="K158" s="371"/>
    </row>
    <row r="159" spans="1:11" ht="12.65" customHeight="1" x14ac:dyDescent="0.35">
      <c r="A159" s="311"/>
      <c r="B159" s="311"/>
      <c r="C159" s="343"/>
      <c r="D159" s="344"/>
      <c r="E159" s="305"/>
      <c r="H159" s="371"/>
      <c r="I159" s="372"/>
      <c r="K159" s="371"/>
    </row>
    <row r="160" spans="1:11" ht="12.65" customHeight="1" x14ac:dyDescent="0.35">
      <c r="A160" s="311"/>
      <c r="B160" s="311"/>
      <c r="C160" s="343"/>
      <c r="D160" s="344"/>
      <c r="E160" s="305"/>
      <c r="H160" s="371"/>
      <c r="I160" s="372"/>
      <c r="K160" s="371"/>
    </row>
    <row r="161" spans="1:11" ht="12.65" customHeight="1" x14ac:dyDescent="0.35">
      <c r="A161" s="311"/>
      <c r="B161" s="311"/>
      <c r="C161" s="343"/>
      <c r="D161" s="344"/>
      <c r="E161" s="305"/>
      <c r="H161" s="371"/>
      <c r="I161" s="372"/>
      <c r="K161" s="371"/>
    </row>
    <row r="162" spans="1:11" ht="12.65" customHeight="1" x14ac:dyDescent="0.35">
      <c r="A162" s="311"/>
      <c r="B162" s="311"/>
      <c r="C162" s="343"/>
      <c r="D162" s="344"/>
      <c r="E162" s="305"/>
      <c r="H162" s="371"/>
      <c r="I162" s="372"/>
      <c r="K162" s="371"/>
    </row>
    <row r="163" spans="1:11" ht="21.75" customHeight="1" x14ac:dyDescent="0.35">
      <c r="A163" s="338" t="s">
        <v>305</v>
      </c>
      <c r="B163" s="327"/>
      <c r="C163" s="327"/>
      <c r="D163" s="327"/>
      <c r="E163" s="327"/>
      <c r="H163" s="371"/>
      <c r="I163" s="372"/>
      <c r="K163" s="371"/>
    </row>
    <row r="164" spans="1:11" ht="11.4" customHeight="1" x14ac:dyDescent="0.35">
      <c r="A164" s="334" t="s">
        <v>306</v>
      </c>
      <c r="B164" s="334"/>
      <c r="C164" s="334"/>
      <c r="D164" s="334"/>
      <c r="E164" s="334"/>
      <c r="H164" s="371"/>
      <c r="I164" s="372"/>
      <c r="K164" s="371"/>
    </row>
    <row r="165" spans="1:11" ht="11.4" customHeight="1" x14ac:dyDescent="0.45">
      <c r="A165" s="305" t="s">
        <v>307</v>
      </c>
      <c r="B165" s="328" t="s">
        <v>256</v>
      </c>
      <c r="C165" s="335">
        <f>SUMIF([4]GL293!A:A,A165,[4]GL293!E:E)</f>
        <v>47170786.009999998</v>
      </c>
      <c r="D165" s="305"/>
      <c r="E165" s="305"/>
      <c r="H165" s="375" t="s">
        <v>1296</v>
      </c>
      <c r="I165" s="374" t="s">
        <v>1287</v>
      </c>
      <c r="J165" s="2" t="s">
        <v>1297</v>
      </c>
      <c r="K165" s="371"/>
    </row>
    <row r="166" spans="1:11" ht="11.4" customHeight="1" x14ac:dyDescent="0.45">
      <c r="A166" s="305" t="s">
        <v>308</v>
      </c>
      <c r="B166" s="328" t="s">
        <v>256</v>
      </c>
      <c r="C166" s="335">
        <f>SUMIF([4]GL293!A:A,A166,[4]GL293!E:E)</f>
        <v>630494.97</v>
      </c>
      <c r="D166" s="305"/>
      <c r="E166" s="305"/>
      <c r="H166" s="375" t="s">
        <v>1298</v>
      </c>
      <c r="I166" s="374" t="s">
        <v>1287</v>
      </c>
      <c r="K166" s="371"/>
    </row>
    <row r="167" spans="1:11" ht="11.4" customHeight="1" x14ac:dyDescent="0.45">
      <c r="A167" s="311" t="s">
        <v>309</v>
      </c>
      <c r="B167" s="328" t="s">
        <v>256</v>
      </c>
      <c r="C167" s="335">
        <f>SUMIF([4]GL293!A:A,A167,[4]GL293!E:E)</f>
        <v>4080454.12</v>
      </c>
      <c r="D167" s="305"/>
      <c r="E167" s="305"/>
      <c r="H167" s="375" t="s">
        <v>1299</v>
      </c>
      <c r="I167" s="374" t="s">
        <v>1287</v>
      </c>
      <c r="K167" s="371"/>
    </row>
    <row r="168" spans="1:11" ht="11.4" customHeight="1" x14ac:dyDescent="0.45">
      <c r="A168" s="305" t="s">
        <v>310</v>
      </c>
      <c r="B168" s="328" t="s">
        <v>256</v>
      </c>
      <c r="C168" s="335">
        <f>SUMIF([4]GL293!A:A,A168,[4]GL293!E:E)</f>
        <v>87352371.299999997</v>
      </c>
      <c r="D168" s="305"/>
      <c r="E168" s="305"/>
      <c r="H168" s="376">
        <v>7140</v>
      </c>
      <c r="I168" s="374" t="s">
        <v>1287</v>
      </c>
      <c r="J168" s="2" t="s">
        <v>1300</v>
      </c>
      <c r="K168" s="371"/>
    </row>
    <row r="169" spans="1:11" ht="11.4" customHeight="1" x14ac:dyDescent="0.35">
      <c r="A169" s="305" t="s">
        <v>311</v>
      </c>
      <c r="B169" s="328" t="s">
        <v>256</v>
      </c>
      <c r="C169" s="335">
        <f>SUMIF([4]GL293!A:A,A169,[4]GL293!E:E)</f>
        <v>0</v>
      </c>
      <c r="D169" s="305"/>
      <c r="E169" s="305"/>
      <c r="H169" s="371"/>
      <c r="I169" s="372"/>
      <c r="K169" s="371"/>
    </row>
    <row r="170" spans="1:11" ht="11.4" customHeight="1" x14ac:dyDescent="0.45">
      <c r="A170" s="305" t="s">
        <v>312</v>
      </c>
      <c r="B170" s="328" t="s">
        <v>256</v>
      </c>
      <c r="C170" s="335">
        <f>SUMIF([4]GL293!A:A,A170,[4]GL293!E:E)</f>
        <v>33074738.399999999</v>
      </c>
      <c r="D170" s="305"/>
      <c r="E170" s="305"/>
      <c r="H170" s="376">
        <f>7160-0</f>
        <v>7160</v>
      </c>
      <c r="I170" s="374" t="s">
        <v>1287</v>
      </c>
      <c r="K170" s="371"/>
    </row>
    <row r="171" spans="1:11" ht="11.4" customHeight="1" x14ac:dyDescent="0.45">
      <c r="A171" s="305" t="s">
        <v>313</v>
      </c>
      <c r="B171" s="328" t="s">
        <v>256</v>
      </c>
      <c r="C171" s="335">
        <f>SUMIF([4]GL293!A:A,A171,[4]GL293!E:E)</f>
        <v>-944448.84999999404</v>
      </c>
      <c r="D171" s="305"/>
      <c r="E171" s="305"/>
      <c r="H171" s="377" t="s">
        <v>1301</v>
      </c>
      <c r="I171" s="374" t="s">
        <v>1287</v>
      </c>
      <c r="J171" s="2" t="s">
        <v>1302</v>
      </c>
      <c r="K171" s="371"/>
    </row>
    <row r="172" spans="1:11" ht="11.4" customHeight="1" x14ac:dyDescent="0.45">
      <c r="A172" s="305" t="s">
        <v>313</v>
      </c>
      <c r="B172" s="328" t="s">
        <v>256</v>
      </c>
      <c r="C172" s="335"/>
      <c r="D172" s="305"/>
      <c r="E172" s="305"/>
      <c r="H172" s="377"/>
      <c r="I172" s="374" t="s">
        <v>1287</v>
      </c>
      <c r="K172" s="371"/>
    </row>
    <row r="173" spans="1:11" ht="11.4" customHeight="1" x14ac:dyDescent="0.35">
      <c r="A173" s="305" t="s">
        <v>203</v>
      </c>
      <c r="B173" s="305"/>
      <c r="C173" s="313"/>
      <c r="D173" s="305">
        <f>SUM(C165:C172)</f>
        <v>171364395.94999999</v>
      </c>
      <c r="E173" s="305"/>
      <c r="H173" s="371"/>
      <c r="I173" s="372"/>
      <c r="K173" s="371"/>
    </row>
    <row r="174" spans="1:11" ht="11.4" customHeight="1" x14ac:dyDescent="0.35">
      <c r="A174" s="334" t="s">
        <v>314</v>
      </c>
      <c r="B174" s="334"/>
      <c r="C174" s="334"/>
      <c r="D174" s="334"/>
      <c r="E174" s="334"/>
      <c r="H174" s="371"/>
      <c r="I174" s="372"/>
      <c r="K174" s="371"/>
    </row>
    <row r="175" spans="1:11" ht="11.4" customHeight="1" x14ac:dyDescent="0.45">
      <c r="A175" s="305" t="s">
        <v>315</v>
      </c>
      <c r="B175" s="328" t="s">
        <v>256</v>
      </c>
      <c r="C175" s="335">
        <f>SUMIF([4]GL293!A:A,A175,[4]GL293!E:E)</f>
        <v>30417686.580000002</v>
      </c>
      <c r="D175" s="305"/>
      <c r="E175" s="305"/>
      <c r="H175" s="378" t="s">
        <v>1303</v>
      </c>
      <c r="I175" s="374" t="s">
        <v>1287</v>
      </c>
      <c r="J175" s="300" t="s">
        <v>1304</v>
      </c>
      <c r="K175" s="371"/>
    </row>
    <row r="176" spans="1:11" ht="11.4" customHeight="1" x14ac:dyDescent="0.45">
      <c r="A176" s="305" t="s">
        <v>316</v>
      </c>
      <c r="B176" s="328" t="s">
        <v>256</v>
      </c>
      <c r="C176" s="335">
        <f>SUMIF([4]GL293!A:A,A176,[4]GL293!E:E)</f>
        <v>2067953.07</v>
      </c>
      <c r="D176" s="305"/>
      <c r="E176" s="305"/>
      <c r="H176" s="378" t="s">
        <v>1305</v>
      </c>
      <c r="I176" s="374" t="s">
        <v>1287</v>
      </c>
      <c r="K176" s="371"/>
    </row>
    <row r="177" spans="1:11" ht="11.4" customHeight="1" x14ac:dyDescent="0.35">
      <c r="A177" s="305" t="s">
        <v>203</v>
      </c>
      <c r="B177" s="305"/>
      <c r="C177" s="313"/>
      <c r="D177" s="305">
        <f>SUM(C175:C176)</f>
        <v>32485639.650000002</v>
      </c>
      <c r="E177" s="305"/>
      <c r="H177" s="371"/>
      <c r="I177" s="372"/>
      <c r="K177" s="371"/>
    </row>
    <row r="178" spans="1:11" ht="11.4" customHeight="1" x14ac:dyDescent="0.35">
      <c r="A178" s="334" t="s">
        <v>317</v>
      </c>
      <c r="B178" s="334"/>
      <c r="C178" s="334"/>
      <c r="D178" s="334"/>
      <c r="E178" s="334"/>
      <c r="H178" s="371"/>
      <c r="I178" s="372"/>
      <c r="K178" s="371"/>
    </row>
    <row r="179" spans="1:11" ht="11.4" customHeight="1" x14ac:dyDescent="0.45">
      <c r="A179" s="305" t="s">
        <v>318</v>
      </c>
      <c r="B179" s="328" t="s">
        <v>256</v>
      </c>
      <c r="C179" s="335">
        <f>SUMIF([4]GL293!A:A,A179,[4]GL293!E:E)</f>
        <v>684350.01</v>
      </c>
      <c r="D179" s="305"/>
      <c r="E179" s="305"/>
      <c r="H179" s="378" t="s">
        <v>1306</v>
      </c>
      <c r="I179" s="374" t="s">
        <v>1287</v>
      </c>
      <c r="K179" s="371"/>
    </row>
    <row r="180" spans="1:11" ht="11.4" customHeight="1" x14ac:dyDescent="0.45">
      <c r="A180" s="305" t="s">
        <v>319</v>
      </c>
      <c r="B180" s="328" t="s">
        <v>256</v>
      </c>
      <c r="C180" s="335">
        <f>SUMIF([4]GL293!A:A,A180,[4]GL293!E:E)</f>
        <v>6357422.6999999993</v>
      </c>
      <c r="D180" s="305"/>
      <c r="E180" s="305"/>
      <c r="H180" s="378" t="s">
        <v>1307</v>
      </c>
      <c r="I180" s="374" t="s">
        <v>1287</v>
      </c>
      <c r="J180" s="2" t="s">
        <v>1308</v>
      </c>
      <c r="K180" s="371"/>
    </row>
    <row r="181" spans="1:11" ht="11.4" customHeight="1" x14ac:dyDescent="0.35">
      <c r="A181" s="305" t="s">
        <v>203</v>
      </c>
      <c r="B181" s="305"/>
      <c r="C181" s="313"/>
      <c r="D181" s="305">
        <f>SUM(C179:C180)</f>
        <v>7041772.709999999</v>
      </c>
      <c r="E181" s="305"/>
      <c r="H181" s="371"/>
      <c r="I181" s="372"/>
      <c r="K181" s="371"/>
    </row>
    <row r="182" spans="1:11" ht="11.4" customHeight="1" x14ac:dyDescent="0.35">
      <c r="A182" s="334" t="s">
        <v>320</v>
      </c>
      <c r="B182" s="334"/>
      <c r="C182" s="334"/>
      <c r="D182" s="334"/>
      <c r="E182" s="334"/>
      <c r="H182" s="371"/>
      <c r="I182" s="372"/>
      <c r="K182" s="371"/>
    </row>
    <row r="183" spans="1:11" ht="11.4" customHeight="1" x14ac:dyDescent="0.35">
      <c r="A183" s="305" t="s">
        <v>321</v>
      </c>
      <c r="B183" s="328" t="s">
        <v>256</v>
      </c>
      <c r="C183" s="335"/>
      <c r="D183" s="305"/>
      <c r="E183" s="305"/>
      <c r="H183" s="371"/>
      <c r="I183" s="372"/>
      <c r="K183" s="371"/>
    </row>
    <row r="184" spans="1:11" ht="11.4" customHeight="1" x14ac:dyDescent="0.45">
      <c r="A184" s="305" t="s">
        <v>322</v>
      </c>
      <c r="B184" s="328" t="s">
        <v>256</v>
      </c>
      <c r="C184" s="335">
        <f>SUMIF([4]GL293!A:A,A184,[4]GL293!E:E)</f>
        <v>46768157.359999999</v>
      </c>
      <c r="D184" s="305"/>
      <c r="E184" s="305"/>
      <c r="H184" s="378" t="s">
        <v>1309</v>
      </c>
      <c r="I184" s="374" t="s">
        <v>1287</v>
      </c>
      <c r="K184" s="371"/>
    </row>
    <row r="185" spans="1:11" ht="11.4" customHeight="1" x14ac:dyDescent="0.35">
      <c r="A185" s="305" t="s">
        <v>132</v>
      </c>
      <c r="B185" s="328" t="s">
        <v>256</v>
      </c>
      <c r="C185" s="335"/>
      <c r="D185" s="305"/>
      <c r="E185" s="305"/>
      <c r="H185" s="371"/>
      <c r="I185" s="372"/>
      <c r="K185" s="371"/>
    </row>
    <row r="186" spans="1:11" ht="11.4" customHeight="1" x14ac:dyDescent="0.35">
      <c r="A186" s="305" t="s">
        <v>203</v>
      </c>
      <c r="B186" s="305"/>
      <c r="C186" s="313"/>
      <c r="D186" s="305">
        <f>SUM(C183:C185)</f>
        <v>46768157.359999999</v>
      </c>
      <c r="E186" s="305"/>
      <c r="H186" s="371"/>
      <c r="I186" s="372"/>
      <c r="K186" s="371"/>
    </row>
    <row r="187" spans="1:11" ht="11.4" customHeight="1" x14ac:dyDescent="0.35">
      <c r="A187" s="334" t="s">
        <v>323</v>
      </c>
      <c r="B187" s="334"/>
      <c r="C187" s="334"/>
      <c r="D187" s="334"/>
      <c r="E187" s="334"/>
      <c r="H187" s="371"/>
      <c r="I187" s="372"/>
      <c r="K187" s="371"/>
    </row>
    <row r="188" spans="1:11" ht="11.4" customHeight="1" x14ac:dyDescent="0.35">
      <c r="A188" s="305" t="s">
        <v>324</v>
      </c>
      <c r="B188" s="328" t="s">
        <v>256</v>
      </c>
      <c r="C188" s="335"/>
      <c r="D188" s="305"/>
      <c r="E188" s="305"/>
      <c r="H188" s="371"/>
      <c r="I188" s="372"/>
      <c r="K188" s="371"/>
    </row>
    <row r="189" spans="1:11" ht="11.4" customHeight="1" x14ac:dyDescent="0.45">
      <c r="A189" s="305" t="s">
        <v>325</v>
      </c>
      <c r="B189" s="328" t="s">
        <v>256</v>
      </c>
      <c r="C189" s="335">
        <f>SUMIF([4]GL293!A:A,A189,[4]GL293!E:E)</f>
        <v>15254982.23</v>
      </c>
      <c r="D189" s="305"/>
      <c r="E189" s="305"/>
      <c r="H189" s="378" t="s">
        <v>1310</v>
      </c>
      <c r="I189" s="374" t="s">
        <v>1287</v>
      </c>
      <c r="K189" s="371"/>
    </row>
    <row r="190" spans="1:11" ht="11.4" customHeight="1" x14ac:dyDescent="0.35">
      <c r="A190" s="305" t="s">
        <v>203</v>
      </c>
      <c r="B190" s="305"/>
      <c r="C190" s="313"/>
      <c r="D190" s="305">
        <f>SUM(C188:C189)</f>
        <v>15254982.23</v>
      </c>
      <c r="E190" s="305"/>
      <c r="H190" s="371"/>
      <c r="I190" s="372"/>
      <c r="K190" s="371"/>
    </row>
    <row r="191" spans="1:11" ht="11.4" customHeight="1" x14ac:dyDescent="0.35">
      <c r="A191" s="305"/>
      <c r="B191" s="305"/>
      <c r="C191" s="313"/>
      <c r="D191" s="305"/>
      <c r="E191" s="305"/>
      <c r="H191" s="371"/>
      <c r="I191" s="372"/>
      <c r="K191" s="371"/>
    </row>
    <row r="192" spans="1:11" ht="18" customHeight="1" x14ac:dyDescent="0.35">
      <c r="A192" s="327" t="s">
        <v>326</v>
      </c>
      <c r="B192" s="327"/>
      <c r="C192" s="327"/>
      <c r="D192" s="327"/>
      <c r="E192" s="327"/>
      <c r="H192" s="371"/>
      <c r="I192" s="372"/>
      <c r="K192" s="371"/>
    </row>
    <row r="193" spans="1:11" ht="12.65" customHeight="1" x14ac:dyDescent="0.35">
      <c r="A193" s="338" t="s">
        <v>327</v>
      </c>
      <c r="B193" s="327"/>
      <c r="C193" s="327"/>
      <c r="D193" s="327"/>
      <c r="E193" s="327"/>
      <c r="H193" s="371"/>
      <c r="I193" s="372"/>
      <c r="K193" s="371"/>
    </row>
    <row r="194" spans="1:11" ht="12.65" customHeight="1" x14ac:dyDescent="0.35">
      <c r="A194" s="312"/>
      <c r="B194" s="307" t="s">
        <v>328</v>
      </c>
      <c r="C194" s="306" t="s">
        <v>329</v>
      </c>
      <c r="D194" s="307" t="s">
        <v>330</v>
      </c>
      <c r="E194" s="307" t="s">
        <v>331</v>
      </c>
      <c r="H194" s="375"/>
      <c r="I194" s="372"/>
      <c r="K194" s="371"/>
    </row>
    <row r="195" spans="1:11" ht="12.65" customHeight="1" x14ac:dyDescent="0.45">
      <c r="A195" s="305" t="s">
        <v>332</v>
      </c>
      <c r="B195" s="339">
        <v>219455313.39999998</v>
      </c>
      <c r="C195" s="335">
        <f>'[4]801 SCH 2019 '!F105</f>
        <v>1711000</v>
      </c>
      <c r="D195" s="339">
        <f>-'[4]801 SCH 2019 '!G105</f>
        <v>0</v>
      </c>
      <c r="E195" s="305">
        <f t="shared" ref="E195:E203" si="10">SUM(B195:C195)-D195</f>
        <v>221166313.39999998</v>
      </c>
      <c r="H195" s="378" t="s">
        <v>1311</v>
      </c>
      <c r="I195" s="374" t="s">
        <v>1287</v>
      </c>
      <c r="J195" s="2" t="s">
        <v>1312</v>
      </c>
      <c r="K195" s="371"/>
    </row>
    <row r="196" spans="1:11" ht="12.65" customHeight="1" x14ac:dyDescent="0.45">
      <c r="A196" s="305" t="s">
        <v>333</v>
      </c>
      <c r="B196" s="339">
        <v>14657705.77</v>
      </c>
      <c r="C196" s="335">
        <f>'[4]801 SCH 2019 '!F106</f>
        <v>32724.030000001192</v>
      </c>
      <c r="D196" s="339">
        <f>-'[4]801 SCH 2019 '!G106</f>
        <v>0</v>
      </c>
      <c r="E196" s="305">
        <f t="shared" si="10"/>
        <v>14690429.800000001</v>
      </c>
      <c r="H196" s="378" t="s">
        <v>1313</v>
      </c>
      <c r="I196" s="374" t="s">
        <v>1287</v>
      </c>
      <c r="J196" s="2" t="s">
        <v>1312</v>
      </c>
      <c r="K196" s="371"/>
    </row>
    <row r="197" spans="1:11" ht="12.65" customHeight="1" x14ac:dyDescent="0.45">
      <c r="A197" s="305" t="s">
        <v>334</v>
      </c>
      <c r="B197" s="339">
        <v>961783604.61000013</v>
      </c>
      <c r="C197" s="335">
        <f>'[4]801 SCH 2019 '!F107</f>
        <v>301503133.79000008</v>
      </c>
      <c r="D197" s="339">
        <f>-'[4]801 SCH 2019 '!G107</f>
        <v>149282.17000000001</v>
      </c>
      <c r="E197" s="305">
        <f t="shared" si="10"/>
        <v>1263137456.23</v>
      </c>
      <c r="H197" s="378" t="s">
        <v>1314</v>
      </c>
      <c r="I197" s="374" t="s">
        <v>1287</v>
      </c>
      <c r="J197" s="2" t="s">
        <v>1312</v>
      </c>
      <c r="K197" s="371"/>
    </row>
    <row r="198" spans="1:11" ht="12.65" customHeight="1" x14ac:dyDescent="0.35">
      <c r="A198" s="305" t="s">
        <v>335</v>
      </c>
      <c r="B198" s="339">
        <v>0</v>
      </c>
      <c r="C198" s="335">
        <f>'[4]801 SCH 2019 '!F108</f>
        <v>0</v>
      </c>
      <c r="D198" s="339">
        <f>-'[4]801 SCH 2019 '!G108</f>
        <v>0</v>
      </c>
      <c r="E198" s="305">
        <f t="shared" si="10"/>
        <v>0</v>
      </c>
      <c r="H198" s="371"/>
      <c r="I198" s="372"/>
      <c r="K198" s="371"/>
    </row>
    <row r="199" spans="1:11" ht="12.65" customHeight="1" x14ac:dyDescent="0.45">
      <c r="A199" s="305" t="s">
        <v>336</v>
      </c>
      <c r="B199" s="339">
        <v>44738075.660000004</v>
      </c>
      <c r="C199" s="335">
        <f>'[4]801 SCH 2019 '!F109</f>
        <v>19265417.780000001</v>
      </c>
      <c r="D199" s="339">
        <f>-'[4]801 SCH 2019 '!G109</f>
        <v>0</v>
      </c>
      <c r="E199" s="305">
        <f t="shared" si="10"/>
        <v>64003493.440000005</v>
      </c>
      <c r="H199" s="378" t="s">
        <v>1315</v>
      </c>
      <c r="I199" s="374" t="s">
        <v>1287</v>
      </c>
      <c r="J199" s="2" t="s">
        <v>1312</v>
      </c>
      <c r="K199" s="371"/>
    </row>
    <row r="200" spans="1:11" ht="12.65" customHeight="1" x14ac:dyDescent="0.45">
      <c r="A200" s="305" t="s">
        <v>337</v>
      </c>
      <c r="B200" s="339">
        <v>498391562.72999996</v>
      </c>
      <c r="C200" s="335">
        <f>'[4]801 SCH 2019 '!F110</f>
        <v>62321942.550000191</v>
      </c>
      <c r="D200" s="339">
        <f>-'[4]801 SCH 2019 '!G110</f>
        <v>7102746.6299999952</v>
      </c>
      <c r="E200" s="305">
        <f t="shared" si="10"/>
        <v>553610758.65000021</v>
      </c>
      <c r="H200" s="378" t="s">
        <v>1316</v>
      </c>
      <c r="I200" s="374" t="s">
        <v>1287</v>
      </c>
      <c r="J200" s="2" t="s">
        <v>1312</v>
      </c>
      <c r="K200" s="371"/>
    </row>
    <row r="201" spans="1:11" ht="12.65" customHeight="1" x14ac:dyDescent="0.35">
      <c r="A201" s="305" t="s">
        <v>338</v>
      </c>
      <c r="B201" s="339">
        <v>0</v>
      </c>
      <c r="C201" s="335">
        <f>'[4]801 SCH 2019 '!F111</f>
        <v>0</v>
      </c>
      <c r="D201" s="339">
        <f>-'[4]801 SCH 2019 '!G111</f>
        <v>0</v>
      </c>
      <c r="E201" s="305">
        <f t="shared" si="10"/>
        <v>0</v>
      </c>
      <c r="H201" s="371"/>
      <c r="I201" s="372"/>
      <c r="K201" s="371"/>
    </row>
    <row r="202" spans="1:11" ht="12.65" customHeight="1" x14ac:dyDescent="0.45">
      <c r="A202" s="305" t="s">
        <v>339</v>
      </c>
      <c r="B202" s="339">
        <v>58651289.580000006</v>
      </c>
      <c r="C202" s="335">
        <f>'[4]801 SCH 2019 '!F112</f>
        <v>14146290.870000005</v>
      </c>
      <c r="D202" s="339">
        <f>-'[4]801 SCH 2019 '!G112</f>
        <v>405387.55</v>
      </c>
      <c r="E202" s="305">
        <f t="shared" si="10"/>
        <v>72392192.900000021</v>
      </c>
      <c r="H202" s="378" t="s">
        <v>1317</v>
      </c>
      <c r="I202" s="374" t="s">
        <v>1287</v>
      </c>
      <c r="J202" s="2" t="s">
        <v>1312</v>
      </c>
      <c r="K202" s="371"/>
    </row>
    <row r="203" spans="1:11" ht="12.65" customHeight="1" x14ac:dyDescent="0.45">
      <c r="A203" s="305" t="s">
        <v>340</v>
      </c>
      <c r="B203" s="339">
        <v>245531870.47999933</v>
      </c>
      <c r="C203" s="335">
        <f>'[4]801 SCH 2019 '!F113</f>
        <v>348063188.68001431</v>
      </c>
      <c r="D203" s="339">
        <f>-'[4]801 SCH 2019 '!G113</f>
        <v>398063356.53000093</v>
      </c>
      <c r="E203" s="305">
        <f t="shared" si="10"/>
        <v>195531702.63001275</v>
      </c>
      <c r="H203" s="378" t="s">
        <v>1318</v>
      </c>
      <c r="I203" s="374" t="s">
        <v>1287</v>
      </c>
      <c r="J203" s="2" t="s">
        <v>1312</v>
      </c>
      <c r="K203" s="371"/>
    </row>
    <row r="204" spans="1:11" ht="12.65" customHeight="1" x14ac:dyDescent="0.35">
      <c r="A204" s="305" t="s">
        <v>203</v>
      </c>
      <c r="B204" s="305">
        <f>SUM(B195:B203)</f>
        <v>2043209422.2299995</v>
      </c>
      <c r="C204" s="313">
        <f>SUM(C195:C203)</f>
        <v>747043697.70001459</v>
      </c>
      <c r="D204" s="305">
        <f>SUM(D195:D203)</f>
        <v>405720772.88000095</v>
      </c>
      <c r="E204" s="305">
        <f>SUM(E195:E203)</f>
        <v>2384532347.0500135</v>
      </c>
      <c r="H204" s="371"/>
      <c r="I204" s="372"/>
      <c r="K204" s="371"/>
    </row>
    <row r="205" spans="1:11" ht="12.65" customHeight="1" x14ac:dyDescent="0.35">
      <c r="A205" s="305"/>
      <c r="B205" s="305"/>
      <c r="C205" s="313"/>
      <c r="D205" s="305"/>
      <c r="E205" s="305"/>
      <c r="H205" s="371"/>
      <c r="I205" s="372"/>
      <c r="K205" s="371"/>
    </row>
    <row r="206" spans="1:11" ht="12.65" customHeight="1" x14ac:dyDescent="0.35">
      <c r="A206" s="338" t="s">
        <v>341</v>
      </c>
      <c r="B206" s="338"/>
      <c r="C206" s="338"/>
      <c r="D206" s="338"/>
      <c r="E206" s="338"/>
      <c r="H206" s="371"/>
      <c r="I206" s="372"/>
      <c r="K206" s="371"/>
    </row>
    <row r="207" spans="1:11" ht="12.65" customHeight="1" x14ac:dyDescent="0.35">
      <c r="A207" s="312"/>
      <c r="B207" s="307" t="s">
        <v>328</v>
      </c>
      <c r="C207" s="306" t="s">
        <v>329</v>
      </c>
      <c r="D207" s="307" t="s">
        <v>330</v>
      </c>
      <c r="E207" s="307" t="s">
        <v>331</v>
      </c>
      <c r="H207" s="379"/>
      <c r="I207" s="372"/>
      <c r="K207" s="371"/>
    </row>
    <row r="208" spans="1:11" ht="12.65" customHeight="1" x14ac:dyDescent="0.35">
      <c r="A208" s="305" t="s">
        <v>332</v>
      </c>
      <c r="B208" s="344"/>
      <c r="C208" s="343"/>
      <c r="D208" s="344"/>
      <c r="E208" s="305"/>
      <c r="H208" s="379"/>
      <c r="I208" s="372"/>
      <c r="K208" s="371"/>
    </row>
    <row r="209" spans="1:11" ht="12.65" customHeight="1" x14ac:dyDescent="0.45">
      <c r="A209" s="305" t="s">
        <v>333</v>
      </c>
      <c r="B209" s="339">
        <v>7431883.8999999994</v>
      </c>
      <c r="C209" s="335">
        <f>-'[4]801 SCH 2019 '!F119</f>
        <v>793219.71999999974</v>
      </c>
      <c r="D209" s="339">
        <f>'[4]801 SCH 2019 '!G119</f>
        <v>0</v>
      </c>
      <c r="E209" s="305">
        <f t="shared" ref="E209:E216" si="11">SUM(B209:C209)-D209</f>
        <v>8225103.6199999992</v>
      </c>
      <c r="H209" s="378" t="s">
        <v>1319</v>
      </c>
      <c r="I209" s="374" t="s">
        <v>1287</v>
      </c>
      <c r="J209" s="2" t="s">
        <v>1312</v>
      </c>
      <c r="K209" s="371"/>
    </row>
    <row r="210" spans="1:11" ht="12.65" customHeight="1" x14ac:dyDescent="0.45">
      <c r="A210" s="305" t="s">
        <v>334</v>
      </c>
      <c r="B210" s="339">
        <v>373579471.68000007</v>
      </c>
      <c r="C210" s="335">
        <f>-'[4]801 SCH 2019 '!F120</f>
        <v>37928225.899999917</v>
      </c>
      <c r="D210" s="339">
        <f>'[4]801 SCH 2019 '!G120</f>
        <v>142377.01</v>
      </c>
      <c r="E210" s="305">
        <f t="shared" si="11"/>
        <v>411365320.56999999</v>
      </c>
      <c r="H210" s="378" t="s">
        <v>1320</v>
      </c>
      <c r="I210" s="374" t="s">
        <v>1287</v>
      </c>
      <c r="J210" s="2" t="s">
        <v>1312</v>
      </c>
      <c r="K210" s="371"/>
    </row>
    <row r="211" spans="1:11" ht="12.65" customHeight="1" x14ac:dyDescent="0.35">
      <c r="A211" s="305" t="s">
        <v>335</v>
      </c>
      <c r="B211" s="339">
        <v>0</v>
      </c>
      <c r="C211" s="335">
        <f>-'[4]801 SCH 2019 '!F121</f>
        <v>0</v>
      </c>
      <c r="D211" s="339">
        <f>'[4]801 SCH 2019 '!G121</f>
        <v>0</v>
      </c>
      <c r="E211" s="305">
        <f t="shared" si="11"/>
        <v>0</v>
      </c>
      <c r="H211" s="379"/>
      <c r="I211" s="372"/>
      <c r="K211" s="371"/>
    </row>
    <row r="212" spans="1:11" ht="12.65" customHeight="1" x14ac:dyDescent="0.45">
      <c r="A212" s="305" t="s">
        <v>336</v>
      </c>
      <c r="B212" s="339">
        <v>25077043.359999999</v>
      </c>
      <c r="C212" s="335">
        <f>-'[4]801 SCH 2019 '!F122</f>
        <v>2616125.6599999964</v>
      </c>
      <c r="D212" s="339">
        <f>'[4]801 SCH 2019 '!G122</f>
        <v>0</v>
      </c>
      <c r="E212" s="305">
        <f t="shared" si="11"/>
        <v>27693169.019999996</v>
      </c>
      <c r="H212" s="378" t="s">
        <v>1321</v>
      </c>
      <c r="I212" s="374" t="s">
        <v>1287</v>
      </c>
      <c r="J212" s="2" t="s">
        <v>1312</v>
      </c>
      <c r="K212" s="371"/>
    </row>
    <row r="213" spans="1:11" ht="12.65" customHeight="1" x14ac:dyDescent="0.45">
      <c r="A213" s="305" t="s">
        <v>337</v>
      </c>
      <c r="B213" s="339">
        <v>339961016.86000031</v>
      </c>
      <c r="C213" s="335">
        <f>-'[4]801 SCH 2019 '!F123</f>
        <v>52692738.709999979</v>
      </c>
      <c r="D213" s="339">
        <f>'[4]801 SCH 2019 '!G123</f>
        <v>6873288.609999992</v>
      </c>
      <c r="E213" s="305">
        <f t="shared" si="11"/>
        <v>385780466.96000028</v>
      </c>
      <c r="H213" s="378" t="s">
        <v>1322</v>
      </c>
      <c r="I213" s="374" t="s">
        <v>1287</v>
      </c>
      <c r="J213" s="2" t="s">
        <v>1312</v>
      </c>
      <c r="K213" s="371"/>
    </row>
    <row r="214" spans="1:11" ht="12.65" customHeight="1" x14ac:dyDescent="0.35">
      <c r="A214" s="305" t="s">
        <v>338</v>
      </c>
      <c r="B214" s="339">
        <v>0</v>
      </c>
      <c r="C214" s="335">
        <f>-'[4]801 SCH 2019 '!F124</f>
        <v>0</v>
      </c>
      <c r="D214" s="339">
        <f>'[4]801 SCH 2019 '!G124</f>
        <v>0</v>
      </c>
      <c r="E214" s="305">
        <f t="shared" si="11"/>
        <v>0</v>
      </c>
      <c r="H214" s="379"/>
      <c r="I214" s="372"/>
      <c r="K214" s="371"/>
    </row>
    <row r="215" spans="1:11" ht="12.65" customHeight="1" x14ac:dyDescent="0.45">
      <c r="A215" s="305" t="s">
        <v>339</v>
      </c>
      <c r="B215" s="339">
        <v>16786696.569999997</v>
      </c>
      <c r="C215" s="335">
        <f>-'[4]801 SCH 2019 '!F125</f>
        <v>5007113.2300000004</v>
      </c>
      <c r="D215" s="339">
        <f>'[4]801 SCH 2019 '!G125</f>
        <v>405387.55</v>
      </c>
      <c r="E215" s="305">
        <f t="shared" si="11"/>
        <v>21388422.249999996</v>
      </c>
      <c r="H215" s="378" t="s">
        <v>1323</v>
      </c>
      <c r="I215" s="374" t="s">
        <v>1287</v>
      </c>
      <c r="J215" s="2" t="s">
        <v>1312</v>
      </c>
      <c r="K215" s="371"/>
    </row>
    <row r="216" spans="1:11" ht="12.65" customHeight="1" x14ac:dyDescent="0.35">
      <c r="A216" s="305" t="s">
        <v>340</v>
      </c>
      <c r="B216" s="339">
        <v>0</v>
      </c>
      <c r="C216" s="335">
        <f>-'[4]801 SCH 2019 '!F126</f>
        <v>0</v>
      </c>
      <c r="D216" s="339">
        <f>'[4]801 SCH 2019 '!G126</f>
        <v>0</v>
      </c>
      <c r="E216" s="305">
        <f t="shared" si="11"/>
        <v>0</v>
      </c>
      <c r="H216" s="379"/>
      <c r="I216" s="372"/>
      <c r="K216" s="371"/>
    </row>
    <row r="217" spans="1:11" ht="12.65" customHeight="1" x14ac:dyDescent="0.35">
      <c r="A217" s="305" t="s">
        <v>203</v>
      </c>
      <c r="B217" s="305">
        <f>SUM(B208:B216)</f>
        <v>762836112.37000048</v>
      </c>
      <c r="C217" s="313">
        <f>SUM(C208:C216)</f>
        <v>99037423.219999894</v>
      </c>
      <c r="D217" s="305">
        <f>SUM(D208:D216)</f>
        <v>7421053.1699999915</v>
      </c>
      <c r="E217" s="305">
        <f>SUM(E208:E216)</f>
        <v>854452482.42000031</v>
      </c>
      <c r="H217" s="371"/>
      <c r="I217" s="372"/>
      <c r="K217" s="371"/>
    </row>
    <row r="218" spans="1:11" ht="12.65" customHeight="1" x14ac:dyDescent="0.35">
      <c r="A218" s="305"/>
      <c r="B218" s="305"/>
      <c r="C218" s="313"/>
      <c r="D218" s="305"/>
      <c r="E218" s="305"/>
      <c r="F218" s="2">
        <f>E204-E217</f>
        <v>1530079864.6300132</v>
      </c>
      <c r="H218" s="371"/>
      <c r="I218" s="380" t="s">
        <v>221</v>
      </c>
      <c r="K218" s="371"/>
    </row>
    <row r="219" spans="1:11" ht="21.75" customHeight="1" x14ac:dyDescent="0.35">
      <c r="A219" s="327" t="s">
        <v>342</v>
      </c>
      <c r="B219" s="327"/>
      <c r="C219" s="327"/>
      <c r="D219" s="327"/>
      <c r="E219" s="327"/>
      <c r="H219" s="371"/>
      <c r="I219" s="372"/>
      <c r="K219" s="371"/>
    </row>
    <row r="220" spans="1:11" ht="12.65" customHeight="1" x14ac:dyDescent="0.35">
      <c r="A220" s="327"/>
      <c r="B220" s="381" t="s">
        <v>1255</v>
      </c>
      <c r="C220" s="381"/>
      <c r="D220" s="327"/>
      <c r="E220" s="327"/>
      <c r="H220" s="371"/>
      <c r="I220" s="372"/>
      <c r="K220" s="371"/>
    </row>
    <row r="221" spans="1:11" ht="12.65" customHeight="1" x14ac:dyDescent="0.45">
      <c r="A221" s="382" t="s">
        <v>1255</v>
      </c>
      <c r="B221" s="327"/>
      <c r="C221" s="335">
        <f>SUMIF([4]GL293!A:A,A221,[4]GL293!E:E)*-1</f>
        <v>2406776.77</v>
      </c>
      <c r="D221" s="328">
        <f>C221</f>
        <v>2406776.77</v>
      </c>
      <c r="E221" s="327"/>
      <c r="H221" s="378" t="s">
        <v>1324</v>
      </c>
      <c r="I221" s="374" t="s">
        <v>1287</v>
      </c>
      <c r="K221" s="371"/>
    </row>
    <row r="222" spans="1:11" ht="12.65" customHeight="1" x14ac:dyDescent="0.35">
      <c r="A222" s="334" t="s">
        <v>343</v>
      </c>
      <c r="B222" s="334"/>
      <c r="C222" s="334"/>
      <c r="D222" s="334"/>
      <c r="E222" s="334"/>
      <c r="H222" s="375"/>
      <c r="I222" s="372"/>
      <c r="K222" s="371"/>
    </row>
    <row r="223" spans="1:11" ht="12.65" customHeight="1" x14ac:dyDescent="0.45">
      <c r="A223" s="305" t="s">
        <v>344</v>
      </c>
      <c r="B223" s="328" t="s">
        <v>256</v>
      </c>
      <c r="C223" s="335">
        <f>SUMIF([4]GL293!A:A,A223,[4]GL293!E:E)*-1</f>
        <v>33959754.420000002</v>
      </c>
      <c r="D223" s="305"/>
      <c r="E223" s="305"/>
      <c r="H223" s="378" t="s">
        <v>1325</v>
      </c>
      <c r="I223" s="374" t="s">
        <v>1287</v>
      </c>
      <c r="K223" s="371"/>
    </row>
    <row r="224" spans="1:11" ht="12.65" customHeight="1" x14ac:dyDescent="0.45">
      <c r="A224" s="305" t="s">
        <v>345</v>
      </c>
      <c r="B224" s="328" t="s">
        <v>256</v>
      </c>
      <c r="C224" s="335">
        <f>SUMIF([4]GL293!A:A,A224,[4]GL293!E:E)*-1</f>
        <v>914668524.26999998</v>
      </c>
      <c r="D224" s="305"/>
      <c r="E224" s="305"/>
      <c r="H224" s="378" t="s">
        <v>1326</v>
      </c>
      <c r="I224" s="374" t="s">
        <v>1287</v>
      </c>
      <c r="K224" s="371"/>
    </row>
    <row r="225" spans="1:11" ht="12.65" customHeight="1" x14ac:dyDescent="0.35">
      <c r="A225" s="305" t="s">
        <v>346</v>
      </c>
      <c r="B225" s="328" t="s">
        <v>256</v>
      </c>
      <c r="C225" s="335">
        <f>SUMIF([4]GL293!A:A,A225,[4]GL293!E:E)*-1</f>
        <v>0</v>
      </c>
      <c r="D225" s="305"/>
      <c r="E225" s="305"/>
      <c r="H225" s="375"/>
      <c r="I225" s="372"/>
      <c r="K225" s="371"/>
    </row>
    <row r="226" spans="1:11" ht="12.65" customHeight="1" x14ac:dyDescent="0.45">
      <c r="A226" s="305" t="s">
        <v>347</v>
      </c>
      <c r="B226" s="328" t="s">
        <v>256</v>
      </c>
      <c r="C226" s="335">
        <f>SUMIF([4]GL293!A:A,A226,[4]GL293!E:E)*-1</f>
        <v>69535592.219999999</v>
      </c>
      <c r="D226" s="305"/>
      <c r="E226" s="305"/>
      <c r="H226" s="378" t="s">
        <v>1327</v>
      </c>
      <c r="I226" s="374" t="s">
        <v>1287</v>
      </c>
      <c r="K226" s="371"/>
    </row>
    <row r="227" spans="1:11" ht="12.65" customHeight="1" x14ac:dyDescent="0.45">
      <c r="A227" s="305" t="s">
        <v>348</v>
      </c>
      <c r="B227" s="328" t="s">
        <v>256</v>
      </c>
      <c r="C227" s="335">
        <f>SUMIF([4]GL293!A:A,A227,[4]GL293!E:E)*-1</f>
        <v>278655289.38999999</v>
      </c>
      <c r="D227" s="305"/>
      <c r="E227" s="305"/>
      <c r="H227" s="378" t="s">
        <v>1328</v>
      </c>
      <c r="I227" s="374" t="s">
        <v>1287</v>
      </c>
      <c r="K227" s="371"/>
    </row>
    <row r="228" spans="1:11" ht="12.65" customHeight="1" x14ac:dyDescent="0.35">
      <c r="A228" s="305" t="s">
        <v>349</v>
      </c>
      <c r="B228" s="328" t="s">
        <v>256</v>
      </c>
      <c r="C228" s="335">
        <f>SUMIF([4]GL293!A:A,A228,[4]GL293!E:E)*-1</f>
        <v>0</v>
      </c>
      <c r="D228" s="305"/>
      <c r="E228" s="305"/>
      <c r="H228" s="375"/>
      <c r="I228" s="372"/>
      <c r="K228" s="371"/>
    </row>
    <row r="229" spans="1:11" ht="12.65" customHeight="1" x14ac:dyDescent="0.35">
      <c r="A229" s="305" t="s">
        <v>350</v>
      </c>
      <c r="B229" s="305"/>
      <c r="C229" s="313"/>
      <c r="D229" s="305">
        <f>SUM(C223:C228)</f>
        <v>1296819160.3</v>
      </c>
      <c r="E229" s="305"/>
      <c r="H229" s="375"/>
      <c r="I229" s="372"/>
      <c r="K229" s="371"/>
    </row>
    <row r="230" spans="1:11" ht="12.65" customHeight="1" x14ac:dyDescent="0.35">
      <c r="A230" s="334" t="s">
        <v>351</v>
      </c>
      <c r="B230" s="334"/>
      <c r="C230" s="334"/>
      <c r="D230" s="334"/>
      <c r="E230" s="334"/>
      <c r="H230" s="375"/>
      <c r="I230" s="372"/>
      <c r="K230" s="371"/>
    </row>
    <row r="231" spans="1:11" ht="12.65" customHeight="1" x14ac:dyDescent="0.35">
      <c r="A231" s="312" t="s">
        <v>352</v>
      </c>
      <c r="B231" s="328" t="s">
        <v>256</v>
      </c>
      <c r="C231" s="335"/>
      <c r="D231" s="305"/>
      <c r="E231" s="305"/>
      <c r="H231" s="375"/>
      <c r="I231" s="372"/>
      <c r="K231" s="371"/>
    </row>
    <row r="232" spans="1:11" ht="12.65" customHeight="1" x14ac:dyDescent="0.35">
      <c r="A232" s="312"/>
      <c r="B232" s="328"/>
      <c r="C232" s="313"/>
      <c r="D232" s="305"/>
      <c r="E232" s="305"/>
      <c r="H232" s="375"/>
      <c r="I232" s="372"/>
      <c r="K232" s="371"/>
    </row>
    <row r="233" spans="1:11" ht="12.65" customHeight="1" x14ac:dyDescent="0.45">
      <c r="A233" s="312" t="s">
        <v>353</v>
      </c>
      <c r="B233" s="328" t="s">
        <v>256</v>
      </c>
      <c r="C233" s="335">
        <f>SUMIF([4]GL293!A:A,A233,[4]GL293!E:E)*-1</f>
        <v>4954028.54</v>
      </c>
      <c r="D233" s="305"/>
      <c r="E233" s="305"/>
      <c r="H233" s="378" t="s">
        <v>1329</v>
      </c>
      <c r="I233" s="374" t="s">
        <v>1287</v>
      </c>
      <c r="J233" s="2" t="s">
        <v>1330</v>
      </c>
      <c r="K233" s="371"/>
    </row>
    <row r="234" spans="1:11" ht="12.65" customHeight="1" x14ac:dyDescent="0.45">
      <c r="A234" s="312" t="s">
        <v>354</v>
      </c>
      <c r="B234" s="328" t="s">
        <v>256</v>
      </c>
      <c r="C234" s="335">
        <f>SUMIF([4]GL293!A:A,A234,[4]GL293!E:E)*-1</f>
        <v>20975117.41</v>
      </c>
      <c r="D234" s="305"/>
      <c r="E234" s="305"/>
      <c r="H234" s="378" t="s">
        <v>1331</v>
      </c>
      <c r="I234" s="374" t="s">
        <v>1287</v>
      </c>
      <c r="K234" s="371"/>
    </row>
    <row r="235" spans="1:11" ht="12.65" customHeight="1" x14ac:dyDescent="0.35">
      <c r="A235" s="305"/>
      <c r="B235" s="305"/>
      <c r="C235" s="313"/>
      <c r="D235" s="305"/>
      <c r="E235" s="305"/>
      <c r="H235" s="375"/>
      <c r="I235" s="372"/>
      <c r="K235" s="371"/>
    </row>
    <row r="236" spans="1:11" ht="12.65" customHeight="1" x14ac:dyDescent="0.35">
      <c r="A236" s="312" t="s">
        <v>355</v>
      </c>
      <c r="B236" s="305"/>
      <c r="C236" s="313"/>
      <c r="D236" s="305">
        <f>SUM(C233:C235)</f>
        <v>25929145.949999999</v>
      </c>
      <c r="E236" s="305"/>
      <c r="H236" s="375"/>
      <c r="I236" s="372"/>
      <c r="K236" s="371"/>
    </row>
    <row r="237" spans="1:11" ht="12.65" customHeight="1" x14ac:dyDescent="0.35">
      <c r="A237" s="334" t="s">
        <v>356</v>
      </c>
      <c r="B237" s="334"/>
      <c r="C237" s="334"/>
      <c r="D237" s="334"/>
      <c r="E237" s="334"/>
      <c r="H237" s="375"/>
      <c r="I237" s="372"/>
      <c r="K237" s="371"/>
    </row>
    <row r="238" spans="1:11" ht="12.65" customHeight="1" x14ac:dyDescent="0.45">
      <c r="A238" s="305" t="s">
        <v>357</v>
      </c>
      <c r="B238" s="328" t="s">
        <v>256</v>
      </c>
      <c r="C238" s="335">
        <f>SUMIF([4]GL293!A:A,A238,[4]GL293!E:E)*-1</f>
        <v>17117981.560000002</v>
      </c>
      <c r="D238" s="305"/>
      <c r="E238" s="305"/>
      <c r="H238" s="378" t="s">
        <v>1332</v>
      </c>
      <c r="I238" s="374" t="s">
        <v>1287</v>
      </c>
      <c r="K238" s="371"/>
    </row>
    <row r="239" spans="1:11" ht="12.65" customHeight="1" x14ac:dyDescent="0.35">
      <c r="A239" s="305" t="s">
        <v>356</v>
      </c>
      <c r="B239" s="328" t="s">
        <v>256</v>
      </c>
      <c r="C239" s="335">
        <f>SUMIF([4]GL293!A:A,A239,[4]GL293!E:E)*-1</f>
        <v>0</v>
      </c>
      <c r="D239" s="305"/>
      <c r="E239" s="305"/>
      <c r="H239" s="375"/>
      <c r="I239" s="372"/>
      <c r="K239" s="371"/>
    </row>
    <row r="240" spans="1:11" ht="12.65" customHeight="1" x14ac:dyDescent="0.35">
      <c r="A240" s="305" t="s">
        <v>358</v>
      </c>
      <c r="B240" s="305"/>
      <c r="C240" s="313"/>
      <c r="D240" s="305">
        <f>SUM(C238:C239)</f>
        <v>17117981.560000002</v>
      </c>
      <c r="E240" s="305"/>
      <c r="H240" s="371"/>
      <c r="I240" s="372"/>
      <c r="K240" s="371"/>
    </row>
    <row r="241" spans="1:11" ht="12.65" customHeight="1" x14ac:dyDescent="0.35">
      <c r="A241" s="305"/>
      <c r="B241" s="305"/>
      <c r="C241" s="313"/>
      <c r="D241" s="305"/>
      <c r="E241" s="305"/>
      <c r="H241" s="371"/>
      <c r="I241" s="372"/>
      <c r="K241" s="371"/>
    </row>
    <row r="242" spans="1:11" ht="12.65" customHeight="1" x14ac:dyDescent="0.45">
      <c r="A242" s="305" t="s">
        <v>359</v>
      </c>
      <c r="B242" s="305"/>
      <c r="C242" s="313"/>
      <c r="D242" s="305">
        <f>D221+D229+D236+D240</f>
        <v>1342273064.5799999</v>
      </c>
      <c r="E242" s="305"/>
      <c r="H242" s="371"/>
      <c r="I242" s="374" t="s">
        <v>1287</v>
      </c>
      <c r="K242" s="371"/>
    </row>
    <row r="243" spans="1:11" ht="12.65" customHeight="1" x14ac:dyDescent="0.35">
      <c r="A243" s="305"/>
      <c r="B243" s="305"/>
      <c r="C243" s="313"/>
      <c r="D243" s="305"/>
      <c r="E243" s="305"/>
      <c r="H243" s="371"/>
      <c r="I243" s="372"/>
      <c r="K243" s="371"/>
    </row>
    <row r="244" spans="1:11" ht="12.65" customHeight="1" x14ac:dyDescent="0.35">
      <c r="A244" s="305"/>
      <c r="B244" s="305"/>
      <c r="C244" s="313"/>
      <c r="D244" s="305"/>
      <c r="E244" s="305"/>
      <c r="H244" s="371"/>
      <c r="I244" s="372"/>
      <c r="K244" s="371"/>
    </row>
    <row r="245" spans="1:11" ht="12.65" customHeight="1" x14ac:dyDescent="0.35">
      <c r="A245" s="305"/>
      <c r="B245" s="305"/>
      <c r="C245" s="313"/>
      <c r="D245" s="305"/>
      <c r="E245" s="305"/>
      <c r="H245" s="371"/>
      <c r="I245" s="372"/>
      <c r="K245" s="371"/>
    </row>
    <row r="246" spans="1:11" ht="21.75" customHeight="1" x14ac:dyDescent="0.35">
      <c r="A246" s="305"/>
      <c r="B246" s="305"/>
      <c r="C246" s="313"/>
      <c r="D246" s="305"/>
      <c r="E246" s="305"/>
      <c r="H246" s="371"/>
      <c r="I246" s="372"/>
      <c r="K246" s="371"/>
    </row>
    <row r="247" spans="1:11" ht="12.55" customHeight="1" x14ac:dyDescent="0.35">
      <c r="A247" s="305"/>
      <c r="B247" s="305"/>
      <c r="C247" s="313"/>
      <c r="D247" s="305"/>
      <c r="E247" s="305"/>
      <c r="H247" s="371"/>
      <c r="I247" s="372"/>
      <c r="K247" s="371"/>
    </row>
    <row r="248" spans="1:11" ht="11.25" customHeight="1" x14ac:dyDescent="0.35">
      <c r="A248" s="327" t="s">
        <v>360</v>
      </c>
      <c r="B248" s="327"/>
      <c r="C248" s="327"/>
      <c r="D248" s="327"/>
      <c r="E248" s="327"/>
      <c r="H248" s="371"/>
      <c r="I248" s="372"/>
      <c r="K248" s="371"/>
    </row>
    <row r="249" spans="1:11" ht="12.55" customHeight="1" x14ac:dyDescent="0.35">
      <c r="A249" s="334" t="s">
        <v>361</v>
      </c>
      <c r="B249" s="334"/>
      <c r="C249" s="334"/>
      <c r="D249" s="334"/>
      <c r="E249" s="334"/>
      <c r="H249" s="371"/>
      <c r="I249" s="372"/>
      <c r="K249" s="371"/>
    </row>
    <row r="250" spans="1:11" ht="12.55" customHeight="1" x14ac:dyDescent="0.45">
      <c r="A250" s="305" t="s">
        <v>362</v>
      </c>
      <c r="B250" s="328" t="s">
        <v>256</v>
      </c>
      <c r="C250" s="335">
        <f>SUMIF([4]BS!A:A,A250,[4]BS!E:E)</f>
        <v>68511822.88000001</v>
      </c>
      <c r="D250" s="305"/>
      <c r="E250" s="305"/>
      <c r="H250" s="378" t="s">
        <v>1333</v>
      </c>
      <c r="I250" s="374" t="s">
        <v>1287</v>
      </c>
      <c r="K250" s="371"/>
    </row>
    <row r="251" spans="1:11" ht="12.55" customHeight="1" x14ac:dyDescent="0.35">
      <c r="A251" s="305" t="s">
        <v>363</v>
      </c>
      <c r="B251" s="328" t="s">
        <v>256</v>
      </c>
      <c r="C251" s="335"/>
      <c r="D251" s="305"/>
      <c r="E251" s="305"/>
      <c r="H251" s="375"/>
      <c r="I251" s="372"/>
      <c r="K251" s="371"/>
    </row>
    <row r="252" spans="1:11" ht="12.55" customHeight="1" x14ac:dyDescent="0.45">
      <c r="A252" s="305" t="s">
        <v>364</v>
      </c>
      <c r="B252" s="328" t="s">
        <v>256</v>
      </c>
      <c r="C252" s="335">
        <f>SUMIF([4]BS!A:A,A252,[4]BS!E:E)</f>
        <v>526572379.10000002</v>
      </c>
      <c r="D252" s="305"/>
      <c r="E252" s="305"/>
      <c r="H252" s="378" t="s">
        <v>1334</v>
      </c>
      <c r="I252" s="374" t="s">
        <v>1287</v>
      </c>
      <c r="K252" s="371"/>
    </row>
    <row r="253" spans="1:11" ht="12.55" customHeight="1" x14ac:dyDescent="0.45">
      <c r="A253" s="305" t="s">
        <v>365</v>
      </c>
      <c r="B253" s="328" t="s">
        <v>256</v>
      </c>
      <c r="C253" s="335">
        <f>SUMIF([4]BS!A:A,A253,[4]BS!E:E)*-1</f>
        <v>255793096</v>
      </c>
      <c r="D253" s="305"/>
      <c r="E253" s="305"/>
      <c r="H253" s="378" t="s">
        <v>1335</v>
      </c>
      <c r="I253" s="374" t="s">
        <v>1287</v>
      </c>
      <c r="K253" s="371"/>
    </row>
    <row r="254" spans="1:11" ht="12.55" customHeight="1" x14ac:dyDescent="0.45">
      <c r="A254" s="305" t="s">
        <v>1241</v>
      </c>
      <c r="B254" s="328" t="s">
        <v>256</v>
      </c>
      <c r="C254" s="335"/>
      <c r="D254" s="305"/>
      <c r="E254" s="305"/>
      <c r="H254" s="378" t="s">
        <v>1336</v>
      </c>
      <c r="I254" s="374" t="s">
        <v>1287</v>
      </c>
      <c r="K254" s="371"/>
    </row>
    <row r="255" spans="1:11" ht="12.55" customHeight="1" x14ac:dyDescent="0.35">
      <c r="A255" s="305" t="s">
        <v>366</v>
      </c>
      <c r="B255" s="328" t="s">
        <v>256</v>
      </c>
      <c r="C255" s="335">
        <f>SUMIF([4]BS!A:A,A255,[4]BS!E:E)</f>
        <v>133908538.84999999</v>
      </c>
      <c r="D255" s="305"/>
      <c r="E255" s="305"/>
      <c r="H255" s="375"/>
      <c r="I255" s="372"/>
      <c r="K255" s="371"/>
    </row>
    <row r="256" spans="1:11" ht="12.55" customHeight="1" x14ac:dyDescent="0.35">
      <c r="A256" s="305" t="s">
        <v>367</v>
      </c>
      <c r="B256" s="328" t="s">
        <v>256</v>
      </c>
      <c r="C256" s="335"/>
      <c r="D256" s="305"/>
      <c r="E256" s="305"/>
      <c r="H256" s="375"/>
      <c r="I256" s="372"/>
      <c r="K256" s="371"/>
    </row>
    <row r="257" spans="1:11" ht="12.55" customHeight="1" x14ac:dyDescent="0.45">
      <c r="A257" s="305" t="s">
        <v>368</v>
      </c>
      <c r="B257" s="328" t="s">
        <v>256</v>
      </c>
      <c r="C257" s="335">
        <f>SUMIF([4]BS!A:A,A257,[4]BS!E:E)</f>
        <v>18719563.910000004</v>
      </c>
      <c r="D257" s="305"/>
      <c r="E257" s="305"/>
      <c r="H257" s="378" t="s">
        <v>1337</v>
      </c>
      <c r="I257" s="374" t="s">
        <v>1287</v>
      </c>
      <c r="K257" s="371"/>
    </row>
    <row r="258" spans="1:11" ht="12.55" customHeight="1" x14ac:dyDescent="0.45">
      <c r="A258" s="305" t="s">
        <v>369</v>
      </c>
      <c r="B258" s="328" t="s">
        <v>256</v>
      </c>
      <c r="C258" s="335">
        <f>SUMIF([4]BS!A:A,A258,[4]BS!E:E)</f>
        <v>27287333.800000001</v>
      </c>
      <c r="D258" s="305"/>
      <c r="E258" s="305"/>
      <c r="H258" s="378" t="s">
        <v>1338</v>
      </c>
      <c r="I258" s="374" t="s">
        <v>1287</v>
      </c>
      <c r="K258" s="371"/>
    </row>
    <row r="259" spans="1:11" ht="12.55" customHeight="1" x14ac:dyDescent="0.45">
      <c r="A259" s="305" t="s">
        <v>370</v>
      </c>
      <c r="B259" s="328" t="s">
        <v>256</v>
      </c>
      <c r="C259" s="335">
        <f>SUMIF([4]BS!A:A,A259,[4]BS!E:E)</f>
        <v>24856082.969999999</v>
      </c>
      <c r="D259" s="305"/>
      <c r="E259" s="305"/>
      <c r="H259" s="378" t="s">
        <v>1339</v>
      </c>
      <c r="I259" s="374" t="s">
        <v>1287</v>
      </c>
      <c r="K259" s="371"/>
    </row>
    <row r="260" spans="1:11" ht="11.25" customHeight="1" x14ac:dyDescent="0.35">
      <c r="A260" s="305" t="s">
        <v>371</v>
      </c>
      <c r="B260" s="305"/>
      <c r="C260" s="313"/>
      <c r="D260" s="305">
        <f>SUM(C250:C252)-C253+SUM(C254:C259)</f>
        <v>544062625.50999999</v>
      </c>
      <c r="E260" s="305"/>
      <c r="H260" s="375"/>
      <c r="I260" s="380" t="s">
        <v>221</v>
      </c>
      <c r="K260" s="371"/>
    </row>
    <row r="261" spans="1:11" ht="12.55" customHeight="1" x14ac:dyDescent="0.35">
      <c r="A261" s="334" t="s">
        <v>372</v>
      </c>
      <c r="B261" s="334"/>
      <c r="C261" s="334"/>
      <c r="D261" s="334"/>
      <c r="E261" s="334"/>
      <c r="H261" s="375"/>
      <c r="I261" s="372"/>
      <c r="K261" s="371"/>
    </row>
    <row r="262" spans="1:11" ht="12.55" customHeight="1" x14ac:dyDescent="0.35">
      <c r="A262" s="305" t="s">
        <v>362</v>
      </c>
      <c r="B262" s="328" t="s">
        <v>256</v>
      </c>
      <c r="C262" s="335"/>
      <c r="D262" s="305"/>
      <c r="E262" s="305"/>
      <c r="H262" s="375"/>
      <c r="I262" s="372"/>
      <c r="K262" s="371"/>
    </row>
    <row r="263" spans="1:11" ht="12.55" customHeight="1" x14ac:dyDescent="0.45">
      <c r="A263" s="305" t="s">
        <v>363</v>
      </c>
      <c r="B263" s="328" t="s">
        <v>256</v>
      </c>
      <c r="C263" s="335">
        <f>SUMIF([4]BS!A:A,A263,[4]BS!E:E)</f>
        <v>1520187570.5699999</v>
      </c>
      <c r="D263" s="305"/>
      <c r="E263" s="305"/>
      <c r="H263" s="378" t="s">
        <v>1340</v>
      </c>
      <c r="I263" s="374" t="s">
        <v>1287</v>
      </c>
      <c r="K263" s="371"/>
    </row>
    <row r="264" spans="1:11" ht="12.55" customHeight="1" x14ac:dyDescent="0.45">
      <c r="A264" s="305" t="s">
        <v>373</v>
      </c>
      <c r="B264" s="328" t="s">
        <v>256</v>
      </c>
      <c r="C264" s="335">
        <f>'[4]BS details'!G27</f>
        <v>2321839.5699999961</v>
      </c>
      <c r="D264" s="305"/>
      <c r="E264" s="305"/>
      <c r="H264" s="378" t="s">
        <v>1341</v>
      </c>
      <c r="I264" s="374" t="s">
        <v>1287</v>
      </c>
      <c r="K264" s="371"/>
    </row>
    <row r="265" spans="1:11" ht="11.25" customHeight="1" x14ac:dyDescent="0.35">
      <c r="A265" s="305" t="s">
        <v>374</v>
      </c>
      <c r="B265" s="305"/>
      <c r="C265" s="313"/>
      <c r="D265" s="305">
        <f>SUM(C262:C264)</f>
        <v>1522509410.1399999</v>
      </c>
      <c r="E265" s="305"/>
      <c r="H265" s="375"/>
      <c r="I265" s="380" t="s">
        <v>221</v>
      </c>
      <c r="K265" s="371"/>
    </row>
    <row r="266" spans="1:11" ht="12.55" customHeight="1" x14ac:dyDescent="0.45">
      <c r="A266" s="334" t="s">
        <v>375</v>
      </c>
      <c r="B266" s="334"/>
      <c r="C266" s="334"/>
      <c r="D266" s="334"/>
      <c r="E266" s="334"/>
      <c r="H266" s="375"/>
      <c r="I266" s="374"/>
      <c r="K266" s="371"/>
    </row>
    <row r="267" spans="1:11" ht="12.55" customHeight="1" x14ac:dyDescent="0.45">
      <c r="A267" s="305" t="s">
        <v>332</v>
      </c>
      <c r="B267" s="328" t="s">
        <v>256</v>
      </c>
      <c r="C267" s="335">
        <f>E195</f>
        <v>221166313.39999998</v>
      </c>
      <c r="D267" s="305"/>
      <c r="E267" s="305"/>
      <c r="H267" s="378" t="s">
        <v>1311</v>
      </c>
      <c r="I267" s="374" t="s">
        <v>1287</v>
      </c>
      <c r="K267" s="371"/>
    </row>
    <row r="268" spans="1:11" ht="12.55" customHeight="1" x14ac:dyDescent="0.45">
      <c r="A268" s="305" t="s">
        <v>333</v>
      </c>
      <c r="B268" s="328" t="s">
        <v>256</v>
      </c>
      <c r="C268" s="335">
        <f t="shared" ref="C268:C272" si="12">E196</f>
        <v>14690429.800000001</v>
      </c>
      <c r="D268" s="305"/>
      <c r="E268" s="305"/>
      <c r="H268" s="378" t="s">
        <v>1313</v>
      </c>
      <c r="I268" s="374" t="s">
        <v>1287</v>
      </c>
      <c r="K268" s="371"/>
    </row>
    <row r="269" spans="1:11" ht="12.55" customHeight="1" x14ac:dyDescent="0.45">
      <c r="A269" s="305" t="s">
        <v>334</v>
      </c>
      <c r="B269" s="328" t="s">
        <v>256</v>
      </c>
      <c r="C269" s="335">
        <f t="shared" si="12"/>
        <v>1263137456.23</v>
      </c>
      <c r="D269" s="305"/>
      <c r="E269" s="305"/>
      <c r="H269" s="378" t="s">
        <v>1314</v>
      </c>
      <c r="I269" s="374" t="s">
        <v>1287</v>
      </c>
      <c r="K269" s="371"/>
    </row>
    <row r="270" spans="1:11" ht="12.55" customHeight="1" x14ac:dyDescent="0.35">
      <c r="A270" s="305" t="s">
        <v>376</v>
      </c>
      <c r="B270" s="328" t="s">
        <v>256</v>
      </c>
      <c r="C270" s="335">
        <f t="shared" si="12"/>
        <v>0</v>
      </c>
      <c r="D270" s="305"/>
      <c r="E270" s="305"/>
      <c r="H270" s="375"/>
      <c r="I270" s="372"/>
      <c r="K270" s="371"/>
    </row>
    <row r="271" spans="1:11" ht="12.55" customHeight="1" x14ac:dyDescent="0.45">
      <c r="A271" s="305" t="s">
        <v>377</v>
      </c>
      <c r="B271" s="328" t="s">
        <v>256</v>
      </c>
      <c r="C271" s="335">
        <f t="shared" si="12"/>
        <v>64003493.440000005</v>
      </c>
      <c r="D271" s="305"/>
      <c r="E271" s="305"/>
      <c r="H271" s="378" t="s">
        <v>1315</v>
      </c>
      <c r="I271" s="374" t="s">
        <v>1287</v>
      </c>
      <c r="K271" s="371"/>
    </row>
    <row r="272" spans="1:11" ht="12.55" customHeight="1" x14ac:dyDescent="0.45">
      <c r="A272" s="305" t="s">
        <v>378</v>
      </c>
      <c r="B272" s="328" t="s">
        <v>256</v>
      </c>
      <c r="C272" s="335">
        <f t="shared" si="12"/>
        <v>553610758.65000021</v>
      </c>
      <c r="D272" s="305"/>
      <c r="E272" s="305"/>
      <c r="H272" s="378" t="s">
        <v>1342</v>
      </c>
      <c r="I272" s="374" t="s">
        <v>1287</v>
      </c>
      <c r="K272" s="371"/>
    </row>
    <row r="273" spans="1:11" ht="12.55" customHeight="1" x14ac:dyDescent="0.45">
      <c r="A273" s="305" t="s">
        <v>339</v>
      </c>
      <c r="B273" s="328" t="s">
        <v>256</v>
      </c>
      <c r="C273" s="335">
        <f>E202</f>
        <v>72392192.900000021</v>
      </c>
      <c r="D273" s="305"/>
      <c r="E273" s="305"/>
      <c r="H273" s="378" t="s">
        <v>1317</v>
      </c>
      <c r="I273" s="374" t="s">
        <v>1287</v>
      </c>
      <c r="K273" s="371"/>
    </row>
    <row r="274" spans="1:11" ht="12.55" customHeight="1" x14ac:dyDescent="0.45">
      <c r="A274" s="305" t="s">
        <v>340</v>
      </c>
      <c r="B274" s="328" t="s">
        <v>256</v>
      </c>
      <c r="C274" s="335">
        <f>E203</f>
        <v>195531702.63001275</v>
      </c>
      <c r="D274" s="305"/>
      <c r="E274" s="305"/>
      <c r="H274" s="378" t="s">
        <v>1343</v>
      </c>
      <c r="I274" s="374" t="s">
        <v>1287</v>
      </c>
      <c r="K274" s="371"/>
    </row>
    <row r="275" spans="1:11" ht="12.65" customHeight="1" x14ac:dyDescent="0.35">
      <c r="A275" s="305" t="s">
        <v>379</v>
      </c>
      <c r="B275" s="305"/>
      <c r="C275" s="313"/>
      <c r="D275" s="305">
        <f>SUM(C267:C274)</f>
        <v>2384532347.0500135</v>
      </c>
      <c r="E275" s="305"/>
      <c r="H275" s="375"/>
      <c r="I275" s="372"/>
      <c r="K275" s="371"/>
    </row>
    <row r="276" spans="1:11" ht="12.65" customHeight="1" x14ac:dyDescent="0.45">
      <c r="A276" s="305" t="s">
        <v>380</v>
      </c>
      <c r="B276" s="328" t="s">
        <v>256</v>
      </c>
      <c r="C276" s="335">
        <f>E217</f>
        <v>854452482.42000031</v>
      </c>
      <c r="D276" s="305"/>
      <c r="E276" s="305"/>
      <c r="H276" s="378" t="s">
        <v>1344</v>
      </c>
      <c r="I276" s="374" t="s">
        <v>1287</v>
      </c>
      <c r="J276" s="2" t="s">
        <v>1345</v>
      </c>
      <c r="K276" s="371"/>
    </row>
    <row r="277" spans="1:11" ht="12.65" customHeight="1" x14ac:dyDescent="0.35">
      <c r="A277" s="305" t="s">
        <v>381</v>
      </c>
      <c r="B277" s="305"/>
      <c r="C277" s="313"/>
      <c r="D277" s="305">
        <f>D275-C276</f>
        <v>1530079864.6300132</v>
      </c>
      <c r="E277" s="305"/>
      <c r="H277" s="375"/>
      <c r="I277" s="372"/>
      <c r="K277" s="371"/>
    </row>
    <row r="278" spans="1:11" ht="12.65" customHeight="1" x14ac:dyDescent="0.35">
      <c r="A278" s="334" t="s">
        <v>382</v>
      </c>
      <c r="B278" s="334"/>
      <c r="C278" s="334"/>
      <c r="D278" s="334"/>
      <c r="E278" s="334"/>
      <c r="H278" s="375"/>
      <c r="I278" s="372"/>
      <c r="K278" s="371"/>
    </row>
    <row r="279" spans="1:11" ht="12.65" customHeight="1" x14ac:dyDescent="0.35">
      <c r="A279" s="305" t="s">
        <v>383</v>
      </c>
      <c r="B279" s="328" t="s">
        <v>256</v>
      </c>
      <c r="C279" s="335"/>
      <c r="D279" s="305"/>
      <c r="E279" s="305"/>
      <c r="H279" s="375"/>
      <c r="I279" s="372"/>
      <c r="K279" s="371"/>
    </row>
    <row r="280" spans="1:11" ht="12.65" customHeight="1" x14ac:dyDescent="0.35">
      <c r="A280" s="305" t="s">
        <v>384</v>
      </c>
      <c r="B280" s="328" t="s">
        <v>256</v>
      </c>
      <c r="C280" s="335"/>
      <c r="D280" s="305"/>
      <c r="E280" s="305"/>
      <c r="H280" s="375"/>
      <c r="I280" s="372"/>
      <c r="K280" s="371"/>
    </row>
    <row r="281" spans="1:11" ht="12.65" customHeight="1" x14ac:dyDescent="0.35">
      <c r="A281" s="305" t="s">
        <v>385</v>
      </c>
      <c r="B281" s="328" t="s">
        <v>256</v>
      </c>
      <c r="C281" s="335"/>
      <c r="D281" s="305"/>
      <c r="E281" s="305"/>
      <c r="H281" s="375"/>
      <c r="I281" s="372"/>
      <c r="K281" s="371"/>
    </row>
    <row r="282" spans="1:11" ht="12.65" customHeight="1" x14ac:dyDescent="0.45">
      <c r="A282" s="305" t="s">
        <v>373</v>
      </c>
      <c r="B282" s="328" t="s">
        <v>256</v>
      </c>
      <c r="C282" s="335">
        <f>SUMIF([4]BS!A:A,A282,[4]BS!E:E)</f>
        <v>281703765.58999997</v>
      </c>
      <c r="D282" s="305"/>
      <c r="E282" s="305"/>
      <c r="H282" s="378" t="s">
        <v>1346</v>
      </c>
      <c r="I282" s="374" t="s">
        <v>1287</v>
      </c>
      <c r="J282" s="2" t="s">
        <v>1347</v>
      </c>
      <c r="K282" s="371"/>
    </row>
    <row r="283" spans="1:11" ht="12.65" customHeight="1" x14ac:dyDescent="0.35">
      <c r="A283" s="305" t="s">
        <v>386</v>
      </c>
      <c r="B283" s="305"/>
      <c r="C283" s="313"/>
      <c r="D283" s="305">
        <f>C279-C280+C281+C282</f>
        <v>281703765.58999997</v>
      </c>
      <c r="E283" s="305"/>
      <c r="H283" s="375"/>
      <c r="I283" s="372"/>
      <c r="K283" s="371"/>
    </row>
    <row r="284" spans="1:11" ht="12.65" customHeight="1" x14ac:dyDescent="0.35">
      <c r="A284" s="305"/>
      <c r="B284" s="305"/>
      <c r="C284" s="313"/>
      <c r="D284" s="305"/>
      <c r="E284" s="305"/>
      <c r="H284" s="375"/>
      <c r="I284" s="372"/>
      <c r="K284" s="371"/>
    </row>
    <row r="285" spans="1:11" ht="12.65" customHeight="1" x14ac:dyDescent="0.35">
      <c r="A285" s="334" t="s">
        <v>387</v>
      </c>
      <c r="B285" s="334"/>
      <c r="C285" s="334"/>
      <c r="D285" s="334"/>
      <c r="E285" s="334"/>
      <c r="H285" s="375"/>
      <c r="I285" s="372"/>
      <c r="K285" s="371"/>
    </row>
    <row r="286" spans="1:11" ht="12.65" customHeight="1" x14ac:dyDescent="0.35">
      <c r="A286" s="305" t="s">
        <v>388</v>
      </c>
      <c r="B286" s="328" t="s">
        <v>256</v>
      </c>
      <c r="C286" s="335"/>
      <c r="D286" s="305"/>
      <c r="E286" s="305"/>
      <c r="H286" s="375"/>
      <c r="I286" s="372"/>
      <c r="K286" s="371"/>
    </row>
    <row r="287" spans="1:11" ht="12.65" customHeight="1" x14ac:dyDescent="0.35">
      <c r="A287" s="305" t="s">
        <v>389</v>
      </c>
      <c r="B287" s="328" t="s">
        <v>256</v>
      </c>
      <c r="C287" s="335"/>
      <c r="D287" s="305"/>
      <c r="E287" s="305"/>
      <c r="H287" s="375"/>
      <c r="I287" s="372"/>
      <c r="K287" s="371"/>
    </row>
    <row r="288" spans="1:11" ht="12.65" customHeight="1" x14ac:dyDescent="0.35">
      <c r="A288" s="305" t="s">
        <v>390</v>
      </c>
      <c r="B288" s="328" t="s">
        <v>256</v>
      </c>
      <c r="C288" s="335"/>
      <c r="D288" s="305"/>
      <c r="E288" s="305"/>
      <c r="H288" s="375"/>
      <c r="I288" s="372"/>
      <c r="K288" s="371"/>
    </row>
    <row r="289" spans="1:11" ht="12.65" customHeight="1" x14ac:dyDescent="0.35">
      <c r="A289" s="305" t="s">
        <v>391</v>
      </c>
      <c r="B289" s="328" t="s">
        <v>256</v>
      </c>
      <c r="C289" s="335"/>
      <c r="D289" s="305"/>
      <c r="E289" s="305"/>
      <c r="H289" s="375"/>
      <c r="I289" s="372"/>
      <c r="K289" s="371"/>
    </row>
    <row r="290" spans="1:11" ht="12.65" customHeight="1" x14ac:dyDescent="0.35">
      <c r="A290" s="305" t="s">
        <v>392</v>
      </c>
      <c r="B290" s="305"/>
      <c r="C290" s="313"/>
      <c r="D290" s="305">
        <f>SUM(C286:C289)</f>
        <v>0</v>
      </c>
      <c r="E290" s="305"/>
      <c r="H290" s="375"/>
      <c r="I290" s="372"/>
      <c r="K290" s="371"/>
    </row>
    <row r="291" spans="1:11" ht="12.65" customHeight="1" x14ac:dyDescent="0.35">
      <c r="A291" s="305"/>
      <c r="B291" s="305"/>
      <c r="C291" s="313"/>
      <c r="D291" s="305"/>
      <c r="E291" s="305"/>
      <c r="H291" s="375"/>
      <c r="I291" s="372"/>
      <c r="K291" s="371"/>
    </row>
    <row r="292" spans="1:11" ht="12.65" customHeight="1" x14ac:dyDescent="0.35">
      <c r="A292" s="305" t="s">
        <v>393</v>
      </c>
      <c r="B292" s="305"/>
      <c r="C292" s="313"/>
      <c r="D292" s="305">
        <f>D260+D265+D277+D283+D290</f>
        <v>3878355665.8700132</v>
      </c>
      <c r="E292" s="305"/>
      <c r="H292" s="375"/>
      <c r="I292" s="380" t="s">
        <v>221</v>
      </c>
      <c r="K292" s="371"/>
    </row>
    <row r="293" spans="1:11" ht="12.65" customHeight="1" x14ac:dyDescent="0.35">
      <c r="A293" s="305"/>
      <c r="B293" s="305"/>
      <c r="C293" s="313"/>
      <c r="D293" s="305"/>
      <c r="E293" s="305"/>
      <c r="H293" s="375"/>
      <c r="I293" s="372"/>
      <c r="K293" s="371"/>
    </row>
    <row r="294" spans="1:11" ht="12.65" customHeight="1" x14ac:dyDescent="0.35">
      <c r="A294" s="305"/>
      <c r="B294" s="305"/>
      <c r="C294" s="313"/>
      <c r="D294" s="305"/>
      <c r="E294" s="305"/>
      <c r="H294" s="375"/>
      <c r="I294" s="372"/>
      <c r="K294" s="371"/>
    </row>
    <row r="295" spans="1:11" ht="12.65" customHeight="1" x14ac:dyDescent="0.35">
      <c r="A295" s="305"/>
      <c r="B295" s="305"/>
      <c r="C295" s="313"/>
      <c r="D295" s="305"/>
      <c r="E295" s="305"/>
      <c r="H295" s="375"/>
      <c r="I295" s="372"/>
      <c r="K295" s="371"/>
    </row>
    <row r="296" spans="1:11" ht="12.65" customHeight="1" x14ac:dyDescent="0.35">
      <c r="A296" s="305"/>
      <c r="B296" s="305"/>
      <c r="C296" s="313"/>
      <c r="D296" s="305"/>
      <c r="E296" s="305"/>
      <c r="H296" s="375"/>
      <c r="I296" s="372"/>
      <c r="K296" s="371"/>
    </row>
    <row r="297" spans="1:11" ht="12.65" customHeight="1" x14ac:dyDescent="0.35">
      <c r="A297" s="305"/>
      <c r="B297" s="305"/>
      <c r="C297" s="313"/>
      <c r="D297" s="305"/>
      <c r="E297" s="305"/>
      <c r="H297" s="375"/>
      <c r="I297" s="372"/>
      <c r="K297" s="371"/>
    </row>
    <row r="298" spans="1:11" ht="12.65" customHeight="1" x14ac:dyDescent="0.35">
      <c r="A298" s="305"/>
      <c r="B298" s="305"/>
      <c r="C298" s="313"/>
      <c r="D298" s="305"/>
      <c r="E298" s="305"/>
      <c r="H298" s="375"/>
      <c r="I298" s="372"/>
      <c r="K298" s="371"/>
    </row>
    <row r="299" spans="1:11" ht="12.65" customHeight="1" x14ac:dyDescent="0.35">
      <c r="A299" s="305"/>
      <c r="B299" s="305"/>
      <c r="C299" s="313"/>
      <c r="D299" s="305"/>
      <c r="E299" s="305"/>
      <c r="H299" s="375"/>
      <c r="I299" s="372"/>
      <c r="K299" s="371"/>
    </row>
    <row r="300" spans="1:11" ht="20.25" customHeight="1" x14ac:dyDescent="0.35">
      <c r="A300" s="305"/>
      <c r="B300" s="305"/>
      <c r="C300" s="313"/>
      <c r="D300" s="305"/>
      <c r="E300" s="305"/>
      <c r="H300" s="375"/>
      <c r="I300" s="372"/>
      <c r="K300" s="371"/>
    </row>
    <row r="301" spans="1:11" ht="12.65" customHeight="1" x14ac:dyDescent="0.35">
      <c r="A301" s="305"/>
      <c r="B301" s="305"/>
      <c r="C301" s="313"/>
      <c r="D301" s="305"/>
      <c r="E301" s="305"/>
      <c r="H301" s="375"/>
      <c r="I301" s="372"/>
      <c r="K301" s="371"/>
    </row>
    <row r="302" spans="1:11" ht="14.25" customHeight="1" x14ac:dyDescent="0.35">
      <c r="A302" s="327" t="s">
        <v>394</v>
      </c>
      <c r="B302" s="327"/>
      <c r="C302" s="327"/>
      <c r="D302" s="327"/>
      <c r="E302" s="327"/>
      <c r="H302" s="375"/>
      <c r="I302" s="372"/>
      <c r="K302" s="371"/>
    </row>
    <row r="303" spans="1:11" ht="12.65" customHeight="1" x14ac:dyDescent="0.35">
      <c r="A303" s="334" t="s">
        <v>395</v>
      </c>
      <c r="B303" s="334"/>
      <c r="C303" s="334"/>
      <c r="D303" s="334"/>
      <c r="E303" s="334"/>
      <c r="H303" s="375"/>
      <c r="I303" s="372"/>
      <c r="K303" s="371"/>
    </row>
    <row r="304" spans="1:11" ht="12.65" customHeight="1" x14ac:dyDescent="0.35">
      <c r="A304" s="305" t="s">
        <v>396</v>
      </c>
      <c r="B304" s="328" t="s">
        <v>256</v>
      </c>
      <c r="C304" s="335">
        <f>SUMIF([4]BS!A:A,A304,[4]BS!E:E)*-1</f>
        <v>0</v>
      </c>
      <c r="D304" s="305"/>
      <c r="E304" s="305"/>
      <c r="H304" s="375"/>
      <c r="I304" s="372"/>
      <c r="K304" s="371"/>
    </row>
    <row r="305" spans="1:11" ht="12.65" customHeight="1" x14ac:dyDescent="0.45">
      <c r="A305" s="305" t="s">
        <v>397</v>
      </c>
      <c r="B305" s="328" t="s">
        <v>256</v>
      </c>
      <c r="C305" s="335">
        <f>SUMIF([4]BS!A:A,A305,[4]BS!E:E)*-1</f>
        <v>102213302.3</v>
      </c>
      <c r="D305" s="305"/>
      <c r="E305" s="305"/>
      <c r="H305" s="378" t="s">
        <v>1348</v>
      </c>
      <c r="I305" s="374" t="s">
        <v>1287</v>
      </c>
      <c r="K305" s="371"/>
    </row>
    <row r="306" spans="1:11" ht="12.65" customHeight="1" x14ac:dyDescent="0.45">
      <c r="A306" s="305" t="s">
        <v>398</v>
      </c>
      <c r="B306" s="328" t="s">
        <v>256</v>
      </c>
      <c r="C306" s="335">
        <f>SUMIF([4]BS!A:A,A306,[4]BS!E:E)*-1</f>
        <v>88521308.920000017</v>
      </c>
      <c r="D306" s="305"/>
      <c r="E306" s="305"/>
      <c r="H306" s="378" t="s">
        <v>1349</v>
      </c>
      <c r="I306" s="374" t="s">
        <v>1287</v>
      </c>
      <c r="K306" s="371"/>
    </row>
    <row r="307" spans="1:11" ht="12.65" customHeight="1" x14ac:dyDescent="0.45">
      <c r="A307" s="305" t="s">
        <v>399</v>
      </c>
      <c r="B307" s="328" t="s">
        <v>256</v>
      </c>
      <c r="C307" s="335">
        <f>SUMIF([4]BS!A:A,A307,[4]BS!E:E)*-1</f>
        <v>13401082.970000001</v>
      </c>
      <c r="D307" s="305"/>
      <c r="E307" s="305"/>
      <c r="H307" s="378" t="s">
        <v>1350</v>
      </c>
      <c r="I307" s="374" t="s">
        <v>1287</v>
      </c>
      <c r="K307" s="371"/>
    </row>
    <row r="308" spans="1:11" ht="12.65" customHeight="1" x14ac:dyDescent="0.35">
      <c r="A308" s="305" t="s">
        <v>400</v>
      </c>
      <c r="B308" s="328" t="s">
        <v>256</v>
      </c>
      <c r="C308" s="335">
        <f>SUMIF([4]BS!A:A,A308,[4]BS!E:E)*-1</f>
        <v>0</v>
      </c>
      <c r="D308" s="305"/>
      <c r="E308" s="305"/>
      <c r="H308" s="375"/>
      <c r="I308" s="372"/>
      <c r="K308" s="371"/>
    </row>
    <row r="309" spans="1:11" ht="12.65" customHeight="1" x14ac:dyDescent="0.35">
      <c r="A309" s="305" t="s">
        <v>1242</v>
      </c>
      <c r="B309" s="328" t="s">
        <v>256</v>
      </c>
      <c r="C309" s="335">
        <f>SUMIF([4]BS!A:A,A309,[4]BS!E:E)*-1</f>
        <v>0</v>
      </c>
      <c r="D309" s="305"/>
      <c r="E309" s="305"/>
      <c r="H309" s="375"/>
      <c r="I309" s="372"/>
      <c r="K309" s="371"/>
    </row>
    <row r="310" spans="1:11" ht="12.65" customHeight="1" x14ac:dyDescent="0.35">
      <c r="A310" s="305" t="s">
        <v>401</v>
      </c>
      <c r="B310" s="328" t="s">
        <v>256</v>
      </c>
      <c r="C310" s="335">
        <f>SUMIF([4]BS!A:A,A310,[4]BS!E:E)*-1</f>
        <v>0</v>
      </c>
      <c r="D310" s="305"/>
      <c r="E310" s="305"/>
      <c r="H310" s="375"/>
      <c r="I310" s="372"/>
      <c r="K310" s="371"/>
    </row>
    <row r="311" spans="1:11" ht="12.65" customHeight="1" x14ac:dyDescent="0.35">
      <c r="A311" s="305" t="s">
        <v>402</v>
      </c>
      <c r="B311" s="328" t="s">
        <v>256</v>
      </c>
      <c r="C311" s="335">
        <f>SUMIF([4]BS!A:A,A311,[4]BS!E:E)*-1</f>
        <v>0</v>
      </c>
      <c r="D311" s="305"/>
      <c r="E311" s="305"/>
      <c r="H311" s="375"/>
      <c r="I311" s="372"/>
      <c r="K311" s="371"/>
    </row>
    <row r="312" spans="1:11" ht="12.65" customHeight="1" x14ac:dyDescent="0.45">
      <c r="A312" s="305" t="s">
        <v>403</v>
      </c>
      <c r="B312" s="328" t="s">
        <v>256</v>
      </c>
      <c r="C312" s="335">
        <f>SUMIF([4]BS!A:A,A312,[4]BS!E:E)*-1</f>
        <v>111112510.48000002</v>
      </c>
      <c r="D312" s="305"/>
      <c r="E312" s="305"/>
      <c r="H312" s="378" t="s">
        <v>1351</v>
      </c>
      <c r="I312" s="374" t="s">
        <v>1287</v>
      </c>
      <c r="K312" s="371"/>
    </row>
    <row r="313" spans="1:11" ht="12.65" customHeight="1" x14ac:dyDescent="0.45">
      <c r="A313" s="305" t="s">
        <v>404</v>
      </c>
      <c r="B313" s="328" t="s">
        <v>256</v>
      </c>
      <c r="C313" s="335">
        <f>SUMIF([4]BS!A:A,A313,[4]BS!E:E)*-1</f>
        <v>11455000</v>
      </c>
      <c r="D313" s="305"/>
      <c r="E313" s="305"/>
      <c r="H313" s="378" t="s">
        <v>1352</v>
      </c>
      <c r="I313" s="374" t="s">
        <v>1287</v>
      </c>
      <c r="K313" s="371"/>
    </row>
    <row r="314" spans="1:11" ht="12.65" customHeight="1" x14ac:dyDescent="0.45">
      <c r="A314" s="305" t="s">
        <v>405</v>
      </c>
      <c r="B314" s="305"/>
      <c r="C314" s="313"/>
      <c r="D314" s="305">
        <f>SUM(C304:C313)</f>
        <v>326703204.67000008</v>
      </c>
      <c r="E314" s="305"/>
      <c r="H314" s="375"/>
      <c r="I314" s="374" t="s">
        <v>1287</v>
      </c>
      <c r="K314" s="371"/>
    </row>
    <row r="315" spans="1:11" ht="12.65" customHeight="1" x14ac:dyDescent="0.35">
      <c r="A315" s="334" t="s">
        <v>406</v>
      </c>
      <c r="B315" s="334"/>
      <c r="C315" s="334"/>
      <c r="D315" s="334"/>
      <c r="E315" s="334"/>
      <c r="H315" s="375"/>
      <c r="I315" s="372"/>
      <c r="K315" s="371"/>
    </row>
    <row r="316" spans="1:11" ht="12.65" customHeight="1" x14ac:dyDescent="0.35">
      <c r="A316" s="305" t="s">
        <v>407</v>
      </c>
      <c r="B316" s="328" t="s">
        <v>256</v>
      </c>
      <c r="C316" s="335">
        <f>SUMIF([4]BS!A:A,A316,[4]BS!E:E)*-1</f>
        <v>0</v>
      </c>
      <c r="D316" s="305"/>
      <c r="E316" s="305"/>
      <c r="H316" s="375"/>
      <c r="I316" s="372"/>
      <c r="K316" s="371"/>
    </row>
    <row r="317" spans="1:11" ht="12.65" customHeight="1" x14ac:dyDescent="0.35">
      <c r="A317" s="305" t="s">
        <v>408</v>
      </c>
      <c r="B317" s="328" t="s">
        <v>256</v>
      </c>
      <c r="C317" s="335">
        <f>SUMIF([4]BS!A:A,A317,[4]BS!E:E)*-1</f>
        <v>0</v>
      </c>
      <c r="D317" s="305"/>
      <c r="E317" s="305"/>
      <c r="H317" s="375"/>
      <c r="I317" s="372"/>
      <c r="K317" s="371"/>
    </row>
    <row r="318" spans="1:11" ht="12.65" customHeight="1" x14ac:dyDescent="0.35">
      <c r="A318" s="305" t="s">
        <v>409</v>
      </c>
      <c r="B318" s="328" t="s">
        <v>256</v>
      </c>
      <c r="C318" s="335">
        <f>SUMIF([4]BS!A:A,A318,[4]BS!E:E)*-1</f>
        <v>0</v>
      </c>
      <c r="D318" s="305"/>
      <c r="E318" s="305"/>
      <c r="H318" s="375"/>
      <c r="I318" s="372"/>
      <c r="K318" s="371"/>
    </row>
    <row r="319" spans="1:11" ht="12.65" customHeight="1" x14ac:dyDescent="0.35">
      <c r="A319" s="305" t="s">
        <v>410</v>
      </c>
      <c r="B319" s="305"/>
      <c r="C319" s="313"/>
      <c r="D319" s="305">
        <f>SUM(C316:C318)</f>
        <v>0</v>
      </c>
      <c r="E319" s="305"/>
      <c r="H319" s="375"/>
      <c r="I319" s="372"/>
      <c r="K319" s="371"/>
    </row>
    <row r="320" spans="1:11" ht="12.65" customHeight="1" x14ac:dyDescent="0.35">
      <c r="A320" s="334" t="s">
        <v>411</v>
      </c>
      <c r="B320" s="334"/>
      <c r="C320" s="334"/>
      <c r="D320" s="334"/>
      <c r="E320" s="334"/>
      <c r="H320" s="375"/>
      <c r="I320" s="372"/>
      <c r="K320" s="371"/>
    </row>
    <row r="321" spans="1:11" ht="12.65" customHeight="1" x14ac:dyDescent="0.35">
      <c r="A321" s="305" t="s">
        <v>412</v>
      </c>
      <c r="B321" s="328" t="s">
        <v>256</v>
      </c>
      <c r="C321" s="335">
        <f>SUMIF([4]BS!A:A,A321,[4]BS!E:E)*-1</f>
        <v>0</v>
      </c>
      <c r="D321" s="305"/>
      <c r="E321" s="305"/>
      <c r="H321" s="375"/>
      <c r="I321" s="372"/>
      <c r="K321" s="371"/>
    </row>
    <row r="322" spans="1:11" ht="12.65" customHeight="1" x14ac:dyDescent="0.35">
      <c r="A322" s="305" t="s">
        <v>413</v>
      </c>
      <c r="B322" s="328" t="s">
        <v>256</v>
      </c>
      <c r="C322" s="335">
        <f>SUMIF([4]BS!A:A,A322,[4]BS!E:E)*-1</f>
        <v>0</v>
      </c>
      <c r="D322" s="305"/>
      <c r="E322" s="305"/>
      <c r="H322" s="375"/>
      <c r="I322" s="372"/>
      <c r="K322" s="371"/>
    </row>
    <row r="323" spans="1:11" ht="12.65" customHeight="1" x14ac:dyDescent="0.35">
      <c r="A323" s="305" t="s">
        <v>414</v>
      </c>
      <c r="B323" s="328" t="s">
        <v>256</v>
      </c>
      <c r="C323" s="335">
        <f>SUMIF([4]BS!A:A,A323,[4]BS!E:E)*-1</f>
        <v>0</v>
      </c>
      <c r="D323" s="305"/>
      <c r="E323" s="305"/>
      <c r="H323" s="375"/>
      <c r="I323" s="372"/>
      <c r="K323" s="371"/>
    </row>
    <row r="324" spans="1:11" ht="12.65" customHeight="1" x14ac:dyDescent="0.35">
      <c r="A324" s="312" t="s">
        <v>415</v>
      </c>
      <c r="B324" s="328" t="s">
        <v>256</v>
      </c>
      <c r="C324" s="335">
        <f>SUMIF([4]BS!A:A,A324,[4]BS!E:E)*-1</f>
        <v>0</v>
      </c>
      <c r="D324" s="305"/>
      <c r="E324" s="305"/>
      <c r="H324" s="375"/>
      <c r="I324" s="372"/>
      <c r="K324" s="371"/>
    </row>
    <row r="325" spans="1:11" ht="12.65" customHeight="1" x14ac:dyDescent="0.45">
      <c r="A325" s="305" t="s">
        <v>416</v>
      </c>
      <c r="B325" s="328" t="s">
        <v>256</v>
      </c>
      <c r="C325" s="335">
        <f>SUMIF([4]BS!A:A,A325,[4]BS!E:E)*-1+C313</f>
        <v>699695149.77999997</v>
      </c>
      <c r="D325" s="305"/>
      <c r="E325" s="305"/>
      <c r="H325" s="378" t="s">
        <v>1353</v>
      </c>
      <c r="I325" s="374" t="s">
        <v>1287</v>
      </c>
      <c r="K325" s="371"/>
    </row>
    <row r="326" spans="1:11" ht="12.65" customHeight="1" x14ac:dyDescent="0.35">
      <c r="A326" s="312" t="s">
        <v>417</v>
      </c>
      <c r="B326" s="328" t="s">
        <v>256</v>
      </c>
      <c r="C326" s="335">
        <f>SUMIF([4]BS!A:A,A326,[4]BS!E:E)*-1</f>
        <v>0</v>
      </c>
      <c r="D326" s="305"/>
      <c r="E326" s="305"/>
      <c r="H326" s="375"/>
      <c r="I326" s="372"/>
      <c r="K326" s="371"/>
    </row>
    <row r="327" spans="1:11" ht="19.5" customHeight="1" x14ac:dyDescent="0.45">
      <c r="A327" s="305" t="s">
        <v>418</v>
      </c>
      <c r="B327" s="328" t="s">
        <v>256</v>
      </c>
      <c r="C327" s="335">
        <f>SUMIF([4]BS!A:A,A327,[4]BS!E:E)*-1</f>
        <v>46375761.579999998</v>
      </c>
      <c r="D327" s="305"/>
      <c r="E327" s="305"/>
      <c r="H327" s="378" t="s">
        <v>1354</v>
      </c>
      <c r="I327" s="374" t="s">
        <v>1287</v>
      </c>
      <c r="J327" s="2" t="s">
        <v>1355</v>
      </c>
      <c r="K327" s="371"/>
    </row>
    <row r="328" spans="1:11" ht="12.65" customHeight="1" x14ac:dyDescent="0.35">
      <c r="A328" s="305" t="s">
        <v>203</v>
      </c>
      <c r="B328" s="305"/>
      <c r="C328" s="313"/>
      <c r="D328" s="305">
        <f>SUM(C321:C327)</f>
        <v>746070911.36000001</v>
      </c>
      <c r="E328" s="305"/>
      <c r="H328" s="375"/>
      <c r="I328" s="372"/>
      <c r="K328" s="371"/>
    </row>
    <row r="329" spans="1:11" ht="12.65" customHeight="1" x14ac:dyDescent="0.45">
      <c r="A329" s="305" t="s">
        <v>419</v>
      </c>
      <c r="B329" s="305"/>
      <c r="C329" s="313"/>
      <c r="D329" s="305">
        <f>C313</f>
        <v>11455000</v>
      </c>
      <c r="E329" s="305"/>
      <c r="H329" s="378" t="s">
        <v>1352</v>
      </c>
      <c r="I329" s="374" t="s">
        <v>1287</v>
      </c>
      <c r="K329" s="371"/>
    </row>
    <row r="330" spans="1:11" ht="12.65" customHeight="1" x14ac:dyDescent="0.35">
      <c r="A330" s="305" t="s">
        <v>420</v>
      </c>
      <c r="B330" s="305"/>
      <c r="C330" s="313"/>
      <c r="D330" s="305">
        <f>D328-D329</f>
        <v>734615911.36000001</v>
      </c>
      <c r="E330" s="305"/>
      <c r="H330" s="375"/>
      <c r="I330" s="372"/>
      <c r="K330" s="371"/>
    </row>
    <row r="331" spans="1:11" ht="12.65" customHeight="1" x14ac:dyDescent="0.35">
      <c r="A331" s="305"/>
      <c r="B331" s="305"/>
      <c r="C331" s="313"/>
      <c r="D331" s="305"/>
      <c r="E331" s="305"/>
      <c r="H331" s="375"/>
      <c r="I331" s="372"/>
      <c r="K331" s="371"/>
    </row>
    <row r="332" spans="1:11" ht="12.65" customHeight="1" x14ac:dyDescent="0.45">
      <c r="A332" s="305" t="s">
        <v>421</v>
      </c>
      <c r="B332" s="328" t="s">
        <v>256</v>
      </c>
      <c r="C332" s="335">
        <f>SUMIF([4]BS!A:A,A332,[4]BS!E:E)*-1</f>
        <v>2817036549.7800021</v>
      </c>
      <c r="D332" s="305"/>
      <c r="E332" s="305"/>
      <c r="H332" s="378" t="s">
        <v>1356</v>
      </c>
      <c r="I332" s="374" t="s">
        <v>1287</v>
      </c>
      <c r="J332" s="2" t="s">
        <v>1357</v>
      </c>
      <c r="K332" s="371"/>
    </row>
    <row r="333" spans="1:11" ht="12.65" customHeight="1" x14ac:dyDescent="0.35">
      <c r="A333" s="305"/>
      <c r="B333" s="328"/>
      <c r="C333" s="345"/>
      <c r="D333" s="305"/>
      <c r="E333" s="305"/>
      <c r="H333" s="375"/>
      <c r="I333" s="372"/>
      <c r="K333" s="371"/>
    </row>
    <row r="334" spans="1:11" ht="12.65" customHeight="1" x14ac:dyDescent="0.35">
      <c r="A334" s="305" t="s">
        <v>1142</v>
      </c>
      <c r="B334" s="328" t="s">
        <v>256</v>
      </c>
      <c r="C334" s="336"/>
      <c r="D334" s="305"/>
      <c r="E334" s="305"/>
      <c r="H334" s="375"/>
      <c r="I334" s="372"/>
      <c r="K334" s="371"/>
    </row>
    <row r="335" spans="1:11" ht="12.65" customHeight="1" x14ac:dyDescent="0.35">
      <c r="A335" s="305" t="s">
        <v>1143</v>
      </c>
      <c r="B335" s="328" t="s">
        <v>256</v>
      </c>
      <c r="C335" s="336"/>
      <c r="D335" s="305"/>
      <c r="E335" s="305"/>
      <c r="H335" s="375"/>
      <c r="I335" s="372"/>
      <c r="K335" s="371"/>
    </row>
    <row r="336" spans="1:11" ht="12.65" customHeight="1" x14ac:dyDescent="0.35">
      <c r="A336" s="305" t="s">
        <v>423</v>
      </c>
      <c r="B336" s="328" t="s">
        <v>256</v>
      </c>
      <c r="C336" s="336"/>
      <c r="D336" s="305"/>
      <c r="E336" s="305"/>
      <c r="H336" s="375"/>
      <c r="I336" s="372"/>
      <c r="K336" s="371"/>
    </row>
    <row r="337" spans="1:11" ht="12.65" customHeight="1" x14ac:dyDescent="0.35">
      <c r="A337" s="305" t="s">
        <v>422</v>
      </c>
      <c r="B337" s="328" t="s">
        <v>256</v>
      </c>
      <c r="C337" s="335"/>
      <c r="D337" s="305"/>
      <c r="E337" s="305"/>
      <c r="H337" s="375"/>
      <c r="I337" s="372"/>
      <c r="K337" s="371"/>
    </row>
    <row r="338" spans="1:11" ht="12.65" customHeight="1" x14ac:dyDescent="0.35">
      <c r="A338" s="305" t="s">
        <v>1253</v>
      </c>
      <c r="B338" s="328" t="s">
        <v>256</v>
      </c>
      <c r="C338" s="335"/>
      <c r="D338" s="305"/>
      <c r="E338" s="305"/>
      <c r="H338" s="375"/>
      <c r="I338" s="372"/>
      <c r="K338" s="371"/>
    </row>
    <row r="339" spans="1:11" ht="12.65" customHeight="1" x14ac:dyDescent="0.35">
      <c r="A339" s="305" t="s">
        <v>424</v>
      </c>
      <c r="B339" s="305"/>
      <c r="C339" s="313"/>
      <c r="D339" s="305">
        <f>D314+D319+D330+C332+C336+C337</f>
        <v>3878355665.8100023</v>
      </c>
      <c r="E339" s="305"/>
      <c r="H339" s="375"/>
      <c r="I339" s="380" t="s">
        <v>221</v>
      </c>
      <c r="K339" s="371"/>
    </row>
    <row r="340" spans="1:11" ht="12.65" customHeight="1" x14ac:dyDescent="0.35">
      <c r="A340" s="305"/>
      <c r="B340" s="305"/>
      <c r="C340" s="313"/>
      <c r="D340" s="305"/>
      <c r="E340" s="305"/>
      <c r="H340" s="375"/>
      <c r="I340" s="372"/>
      <c r="K340" s="371"/>
    </row>
    <row r="341" spans="1:11" ht="12.65" customHeight="1" x14ac:dyDescent="0.35">
      <c r="A341" s="305" t="s">
        <v>425</v>
      </c>
      <c r="B341" s="305"/>
      <c r="C341" s="313"/>
      <c r="D341" s="305">
        <f>D292</f>
        <v>3878355665.8700132</v>
      </c>
      <c r="E341" s="305"/>
      <c r="H341" s="375"/>
      <c r="I341" s="372"/>
      <c r="K341" s="371"/>
    </row>
    <row r="342" spans="1:11" ht="12.65" customHeight="1" x14ac:dyDescent="0.35">
      <c r="A342" s="305"/>
      <c r="B342" s="305"/>
      <c r="C342" s="313"/>
      <c r="D342" s="305"/>
      <c r="E342" s="305"/>
      <c r="H342" s="375"/>
      <c r="I342" s="372"/>
      <c r="K342" s="371"/>
    </row>
    <row r="343" spans="1:11" ht="12.65" customHeight="1" x14ac:dyDescent="0.35">
      <c r="A343" s="305"/>
      <c r="B343" s="305"/>
      <c r="C343" s="313"/>
      <c r="D343" s="305"/>
      <c r="E343" s="305"/>
      <c r="H343" s="375"/>
      <c r="I343" s="372"/>
      <c r="K343" s="371"/>
    </row>
    <row r="344" spans="1:11" ht="12.65" customHeight="1" x14ac:dyDescent="0.35">
      <c r="A344" s="305"/>
      <c r="B344" s="305"/>
      <c r="C344" s="313"/>
      <c r="D344" s="305"/>
      <c r="E344" s="305"/>
      <c r="H344" s="375"/>
      <c r="I344" s="372"/>
      <c r="K344" s="371"/>
    </row>
    <row r="345" spans="1:11" ht="12.65" customHeight="1" x14ac:dyDescent="0.35">
      <c r="A345" s="305"/>
      <c r="B345" s="305"/>
      <c r="C345" s="313"/>
      <c r="D345" s="305"/>
      <c r="E345" s="305"/>
      <c r="H345" s="375"/>
      <c r="I345" s="372"/>
      <c r="K345" s="371"/>
    </row>
    <row r="346" spans="1:11" ht="12.65" customHeight="1" x14ac:dyDescent="0.35">
      <c r="A346" s="305"/>
      <c r="B346" s="305"/>
      <c r="C346" s="313"/>
      <c r="D346" s="305"/>
      <c r="E346" s="305"/>
      <c r="H346" s="375"/>
      <c r="I346" s="372"/>
      <c r="K346" s="371"/>
    </row>
    <row r="347" spans="1:11" ht="12.65" customHeight="1" x14ac:dyDescent="0.35">
      <c r="A347" s="305"/>
      <c r="B347" s="305"/>
      <c r="C347" s="313"/>
      <c r="D347" s="305"/>
      <c r="E347" s="305"/>
      <c r="H347" s="375"/>
      <c r="I347" s="372"/>
      <c r="K347" s="371"/>
    </row>
    <row r="348" spans="1:11" ht="12.65" customHeight="1" x14ac:dyDescent="0.35">
      <c r="A348" s="305"/>
      <c r="B348" s="305"/>
      <c r="C348" s="313"/>
      <c r="D348" s="305"/>
      <c r="E348" s="305"/>
      <c r="H348" s="375"/>
      <c r="I348" s="372"/>
      <c r="K348" s="371"/>
    </row>
    <row r="349" spans="1:11" ht="12.65" customHeight="1" x14ac:dyDescent="0.35">
      <c r="A349" s="305"/>
      <c r="B349" s="305"/>
      <c r="C349" s="313"/>
      <c r="D349" s="305"/>
      <c r="E349" s="305"/>
      <c r="H349" s="375"/>
      <c r="I349" s="372"/>
      <c r="K349" s="371"/>
    </row>
    <row r="350" spans="1:11" ht="12.65" customHeight="1" x14ac:dyDescent="0.35">
      <c r="A350" s="305"/>
      <c r="B350" s="305"/>
      <c r="C350" s="313"/>
      <c r="D350" s="305"/>
      <c r="E350" s="305"/>
      <c r="H350" s="375"/>
      <c r="I350" s="372"/>
      <c r="K350" s="371"/>
    </row>
    <row r="351" spans="1:11" ht="12.65" customHeight="1" x14ac:dyDescent="0.35">
      <c r="A351" s="305"/>
      <c r="B351" s="305"/>
      <c r="C351" s="313"/>
      <c r="D351" s="305"/>
      <c r="E351" s="305"/>
      <c r="H351" s="375"/>
      <c r="I351" s="372"/>
      <c r="K351" s="371"/>
    </row>
    <row r="352" spans="1:11" ht="12.65" customHeight="1" x14ac:dyDescent="0.35">
      <c r="A352" s="305"/>
      <c r="B352" s="305"/>
      <c r="C352" s="313"/>
      <c r="D352" s="305"/>
      <c r="E352" s="305"/>
      <c r="H352" s="375"/>
      <c r="I352" s="372"/>
      <c r="K352" s="371"/>
    </row>
    <row r="353" spans="1:11" ht="12.65" customHeight="1" x14ac:dyDescent="0.35">
      <c r="A353" s="305"/>
      <c r="B353" s="305"/>
      <c r="C353" s="313"/>
      <c r="D353" s="305"/>
      <c r="E353" s="305"/>
      <c r="H353" s="375"/>
      <c r="I353" s="372"/>
      <c r="K353" s="371"/>
    </row>
    <row r="354" spans="1:11" ht="12.65" customHeight="1" x14ac:dyDescent="0.35">
      <c r="A354" s="305"/>
      <c r="B354" s="305"/>
      <c r="C354" s="313"/>
      <c r="D354" s="305"/>
      <c r="E354" s="305"/>
      <c r="H354" s="375"/>
      <c r="I354" s="372"/>
      <c r="K354" s="371"/>
    </row>
    <row r="355" spans="1:11" ht="20.25" customHeight="1" x14ac:dyDescent="0.35">
      <c r="A355" s="305"/>
      <c r="B355" s="305"/>
      <c r="C355" s="313"/>
      <c r="D355" s="305"/>
      <c r="E355" s="305"/>
      <c r="H355" s="375"/>
      <c r="I355" s="372"/>
      <c r="K355" s="371"/>
    </row>
    <row r="356" spans="1:11" ht="12.65" customHeight="1" x14ac:dyDescent="0.35">
      <c r="A356" s="305"/>
      <c r="B356" s="305"/>
      <c r="C356" s="313"/>
      <c r="D356" s="305"/>
      <c r="E356" s="305"/>
      <c r="H356" s="375"/>
      <c r="I356" s="372"/>
      <c r="K356" s="371"/>
    </row>
    <row r="357" spans="1:11" ht="12.65" customHeight="1" x14ac:dyDescent="0.35">
      <c r="A357" s="327" t="s">
        <v>426</v>
      </c>
      <c r="B357" s="327"/>
      <c r="C357" s="327"/>
      <c r="D357" s="327"/>
      <c r="E357" s="327"/>
      <c r="H357" s="375"/>
      <c r="I357" s="372"/>
      <c r="K357" s="371"/>
    </row>
    <row r="358" spans="1:11" ht="12.65" customHeight="1" x14ac:dyDescent="0.35">
      <c r="A358" s="334" t="s">
        <v>427</v>
      </c>
      <c r="B358" s="334"/>
      <c r="C358" s="334"/>
      <c r="D358" s="334"/>
      <c r="E358" s="334"/>
      <c r="H358" s="375"/>
      <c r="I358" s="372"/>
      <c r="K358" s="371"/>
    </row>
    <row r="359" spans="1:11" ht="12.65" customHeight="1" x14ac:dyDescent="0.45">
      <c r="A359" s="305" t="s">
        <v>428</v>
      </c>
      <c r="B359" s="328" t="s">
        <v>256</v>
      </c>
      <c r="C359" s="335">
        <f>E141</f>
        <v>1754258239.02</v>
      </c>
      <c r="D359" s="305"/>
      <c r="E359" s="305"/>
      <c r="H359" s="375"/>
      <c r="I359" s="374" t="s">
        <v>1287</v>
      </c>
      <c r="K359" s="371"/>
    </row>
    <row r="360" spans="1:11" ht="12.65" customHeight="1" x14ac:dyDescent="0.45">
      <c r="A360" s="305" t="s">
        <v>429</v>
      </c>
      <c r="B360" s="328" t="s">
        <v>256</v>
      </c>
      <c r="C360" s="335">
        <f>E142</f>
        <v>1020402294.62</v>
      </c>
      <c r="D360" s="305"/>
      <c r="E360" s="305"/>
      <c r="H360" s="375"/>
      <c r="I360" s="374" t="s">
        <v>1287</v>
      </c>
      <c r="K360" s="371"/>
    </row>
    <row r="361" spans="1:11" ht="12.65" customHeight="1" x14ac:dyDescent="0.45">
      <c r="A361" s="305" t="s">
        <v>430</v>
      </c>
      <c r="B361" s="305"/>
      <c r="C361" s="313"/>
      <c r="D361" s="305">
        <f>SUM(C359:C360)</f>
        <v>2774660533.6399999</v>
      </c>
      <c r="E361" s="305"/>
      <c r="H361" s="375"/>
      <c r="I361" s="374" t="s">
        <v>1287</v>
      </c>
      <c r="K361" s="371"/>
    </row>
    <row r="362" spans="1:11" ht="12.65" customHeight="1" x14ac:dyDescent="0.35">
      <c r="A362" s="334" t="s">
        <v>431</v>
      </c>
      <c r="B362" s="334"/>
      <c r="C362" s="334"/>
      <c r="D362" s="334"/>
      <c r="E362" s="334"/>
      <c r="H362" s="371"/>
      <c r="I362" s="372"/>
      <c r="K362" s="371"/>
    </row>
    <row r="363" spans="1:11" ht="12.65" customHeight="1" x14ac:dyDescent="0.45">
      <c r="A363" s="305" t="s">
        <v>1255</v>
      </c>
      <c r="B363" s="334"/>
      <c r="C363" s="335">
        <f>D221</f>
        <v>2406776.77</v>
      </c>
      <c r="D363" s="305"/>
      <c r="E363" s="334"/>
      <c r="H363" s="378" t="s">
        <v>1324</v>
      </c>
      <c r="I363" s="374" t="s">
        <v>1287</v>
      </c>
      <c r="K363" s="371"/>
    </row>
    <row r="364" spans="1:11" ht="12.65" customHeight="1" x14ac:dyDescent="0.45">
      <c r="A364" s="305" t="s">
        <v>432</v>
      </c>
      <c r="B364" s="328" t="s">
        <v>256</v>
      </c>
      <c r="C364" s="335">
        <f>D229</f>
        <v>1296819160.3</v>
      </c>
      <c r="D364" s="305"/>
      <c r="E364" s="305"/>
      <c r="H364" s="375" t="s">
        <v>1358</v>
      </c>
      <c r="I364" s="374" t="s">
        <v>1287</v>
      </c>
      <c r="K364" s="371"/>
    </row>
    <row r="365" spans="1:11" ht="12.65" customHeight="1" x14ac:dyDescent="0.45">
      <c r="A365" s="305" t="s">
        <v>433</v>
      </c>
      <c r="B365" s="328" t="s">
        <v>256</v>
      </c>
      <c r="C365" s="335">
        <f>D236</f>
        <v>25929145.949999999</v>
      </c>
      <c r="D365" s="305"/>
      <c r="E365" s="305"/>
      <c r="H365" s="375" t="s">
        <v>1358</v>
      </c>
      <c r="I365" s="374" t="s">
        <v>1287</v>
      </c>
      <c r="K365" s="371"/>
    </row>
    <row r="366" spans="1:11" ht="12.65" customHeight="1" x14ac:dyDescent="0.45">
      <c r="A366" s="305" t="s">
        <v>434</v>
      </c>
      <c r="B366" s="328" t="s">
        <v>256</v>
      </c>
      <c r="C366" s="335">
        <f>D240</f>
        <v>17117981.560000002</v>
      </c>
      <c r="D366" s="305"/>
      <c r="E366" s="305"/>
      <c r="H366" s="375" t="s">
        <v>1358</v>
      </c>
      <c r="I366" s="374" t="s">
        <v>1287</v>
      </c>
      <c r="K366" s="371"/>
    </row>
    <row r="367" spans="1:11" ht="12.65" customHeight="1" x14ac:dyDescent="0.45">
      <c r="A367" s="305" t="s">
        <v>359</v>
      </c>
      <c r="B367" s="305"/>
      <c r="C367" s="313"/>
      <c r="D367" s="305">
        <f>SUM(C363:C366)</f>
        <v>1342273064.5799999</v>
      </c>
      <c r="E367" s="305"/>
      <c r="H367" s="371"/>
      <c r="I367" s="374" t="s">
        <v>1287</v>
      </c>
      <c r="K367" s="371"/>
    </row>
    <row r="368" spans="1:11" ht="12.65" customHeight="1" x14ac:dyDescent="0.35">
      <c r="A368" s="305" t="s">
        <v>435</v>
      </c>
      <c r="B368" s="305"/>
      <c r="C368" s="313"/>
      <c r="D368" s="305">
        <f>D361-D367</f>
        <v>1432387469.0599999</v>
      </c>
      <c r="E368" s="305"/>
      <c r="H368" s="371"/>
      <c r="I368" s="380" t="s">
        <v>221</v>
      </c>
      <c r="K368" s="371"/>
    </row>
    <row r="369" spans="1:11" ht="12.65" customHeight="1" x14ac:dyDescent="0.35">
      <c r="A369" s="334" t="s">
        <v>436</v>
      </c>
      <c r="B369" s="334"/>
      <c r="C369" s="334"/>
      <c r="D369" s="334"/>
      <c r="E369" s="334"/>
      <c r="H369" s="371"/>
      <c r="I369" s="372"/>
      <c r="K369" s="371"/>
    </row>
    <row r="370" spans="1:11" ht="12.65" customHeight="1" x14ac:dyDescent="0.45">
      <c r="A370" s="305" t="s">
        <v>437</v>
      </c>
      <c r="B370" s="328" t="s">
        <v>256</v>
      </c>
      <c r="C370" s="335">
        <f>[4]GL293!E289</f>
        <v>291279525.48000002</v>
      </c>
      <c r="D370" s="305"/>
      <c r="E370" s="305"/>
      <c r="H370" s="378" t="s">
        <v>1359</v>
      </c>
      <c r="I370" s="374" t="s">
        <v>1287</v>
      </c>
      <c r="K370" s="371"/>
    </row>
    <row r="371" spans="1:11" ht="12.65" customHeight="1" x14ac:dyDescent="0.35">
      <c r="A371" s="305" t="s">
        <v>438</v>
      </c>
      <c r="B371" s="328" t="s">
        <v>256</v>
      </c>
      <c r="C371" s="335"/>
      <c r="D371" s="305"/>
      <c r="E371" s="305"/>
      <c r="H371" s="371"/>
      <c r="I371" s="372"/>
      <c r="K371" s="371"/>
    </row>
    <row r="372" spans="1:11" ht="12.65" customHeight="1" x14ac:dyDescent="0.35">
      <c r="A372" s="305" t="s">
        <v>439</v>
      </c>
      <c r="B372" s="305"/>
      <c r="C372" s="313"/>
      <c r="D372" s="305">
        <f>SUM(C370:C371)</f>
        <v>291279525.48000002</v>
      </c>
      <c r="E372" s="305"/>
      <c r="H372" s="371"/>
      <c r="I372" s="380" t="s">
        <v>221</v>
      </c>
      <c r="K372" s="371"/>
    </row>
    <row r="373" spans="1:11" ht="12.65" customHeight="1" x14ac:dyDescent="0.35">
      <c r="A373" s="305" t="s">
        <v>440</v>
      </c>
      <c r="B373" s="305"/>
      <c r="C373" s="313"/>
      <c r="D373" s="305">
        <f>D368+D372</f>
        <v>1723666994.54</v>
      </c>
      <c r="E373" s="305"/>
      <c r="H373" s="371"/>
      <c r="I373" s="380" t="s">
        <v>221</v>
      </c>
      <c r="K373" s="371"/>
    </row>
    <row r="374" spans="1:11" ht="12.65" customHeight="1" x14ac:dyDescent="0.35">
      <c r="A374" s="305"/>
      <c r="B374" s="305"/>
      <c r="C374" s="313"/>
      <c r="D374" s="305"/>
      <c r="E374" s="305"/>
      <c r="H374" s="371"/>
      <c r="I374" s="372"/>
      <c r="K374" s="371"/>
    </row>
    <row r="375" spans="1:11" ht="12.65" customHeight="1" x14ac:dyDescent="0.35">
      <c r="A375" s="305"/>
      <c r="B375" s="305"/>
      <c r="C375" s="313"/>
      <c r="D375" s="305"/>
      <c r="E375" s="305"/>
      <c r="H375" s="371"/>
      <c r="I375" s="372"/>
      <c r="K375" s="371"/>
    </row>
    <row r="376" spans="1:11" ht="12.65" customHeight="1" x14ac:dyDescent="0.35">
      <c r="A376" s="305"/>
      <c r="B376" s="305"/>
      <c r="C376" s="313"/>
      <c r="D376" s="305"/>
      <c r="E376" s="305"/>
      <c r="H376" s="371"/>
      <c r="I376" s="372"/>
      <c r="K376" s="371"/>
    </row>
    <row r="377" spans="1:11" ht="12.65" customHeight="1" x14ac:dyDescent="0.35">
      <c r="A377" s="334" t="s">
        <v>441</v>
      </c>
      <c r="B377" s="334"/>
      <c r="C377" s="334"/>
      <c r="D377" s="334"/>
      <c r="E377" s="334"/>
      <c r="H377" s="371"/>
      <c r="I377" s="372"/>
      <c r="K377" s="371"/>
    </row>
    <row r="378" spans="1:11" ht="12.65" customHeight="1" x14ac:dyDescent="0.45">
      <c r="A378" s="305" t="s">
        <v>442</v>
      </c>
      <c r="B378" s="328" t="s">
        <v>256</v>
      </c>
      <c r="C378" s="335">
        <f>[4]GL293!E306</f>
        <v>636328080.69000006</v>
      </c>
      <c r="D378" s="305"/>
      <c r="E378" s="305"/>
      <c r="H378" s="378" t="s">
        <v>1360</v>
      </c>
      <c r="I378" s="374" t="s">
        <v>1287</v>
      </c>
      <c r="K378" s="371"/>
    </row>
    <row r="379" spans="1:11" ht="12.65" customHeight="1" x14ac:dyDescent="0.45">
      <c r="A379" s="305" t="s">
        <v>3</v>
      </c>
      <c r="B379" s="328" t="s">
        <v>256</v>
      </c>
      <c r="C379" s="335">
        <f>D173</f>
        <v>171364395.94999999</v>
      </c>
      <c r="D379" s="305"/>
      <c r="E379" s="305"/>
      <c r="H379" s="378" t="s">
        <v>1361</v>
      </c>
      <c r="I379" s="374" t="s">
        <v>1287</v>
      </c>
      <c r="K379" s="371"/>
    </row>
    <row r="380" spans="1:11" ht="12.65" customHeight="1" x14ac:dyDescent="0.35">
      <c r="A380" s="305" t="s">
        <v>236</v>
      </c>
      <c r="B380" s="328" t="s">
        <v>256</v>
      </c>
      <c r="C380" s="335"/>
      <c r="D380" s="305"/>
      <c r="E380" s="305"/>
      <c r="H380" s="371"/>
      <c r="I380" s="372"/>
      <c r="K380" s="371"/>
    </row>
    <row r="381" spans="1:11" ht="12.65" customHeight="1" x14ac:dyDescent="0.45">
      <c r="A381" s="305" t="s">
        <v>443</v>
      </c>
      <c r="B381" s="328" t="s">
        <v>256</v>
      </c>
      <c r="C381" s="335">
        <f>[4]GL293!E369+[4]GL293!E392</f>
        <v>187692224.5</v>
      </c>
      <c r="D381" s="305"/>
      <c r="E381" s="305"/>
      <c r="H381" s="378" t="s">
        <v>1362</v>
      </c>
      <c r="I381" s="374" t="s">
        <v>1287</v>
      </c>
      <c r="K381" s="371"/>
    </row>
    <row r="382" spans="1:11" ht="12.65" customHeight="1" x14ac:dyDescent="0.45">
      <c r="A382" s="305" t="s">
        <v>444</v>
      </c>
      <c r="B382" s="328" t="s">
        <v>256</v>
      </c>
      <c r="C382" s="335">
        <f>[4]GL293!E400</f>
        <v>14680051.18</v>
      </c>
      <c r="D382" s="305"/>
      <c r="E382" s="305"/>
      <c r="H382" s="378" t="s">
        <v>1363</v>
      </c>
      <c r="I382" s="374" t="s">
        <v>1287</v>
      </c>
      <c r="K382" s="371"/>
    </row>
    <row r="383" spans="1:11" ht="12.65" customHeight="1" x14ac:dyDescent="0.45">
      <c r="A383" s="305" t="s">
        <v>445</v>
      </c>
      <c r="B383" s="328" t="s">
        <v>256</v>
      </c>
      <c r="C383" s="335">
        <f>[4]GL293!E343+[4]GL293!E427</f>
        <v>339397040.73000002</v>
      </c>
      <c r="D383" s="305"/>
      <c r="E383" s="305"/>
      <c r="H383" s="378" t="s">
        <v>1364</v>
      </c>
      <c r="I383" s="374" t="s">
        <v>1287</v>
      </c>
      <c r="K383" s="371"/>
    </row>
    <row r="384" spans="1:11" ht="12.65" customHeight="1" x14ac:dyDescent="0.45">
      <c r="A384" s="305" t="s">
        <v>6</v>
      </c>
      <c r="B384" s="328" t="s">
        <v>256</v>
      </c>
      <c r="C384" s="335">
        <f>[4]GL293!E436</f>
        <v>95954790.120000005</v>
      </c>
      <c r="D384" s="305"/>
      <c r="E384" s="305"/>
      <c r="H384" s="378" t="s">
        <v>1365</v>
      </c>
      <c r="I384" s="374" t="s">
        <v>1287</v>
      </c>
      <c r="K384" s="371"/>
    </row>
    <row r="385" spans="1:11" ht="12.65" customHeight="1" x14ac:dyDescent="0.45">
      <c r="A385" s="305" t="s">
        <v>446</v>
      </c>
      <c r="B385" s="328" t="s">
        <v>256</v>
      </c>
      <c r="C385" s="335">
        <f>D177</f>
        <v>32485639.650000002</v>
      </c>
      <c r="D385" s="305"/>
      <c r="E385" s="305"/>
      <c r="H385" s="378" t="s">
        <v>1366</v>
      </c>
      <c r="I385" s="374" t="s">
        <v>1287</v>
      </c>
      <c r="K385" s="371"/>
    </row>
    <row r="386" spans="1:11" ht="12.65" customHeight="1" x14ac:dyDescent="0.45">
      <c r="A386" s="305" t="s">
        <v>447</v>
      </c>
      <c r="B386" s="328" t="s">
        <v>256</v>
      </c>
      <c r="C386" s="335">
        <f>D181</f>
        <v>7041772.709999999</v>
      </c>
      <c r="D386" s="305"/>
      <c r="E386" s="305"/>
      <c r="H386" s="378" t="s">
        <v>1367</v>
      </c>
      <c r="I386" s="374" t="s">
        <v>1287</v>
      </c>
      <c r="K386" s="371"/>
    </row>
    <row r="387" spans="1:11" ht="12.65" customHeight="1" x14ac:dyDescent="0.45">
      <c r="A387" s="305" t="s">
        <v>448</v>
      </c>
      <c r="B387" s="328" t="s">
        <v>256</v>
      </c>
      <c r="C387" s="335">
        <f>D186</f>
        <v>46768157.359999999</v>
      </c>
      <c r="D387" s="305"/>
      <c r="E387" s="305"/>
      <c r="H387" s="378" t="s">
        <v>1368</v>
      </c>
      <c r="I387" s="374" t="s">
        <v>1287</v>
      </c>
      <c r="K387" s="371"/>
    </row>
    <row r="388" spans="1:11" ht="12.65" customHeight="1" x14ac:dyDescent="0.45">
      <c r="A388" s="305" t="s">
        <v>449</v>
      </c>
      <c r="B388" s="328" t="s">
        <v>256</v>
      </c>
      <c r="C388" s="335">
        <f>D190</f>
        <v>15254982.23</v>
      </c>
      <c r="D388" s="305"/>
      <c r="E388" s="305"/>
      <c r="H388" s="378" t="s">
        <v>1310</v>
      </c>
      <c r="I388" s="374" t="s">
        <v>1287</v>
      </c>
      <c r="K388" s="371"/>
    </row>
    <row r="389" spans="1:11" ht="12.65" customHeight="1" x14ac:dyDescent="0.45">
      <c r="A389" s="305" t="s">
        <v>451</v>
      </c>
      <c r="B389" s="328" t="s">
        <v>256</v>
      </c>
      <c r="C389" s="335">
        <f>[4]GL293!E410+[4]GL293!E497-C386-C387</f>
        <v>61635874.429999992</v>
      </c>
      <c r="D389" s="305"/>
      <c r="E389" s="305"/>
      <c r="H389" s="378" t="s">
        <v>1369</v>
      </c>
      <c r="I389" s="374" t="s">
        <v>1287</v>
      </c>
      <c r="K389" s="371"/>
    </row>
    <row r="390" spans="1:11" ht="12.65" customHeight="1" x14ac:dyDescent="0.35">
      <c r="A390" s="305" t="s">
        <v>452</v>
      </c>
      <c r="B390" s="305"/>
      <c r="C390" s="313"/>
      <c r="D390" s="305">
        <f>SUM(C378:C389)</f>
        <v>1608603009.5500002</v>
      </c>
      <c r="E390" s="305"/>
      <c r="H390" s="371"/>
      <c r="I390" s="380" t="s">
        <v>221</v>
      </c>
      <c r="K390" s="371"/>
    </row>
    <row r="391" spans="1:11" ht="12.65" customHeight="1" x14ac:dyDescent="0.35">
      <c r="A391" s="305" t="s">
        <v>453</v>
      </c>
      <c r="B391" s="305"/>
      <c r="C391" s="313"/>
      <c r="D391" s="305">
        <f>D373-D390</f>
        <v>115063984.98999977</v>
      </c>
      <c r="E391" s="305"/>
      <c r="H391" s="371"/>
      <c r="I391" s="380" t="s">
        <v>221</v>
      </c>
      <c r="K391" s="371"/>
    </row>
    <row r="392" spans="1:11" ht="12.65" customHeight="1" x14ac:dyDescent="0.45">
      <c r="A392" s="305" t="s">
        <v>454</v>
      </c>
      <c r="B392" s="328" t="s">
        <v>256</v>
      </c>
      <c r="C392" s="335">
        <f>[4]GL293!E562-[4]GL293!E591</f>
        <v>46719121.789999999</v>
      </c>
      <c r="D392" s="305"/>
      <c r="E392" s="305"/>
      <c r="H392" s="378" t="s">
        <v>1370</v>
      </c>
      <c r="I392" s="374" t="s">
        <v>1287</v>
      </c>
      <c r="K392" s="371"/>
    </row>
    <row r="393" spans="1:11" ht="12.65" customHeight="1" x14ac:dyDescent="0.35">
      <c r="A393" s="305" t="s">
        <v>455</v>
      </c>
      <c r="B393" s="305"/>
      <c r="C393" s="313"/>
      <c r="D393" s="305">
        <f>D391+C392</f>
        <v>161783106.77999976</v>
      </c>
      <c r="E393" s="305"/>
      <c r="F393" s="346"/>
      <c r="H393" s="371"/>
      <c r="I393" s="380" t="s">
        <v>221</v>
      </c>
      <c r="K393" s="371"/>
    </row>
    <row r="394" spans="1:11" ht="12.65" customHeight="1" x14ac:dyDescent="0.35">
      <c r="A394" s="305" t="s">
        <v>456</v>
      </c>
      <c r="B394" s="328" t="s">
        <v>256</v>
      </c>
      <c r="C394" s="335"/>
      <c r="D394" s="305"/>
      <c r="E394" s="305"/>
      <c r="H394" s="371"/>
      <c r="I394" s="372"/>
      <c r="K394" s="371"/>
    </row>
    <row r="395" spans="1:11" ht="12.65" customHeight="1" x14ac:dyDescent="0.35">
      <c r="A395" s="305" t="s">
        <v>457</v>
      </c>
      <c r="B395" s="328" t="s">
        <v>256</v>
      </c>
      <c r="C395" s="335"/>
      <c r="D395" s="305"/>
      <c r="E395" s="305"/>
      <c r="H395" s="371"/>
      <c r="I395" s="372"/>
      <c r="K395" s="371"/>
    </row>
    <row r="396" spans="1:11" ht="13.5" customHeight="1" x14ac:dyDescent="0.35">
      <c r="A396" s="305" t="s">
        <v>458</v>
      </c>
      <c r="B396" s="305"/>
      <c r="C396" s="313"/>
      <c r="D396" s="305">
        <f>D393+C394-C395</f>
        <v>161783106.77999976</v>
      </c>
      <c r="E396" s="305"/>
      <c r="H396" s="383"/>
      <c r="I396" s="384" t="s">
        <v>221</v>
      </c>
      <c r="J396" s="385"/>
      <c r="K396" s="371"/>
    </row>
    <row r="399" spans="1:11" ht="12" customHeight="1" x14ac:dyDescent="0.35"/>
    <row r="400" spans="1:11" ht="12" customHeight="1" x14ac:dyDescent="0.35"/>
    <row r="401" spans="1:5" ht="12" customHeight="1" x14ac:dyDescent="0.35"/>
    <row r="402" spans="1:5" ht="12" customHeight="1" x14ac:dyDescent="0.35"/>
    <row r="403" spans="1:5" ht="12" customHeight="1" x14ac:dyDescent="0.35"/>
    <row r="411" spans="1:5" ht="12.65" customHeight="1" x14ac:dyDescent="0.35">
      <c r="C411" s="304" t="s">
        <v>459</v>
      </c>
      <c r="E411" s="347"/>
    </row>
    <row r="412" spans="1:5" ht="12.65" customHeight="1" x14ac:dyDescent="0.35">
      <c r="A412" s="2" t="str">
        <f>C84&amp;"   "&amp;"H-"&amp;FIXED(C83,0,TRUE)&amp;"     FYE "&amp;C82</f>
        <v>Seattle Children's   H-0     FYE 09/30/2019</v>
      </c>
      <c r="E412" s="347"/>
    </row>
    <row r="413" spans="1:5" ht="12.65" customHeight="1" x14ac:dyDescent="0.35">
      <c r="A413" s="2" t="s">
        <v>460</v>
      </c>
      <c r="B413" s="304" t="s">
        <v>461</v>
      </c>
      <c r="C413" s="304" t="s">
        <v>1243</v>
      </c>
      <c r="D413" s="304" t="s">
        <v>462</v>
      </c>
    </row>
    <row r="414" spans="1:5" ht="12.65" customHeight="1" x14ac:dyDescent="0.35">
      <c r="A414" s="2" t="s">
        <v>463</v>
      </c>
      <c r="B414" s="2">
        <f>C111</f>
        <v>16032</v>
      </c>
      <c r="C414" s="2">
        <f>E138</f>
        <v>16032</v>
      </c>
    </row>
    <row r="415" spans="1:5" ht="12.65" customHeight="1" x14ac:dyDescent="0.35">
      <c r="A415" s="2" t="s">
        <v>464</v>
      </c>
      <c r="B415" s="2">
        <f>D111</f>
        <v>105432</v>
      </c>
      <c r="C415" s="2">
        <f>E139</f>
        <v>105432</v>
      </c>
      <c r="D415" s="2">
        <f>SUM(C59:H59)+N59</f>
        <v>106166</v>
      </c>
    </row>
    <row r="417" spans="1:7" ht="12.65" customHeight="1" x14ac:dyDescent="0.35">
      <c r="A417" s="2" t="s">
        <v>465</v>
      </c>
      <c r="B417" s="2">
        <f>C112</f>
        <v>0</v>
      </c>
      <c r="C417" s="2">
        <f>E144</f>
        <v>0</v>
      </c>
    </row>
    <row r="418" spans="1:7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</row>
    <row r="420" spans="1:7" ht="12.65" customHeight="1" x14ac:dyDescent="0.35">
      <c r="A420" s="2" t="s">
        <v>467</v>
      </c>
      <c r="B420" s="2">
        <f>C113</f>
        <v>0</v>
      </c>
      <c r="C420" s="2">
        <f>E150</f>
        <v>0</v>
      </c>
    </row>
    <row r="421" spans="1:7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</row>
    <row r="422" spans="1:7" ht="12.65" customHeight="1" x14ac:dyDescent="0.35">
      <c r="A422" s="348"/>
      <c r="B422" s="348"/>
      <c r="C422" s="304"/>
    </row>
    <row r="423" spans="1:7" ht="12.65" customHeight="1" x14ac:dyDescent="0.35">
      <c r="A423" s="2" t="s">
        <v>469</v>
      </c>
      <c r="B423" s="2">
        <f>C114</f>
        <v>0</v>
      </c>
    </row>
    <row r="424" spans="1:7" ht="12.65" customHeight="1" x14ac:dyDescent="0.35">
      <c r="A424" s="2" t="s">
        <v>1244</v>
      </c>
      <c r="B424" s="2">
        <f>D114</f>
        <v>0</v>
      </c>
      <c r="D424" s="2">
        <f>J59</f>
        <v>0</v>
      </c>
    </row>
    <row r="425" spans="1:7" ht="12.65" customHeight="1" x14ac:dyDescent="0.35">
      <c r="A425" s="348"/>
      <c r="B425" s="348"/>
      <c r="C425" s="348"/>
      <c r="D425" s="348"/>
      <c r="F425" s="348"/>
      <c r="G425" s="348"/>
    </row>
    <row r="426" spans="1:7" ht="12.65" customHeight="1" x14ac:dyDescent="0.35">
      <c r="A426" s="2" t="s">
        <v>470</v>
      </c>
      <c r="B426" s="304" t="s">
        <v>471</v>
      </c>
      <c r="C426" s="304" t="s">
        <v>462</v>
      </c>
      <c r="D426" s="304" t="s">
        <v>472</v>
      </c>
    </row>
    <row r="427" spans="1:7" ht="12.65" customHeight="1" x14ac:dyDescent="0.35">
      <c r="A427" s="2" t="s">
        <v>473</v>
      </c>
      <c r="B427" s="2">
        <f t="shared" ref="B427:B437" si="13">C378</f>
        <v>636328080.69000006</v>
      </c>
      <c r="C427" s="2">
        <f t="shared" ref="C427:C434" si="14">CE61</f>
        <v>636328080.68999982</v>
      </c>
    </row>
    <row r="428" spans="1:7" ht="12.65" customHeight="1" x14ac:dyDescent="0.35">
      <c r="A428" s="2" t="s">
        <v>3</v>
      </c>
      <c r="B428" s="2">
        <f t="shared" si="13"/>
        <v>171364395.94999999</v>
      </c>
      <c r="C428" s="2">
        <f t="shared" si="14"/>
        <v>0</v>
      </c>
      <c r="D428" s="2">
        <f>D173</f>
        <v>171364395.94999999</v>
      </c>
    </row>
    <row r="429" spans="1:7" ht="12.65" customHeight="1" x14ac:dyDescent="0.35">
      <c r="A429" s="2" t="s">
        <v>236</v>
      </c>
      <c r="B429" s="2">
        <f t="shared" si="13"/>
        <v>0</v>
      </c>
      <c r="C429" s="2">
        <f t="shared" si="14"/>
        <v>0</v>
      </c>
    </row>
    <row r="430" spans="1:7" ht="12.65" customHeight="1" x14ac:dyDescent="0.35">
      <c r="A430" s="2" t="s">
        <v>237</v>
      </c>
      <c r="B430" s="2">
        <f t="shared" si="13"/>
        <v>187692224.5</v>
      </c>
      <c r="C430" s="2">
        <f t="shared" si="14"/>
        <v>187692224.50000003</v>
      </c>
    </row>
    <row r="431" spans="1:7" ht="12.65" customHeight="1" x14ac:dyDescent="0.35">
      <c r="A431" s="2" t="s">
        <v>444</v>
      </c>
      <c r="B431" s="2">
        <f t="shared" si="13"/>
        <v>14680051.18</v>
      </c>
      <c r="C431" s="2">
        <f t="shared" si="14"/>
        <v>14680051.180000002</v>
      </c>
    </row>
    <row r="432" spans="1:7" ht="12.65" customHeight="1" x14ac:dyDescent="0.35">
      <c r="A432" s="2" t="s">
        <v>445</v>
      </c>
      <c r="B432" s="2">
        <f t="shared" si="13"/>
        <v>339397040.73000002</v>
      </c>
      <c r="C432" s="2">
        <f t="shared" si="14"/>
        <v>339397040.73000002</v>
      </c>
    </row>
    <row r="433" spans="1:7" ht="12.65" customHeight="1" x14ac:dyDescent="0.35">
      <c r="A433" s="2" t="s">
        <v>6</v>
      </c>
      <c r="B433" s="2">
        <f t="shared" si="13"/>
        <v>95954790.120000005</v>
      </c>
      <c r="C433" s="2">
        <f t="shared" si="14"/>
        <v>0</v>
      </c>
      <c r="D433" s="2">
        <f>C217</f>
        <v>99037423.219999894</v>
      </c>
    </row>
    <row r="434" spans="1:7" ht="12.65" customHeight="1" x14ac:dyDescent="0.35">
      <c r="A434" s="2" t="s">
        <v>474</v>
      </c>
      <c r="B434" s="2">
        <f t="shared" si="13"/>
        <v>32485639.650000002</v>
      </c>
      <c r="C434" s="2">
        <f t="shared" si="14"/>
        <v>32485639.650000002</v>
      </c>
      <c r="D434" s="2">
        <f>D177</f>
        <v>32485639.650000002</v>
      </c>
    </row>
    <row r="435" spans="1:7" ht="12.65" customHeight="1" x14ac:dyDescent="0.35">
      <c r="A435" s="2" t="s">
        <v>447</v>
      </c>
      <c r="B435" s="2">
        <f t="shared" si="13"/>
        <v>7041772.709999999</v>
      </c>
      <c r="D435" s="2">
        <f>D181</f>
        <v>7041772.709999999</v>
      </c>
    </row>
    <row r="436" spans="1:7" ht="12.65" customHeight="1" x14ac:dyDescent="0.35">
      <c r="A436" s="2" t="s">
        <v>475</v>
      </c>
      <c r="B436" s="2">
        <f t="shared" si="13"/>
        <v>46768157.359999999</v>
      </c>
      <c r="D436" s="2">
        <f>D186</f>
        <v>46768157.359999999</v>
      </c>
    </row>
    <row r="437" spans="1:7" ht="12.65" customHeight="1" x14ac:dyDescent="0.35">
      <c r="A437" s="2" t="s">
        <v>449</v>
      </c>
      <c r="B437" s="2">
        <f t="shared" si="13"/>
        <v>15254982.23</v>
      </c>
      <c r="D437" s="2">
        <f>D190</f>
        <v>15254982.23</v>
      </c>
    </row>
    <row r="438" spans="1:7" ht="12.65" customHeight="1" x14ac:dyDescent="0.35">
      <c r="A438" s="2" t="s">
        <v>476</v>
      </c>
      <c r="B438" s="2">
        <f>C386+C387+C388</f>
        <v>69064912.299999997</v>
      </c>
      <c r="C438" s="2">
        <f>CD69</f>
        <v>61949004</v>
      </c>
      <c r="D438" s="2">
        <f>D181+D186+D190</f>
        <v>69064912.299999997</v>
      </c>
    </row>
    <row r="439" spans="1:7" ht="12.65" customHeight="1" x14ac:dyDescent="0.35">
      <c r="A439" s="2" t="s">
        <v>451</v>
      </c>
      <c r="B439" s="2">
        <f>C389</f>
        <v>61635874.429999992</v>
      </c>
      <c r="C439" s="2">
        <f>SUM(C69:CC69)</f>
        <v>53496799.899999976</v>
      </c>
    </row>
    <row r="440" spans="1:7" ht="12.65" customHeight="1" x14ac:dyDescent="0.35">
      <c r="A440" s="2" t="s">
        <v>477</v>
      </c>
      <c r="B440" s="2">
        <f>B438+B439</f>
        <v>130700786.72999999</v>
      </c>
      <c r="C440" s="2">
        <f>CE69</f>
        <v>115445803.89999998</v>
      </c>
    </row>
    <row r="441" spans="1:7" ht="12.65" customHeight="1" x14ac:dyDescent="0.35">
      <c r="A441" s="2" t="s">
        <v>478</v>
      </c>
      <c r="B441" s="2">
        <f>D390</f>
        <v>1608603009.5500002</v>
      </c>
      <c r="C441" s="2">
        <f>SUM(C427:C437)+C440</f>
        <v>1326028840.6500001</v>
      </c>
    </row>
    <row r="442" spans="1:7" ht="12.65" customHeight="1" x14ac:dyDescent="0.35">
      <c r="A442" s="348"/>
      <c r="B442" s="348"/>
      <c r="C442" s="348"/>
      <c r="D442" s="348"/>
      <c r="F442" s="348"/>
      <c r="G442" s="348"/>
    </row>
    <row r="443" spans="1:7" ht="12.65" customHeight="1" x14ac:dyDescent="0.35">
      <c r="A443" s="2" t="s">
        <v>479</v>
      </c>
      <c r="B443" s="304" t="s">
        <v>480</v>
      </c>
      <c r="C443" s="304" t="s">
        <v>471</v>
      </c>
    </row>
    <row r="444" spans="1:7" ht="12.65" customHeight="1" x14ac:dyDescent="0.35">
      <c r="A444" s="2" t="s">
        <v>1257</v>
      </c>
      <c r="B444" s="2">
        <f>D221</f>
        <v>2406776.77</v>
      </c>
      <c r="C444" s="2">
        <f>C363</f>
        <v>2406776.77</v>
      </c>
    </row>
    <row r="445" spans="1:7" ht="12.65" customHeight="1" x14ac:dyDescent="0.35">
      <c r="A445" s="2" t="s">
        <v>343</v>
      </c>
      <c r="B445" s="2">
        <f>D229</f>
        <v>1296819160.3</v>
      </c>
      <c r="C445" s="2">
        <f>C364</f>
        <v>1296819160.3</v>
      </c>
    </row>
    <row r="446" spans="1:7" ht="12.65" customHeight="1" x14ac:dyDescent="0.35">
      <c r="A446" s="2" t="s">
        <v>351</v>
      </c>
      <c r="B446" s="2">
        <f>D236</f>
        <v>25929145.949999999</v>
      </c>
      <c r="C446" s="2">
        <f>C365</f>
        <v>25929145.949999999</v>
      </c>
    </row>
    <row r="447" spans="1:7" ht="12.65" customHeight="1" x14ac:dyDescent="0.35">
      <c r="A447" s="2" t="s">
        <v>356</v>
      </c>
      <c r="B447" s="2">
        <f>D240</f>
        <v>17117981.560000002</v>
      </c>
      <c r="C447" s="2">
        <f>C366</f>
        <v>17117981.560000002</v>
      </c>
    </row>
    <row r="448" spans="1:7" ht="12.65" customHeight="1" x14ac:dyDescent="0.35">
      <c r="A448" s="2" t="s">
        <v>358</v>
      </c>
      <c r="B448" s="2">
        <f>D242</f>
        <v>1342273064.5799999</v>
      </c>
      <c r="C448" s="2">
        <f>D367</f>
        <v>1342273064.5799999</v>
      </c>
    </row>
    <row r="449" spans="1:7" ht="12.65" customHeight="1" x14ac:dyDescent="0.35">
      <c r="A449" s="348"/>
      <c r="B449" s="348"/>
      <c r="C449" s="348"/>
      <c r="D449" s="348"/>
      <c r="F449" s="348"/>
      <c r="G449" s="348"/>
    </row>
    <row r="450" spans="1:7" ht="12.65" customHeight="1" x14ac:dyDescent="0.35">
      <c r="A450" s="2" t="s">
        <v>481</v>
      </c>
      <c r="B450" s="304" t="s">
        <v>482</v>
      </c>
      <c r="C450" s="348"/>
      <c r="D450" s="348"/>
      <c r="F450" s="348"/>
      <c r="G450" s="348"/>
    </row>
    <row r="451" spans="1:7" ht="12.65" customHeight="1" x14ac:dyDescent="0.35">
      <c r="B451" s="304" t="s">
        <v>483</v>
      </c>
    </row>
    <row r="452" spans="1:7" ht="12.65" customHeight="1" x14ac:dyDescent="0.35">
      <c r="B452" s="304" t="s">
        <v>472</v>
      </c>
    </row>
    <row r="453" spans="1:7" ht="12.65" customHeight="1" x14ac:dyDescent="0.35">
      <c r="A453" s="292" t="s">
        <v>484</v>
      </c>
      <c r="B453" s="2">
        <f>C231</f>
        <v>0</v>
      </c>
    </row>
    <row r="454" spans="1:7" ht="12.65" customHeight="1" x14ac:dyDescent="0.35">
      <c r="A454" s="2" t="s">
        <v>168</v>
      </c>
      <c r="B454" s="2">
        <f>C233</f>
        <v>4954028.54</v>
      </c>
    </row>
    <row r="455" spans="1:7" ht="12.65" customHeight="1" x14ac:dyDescent="0.35">
      <c r="A455" s="2" t="s">
        <v>131</v>
      </c>
      <c r="B455" s="2">
        <f>C234</f>
        <v>20975117.41</v>
      </c>
    </row>
    <row r="456" spans="1:7" ht="12.65" customHeight="1" x14ac:dyDescent="0.35">
      <c r="A456" s="348"/>
      <c r="B456" s="348"/>
      <c r="C456" s="348"/>
      <c r="D456" s="348"/>
      <c r="F456" s="348"/>
      <c r="G456" s="348"/>
    </row>
    <row r="457" spans="1:7" ht="12.65" customHeight="1" x14ac:dyDescent="0.35">
      <c r="A457" s="2" t="s">
        <v>485</v>
      </c>
      <c r="B457" s="304" t="s">
        <v>471</v>
      </c>
      <c r="C457" s="304" t="s">
        <v>486</v>
      </c>
    </row>
    <row r="458" spans="1:7" ht="12.65" customHeight="1" x14ac:dyDescent="0.35">
      <c r="A458" s="2" t="s">
        <v>487</v>
      </c>
      <c r="B458" s="2">
        <f>C370</f>
        <v>291279525.48000002</v>
      </c>
      <c r="C458" s="2">
        <f>CE70</f>
        <v>291279525.43999994</v>
      </c>
    </row>
    <row r="459" spans="1:7" ht="12.65" customHeight="1" x14ac:dyDescent="0.35">
      <c r="A459" s="2" t="s">
        <v>244</v>
      </c>
      <c r="B459" s="2">
        <f>C371</f>
        <v>0</v>
      </c>
      <c r="C459" s="2">
        <f>CE72</f>
        <v>0</v>
      </c>
    </row>
    <row r="460" spans="1:7" ht="12.65" customHeight="1" x14ac:dyDescent="0.35">
      <c r="A460" s="348"/>
      <c r="B460" s="348"/>
      <c r="C460" s="348"/>
      <c r="D460" s="348"/>
      <c r="F460" s="348"/>
      <c r="G460" s="348"/>
    </row>
    <row r="461" spans="1:7" ht="12.65" customHeight="1" x14ac:dyDescent="0.35">
      <c r="A461" s="2" t="s">
        <v>488</v>
      </c>
      <c r="B461" s="304"/>
      <c r="C461" s="304"/>
      <c r="D461" s="304" t="s">
        <v>1245</v>
      </c>
    </row>
    <row r="462" spans="1:7" ht="12.65" customHeight="1" x14ac:dyDescent="0.35">
      <c r="B462" s="304" t="s">
        <v>471</v>
      </c>
      <c r="C462" s="304" t="s">
        <v>486</v>
      </c>
      <c r="D462" s="304" t="s">
        <v>490</v>
      </c>
    </row>
    <row r="463" spans="1:7" ht="12.65" customHeight="1" x14ac:dyDescent="0.35">
      <c r="A463" s="2" t="s">
        <v>245</v>
      </c>
      <c r="B463" s="2">
        <f>C359</f>
        <v>1754258239.02</v>
      </c>
      <c r="C463" s="2">
        <f>CE73</f>
        <v>1754592481.3200004</v>
      </c>
      <c r="D463" s="2">
        <f>E141+E147+E153</f>
        <v>1754258239.02</v>
      </c>
    </row>
    <row r="464" spans="1:7" ht="12.65" customHeight="1" x14ac:dyDescent="0.35">
      <c r="A464" s="2" t="s">
        <v>246</v>
      </c>
      <c r="B464" s="2">
        <f>C360</f>
        <v>1020402294.62</v>
      </c>
      <c r="C464" s="2">
        <f>CE74</f>
        <v>1008947426.7499999</v>
      </c>
      <c r="D464" s="2">
        <f>E142+E148+E154</f>
        <v>1020402294.62</v>
      </c>
    </row>
    <row r="465" spans="1:7" ht="12.65" customHeight="1" x14ac:dyDescent="0.35">
      <c r="A465" s="2" t="s">
        <v>247</v>
      </c>
      <c r="B465" s="2">
        <f>D361</f>
        <v>2774660533.6399999</v>
      </c>
      <c r="C465" s="2">
        <f>CE75</f>
        <v>2763539908.0699997</v>
      </c>
      <c r="D465" s="2">
        <f>D463+D464</f>
        <v>2774660533.6399999</v>
      </c>
    </row>
    <row r="466" spans="1:7" ht="12.65" customHeight="1" x14ac:dyDescent="0.35">
      <c r="A466" s="348"/>
      <c r="B466" s="348"/>
      <c r="C466" s="348"/>
      <c r="D466" s="348"/>
      <c r="F466" s="348"/>
      <c r="G466" s="348"/>
    </row>
    <row r="467" spans="1:7" ht="12.65" customHeight="1" x14ac:dyDescent="0.35">
      <c r="A467" s="2" t="s">
        <v>491</v>
      </c>
      <c r="B467" s="304" t="s">
        <v>492</v>
      </c>
      <c r="C467" s="304" t="s">
        <v>493</v>
      </c>
    </row>
    <row r="468" spans="1:7" ht="12.65" customHeight="1" x14ac:dyDescent="0.35">
      <c r="A468" s="2" t="s">
        <v>332</v>
      </c>
      <c r="B468" s="2">
        <f t="shared" ref="B468:B475" si="15">C267</f>
        <v>221166313.39999998</v>
      </c>
      <c r="C468" s="2">
        <f>E195</f>
        <v>221166313.39999998</v>
      </c>
    </row>
    <row r="469" spans="1:7" ht="12.65" customHeight="1" x14ac:dyDescent="0.35">
      <c r="A469" s="2" t="s">
        <v>333</v>
      </c>
      <c r="B469" s="2">
        <f t="shared" si="15"/>
        <v>14690429.800000001</v>
      </c>
      <c r="C469" s="2">
        <f>E196</f>
        <v>14690429.800000001</v>
      </c>
    </row>
    <row r="470" spans="1:7" ht="12.65" customHeight="1" x14ac:dyDescent="0.35">
      <c r="A470" s="2" t="s">
        <v>334</v>
      </c>
      <c r="B470" s="2">
        <f t="shared" si="15"/>
        <v>1263137456.23</v>
      </c>
      <c r="C470" s="2">
        <f>E197</f>
        <v>1263137456.23</v>
      </c>
    </row>
    <row r="471" spans="1:7" ht="12.65" customHeight="1" x14ac:dyDescent="0.35">
      <c r="A471" s="2" t="s">
        <v>494</v>
      </c>
      <c r="B471" s="2">
        <f t="shared" si="15"/>
        <v>0</v>
      </c>
      <c r="C471" s="2">
        <f>E198</f>
        <v>0</v>
      </c>
    </row>
    <row r="472" spans="1:7" ht="12.65" customHeight="1" x14ac:dyDescent="0.35">
      <c r="A472" s="2" t="s">
        <v>377</v>
      </c>
      <c r="B472" s="2">
        <f t="shared" si="15"/>
        <v>64003493.440000005</v>
      </c>
      <c r="C472" s="2">
        <f>E199</f>
        <v>64003493.440000005</v>
      </c>
    </row>
    <row r="473" spans="1:7" ht="12.65" customHeight="1" x14ac:dyDescent="0.35">
      <c r="A473" s="2" t="s">
        <v>495</v>
      </c>
      <c r="B473" s="2">
        <f t="shared" si="15"/>
        <v>553610758.65000021</v>
      </c>
      <c r="C473" s="2">
        <f>SUM(E200:E201)</f>
        <v>553610758.65000021</v>
      </c>
    </row>
    <row r="474" spans="1:7" ht="12.65" customHeight="1" x14ac:dyDescent="0.35">
      <c r="A474" s="2" t="s">
        <v>339</v>
      </c>
      <c r="B474" s="2">
        <f t="shared" si="15"/>
        <v>72392192.900000021</v>
      </c>
      <c r="C474" s="2">
        <f>E202</f>
        <v>72392192.900000021</v>
      </c>
    </row>
    <row r="475" spans="1:7" ht="12.65" customHeight="1" x14ac:dyDescent="0.35">
      <c r="A475" s="2" t="s">
        <v>340</v>
      </c>
      <c r="B475" s="2">
        <f t="shared" si="15"/>
        <v>195531702.63001275</v>
      </c>
      <c r="C475" s="2">
        <f>E203</f>
        <v>195531702.63001275</v>
      </c>
    </row>
    <row r="476" spans="1:7" ht="12.65" customHeight="1" x14ac:dyDescent="0.35">
      <c r="A476" s="2" t="s">
        <v>203</v>
      </c>
      <c r="B476" s="2">
        <f>D275</f>
        <v>2384532347.0500135</v>
      </c>
      <c r="C476" s="2">
        <f>E204</f>
        <v>2384532347.0500135</v>
      </c>
    </row>
    <row r="478" spans="1:7" ht="12.65" customHeight="1" x14ac:dyDescent="0.35">
      <c r="A478" s="2" t="s">
        <v>496</v>
      </c>
      <c r="B478" s="2">
        <f>C276</f>
        <v>854452482.42000031</v>
      </c>
      <c r="C478" s="2">
        <f>E217</f>
        <v>854452482.42000031</v>
      </c>
    </row>
    <row r="480" spans="1:7" ht="12.65" customHeight="1" x14ac:dyDescent="0.35">
      <c r="A480" s="2" t="s">
        <v>497</v>
      </c>
    </row>
    <row r="481" spans="1:12" ht="12.65" customHeight="1" x14ac:dyDescent="0.35">
      <c r="A481" s="2" t="s">
        <v>498</v>
      </c>
      <c r="C481" s="2">
        <f>D341</f>
        <v>3878355665.8700132</v>
      </c>
    </row>
    <row r="482" spans="1:12" ht="12.65" customHeight="1" x14ac:dyDescent="0.35">
      <c r="A482" s="2" t="s">
        <v>499</v>
      </c>
      <c r="C482" s="2">
        <f>D339</f>
        <v>3878355665.8100023</v>
      </c>
    </row>
    <row r="485" spans="1:12" ht="12.65" customHeight="1" x14ac:dyDescent="0.35">
      <c r="A485" s="292" t="s">
        <v>500</v>
      </c>
    </row>
    <row r="486" spans="1:12" ht="12.65" customHeight="1" x14ac:dyDescent="0.35">
      <c r="A486" s="292" t="s">
        <v>501</v>
      </c>
    </row>
    <row r="487" spans="1:12" ht="12.65" customHeight="1" x14ac:dyDescent="0.35">
      <c r="A487" s="292" t="s">
        <v>502</v>
      </c>
    </row>
    <row r="488" spans="1:12" ht="12.65" customHeight="1" x14ac:dyDescent="0.35">
      <c r="A488" s="292"/>
    </row>
    <row r="489" spans="1:12" ht="12.65" customHeight="1" x14ac:dyDescent="0.35">
      <c r="A489" s="290" t="s">
        <v>503</v>
      </c>
    </row>
    <row r="490" spans="1:12" ht="12.65" customHeight="1" x14ac:dyDescent="0.35">
      <c r="A490" s="292" t="s">
        <v>504</v>
      </c>
    </row>
    <row r="491" spans="1:12" ht="12.65" customHeight="1" x14ac:dyDescent="0.35">
      <c r="A491" s="292"/>
    </row>
    <row r="493" spans="1:12" ht="12.65" customHeight="1" x14ac:dyDescent="0.35">
      <c r="A493" s="2" t="str">
        <f>C83</f>
        <v>014</v>
      </c>
      <c r="B493" s="349" t="str">
        <f>RIGHT('[4]Prior Year'!C82,4)</f>
        <v>2018</v>
      </c>
      <c r="C493" s="349" t="str">
        <f>RIGHT(C82,4)</f>
        <v>2019</v>
      </c>
      <c r="D493" s="349" t="str">
        <f>RIGHT('[4]Prior Year'!C82,4)</f>
        <v>2018</v>
      </c>
      <c r="E493" s="349" t="str">
        <f>RIGHT(C82,4)</f>
        <v>2019</v>
      </c>
      <c r="F493" s="349" t="str">
        <f>RIGHT('[4]Prior Year'!C82,4)</f>
        <v>2018</v>
      </c>
      <c r="G493" s="349" t="str">
        <f>RIGHT(C82,4)</f>
        <v>2019</v>
      </c>
      <c r="H493" s="349"/>
      <c r="K493" s="349"/>
      <c r="L493" s="349"/>
    </row>
    <row r="494" spans="1:12" ht="12.65" customHeight="1" x14ac:dyDescent="0.35">
      <c r="A494" s="290"/>
      <c r="B494" s="304" t="s">
        <v>505</v>
      </c>
      <c r="C494" s="304" t="s">
        <v>505</v>
      </c>
      <c r="D494" s="350" t="s">
        <v>506</v>
      </c>
      <c r="E494" s="350" t="s">
        <v>506</v>
      </c>
      <c r="F494" s="349" t="s">
        <v>507</v>
      </c>
      <c r="G494" s="349" t="s">
        <v>507</v>
      </c>
      <c r="H494" s="349" t="s">
        <v>508</v>
      </c>
      <c r="K494" s="349"/>
      <c r="L494" s="349"/>
    </row>
    <row r="495" spans="1:12" ht="12.65" customHeight="1" x14ac:dyDescent="0.35">
      <c r="B495" s="304" t="s">
        <v>303</v>
      </c>
      <c r="C495" s="304" t="s">
        <v>303</v>
      </c>
      <c r="D495" s="304" t="s">
        <v>509</v>
      </c>
      <c r="E495" s="304" t="s">
        <v>509</v>
      </c>
      <c r="F495" s="349" t="s">
        <v>510</v>
      </c>
      <c r="G495" s="349" t="s">
        <v>510</v>
      </c>
      <c r="H495" s="349" t="s">
        <v>511</v>
      </c>
      <c r="K495" s="349"/>
      <c r="L495" s="349"/>
    </row>
    <row r="496" spans="1:12" ht="12.65" customHeight="1" x14ac:dyDescent="0.35">
      <c r="A496" s="2" t="s">
        <v>512</v>
      </c>
      <c r="B496" s="300">
        <f>'[4]Prior Year'!C71</f>
        <v>65782806.509999998</v>
      </c>
      <c r="C496" s="300">
        <f>C71</f>
        <v>57268229.249999993</v>
      </c>
      <c r="D496" s="300">
        <f>'[4]Prior Year'!C59</f>
        <v>26349</v>
      </c>
      <c r="E496" s="2">
        <f>C59</f>
        <v>26349</v>
      </c>
      <c r="F496" s="351">
        <f t="shared" ref="F496:G511" si="16">IF(B496=0,"",IF(D496=0,"",B496/D496))</f>
        <v>2496.595943299556</v>
      </c>
      <c r="G496" s="351">
        <f t="shared" si="16"/>
        <v>2173.4498178298982</v>
      </c>
      <c r="H496" s="352" t="str">
        <f t="shared" ref="H496:H540" si="17">IF(B496=0,"",IF(C496=0,"",IF(D496=0,"",IF(E496=0,"",IF(G496/F496-1&lt;-0.25,G496/F496-1,IF(G496/F496-1&gt;0.25,G496/F496-1,""))))))</f>
        <v/>
      </c>
      <c r="I496" s="238"/>
      <c r="K496" s="349"/>
      <c r="L496" s="349"/>
    </row>
    <row r="497" spans="1:12" ht="12.65" customHeight="1" x14ac:dyDescent="0.35">
      <c r="A497" s="2" t="s">
        <v>513</v>
      </c>
      <c r="B497" s="300">
        <f>'[4]Prior Year'!D71</f>
        <v>0</v>
      </c>
      <c r="C497" s="300">
        <f>D71</f>
        <v>0</v>
      </c>
      <c r="D497" s="300">
        <f>'[4]Prior Year'!D59</f>
        <v>0</v>
      </c>
      <c r="E497" s="2">
        <f>D59</f>
        <v>0</v>
      </c>
      <c r="F497" s="351" t="str">
        <f t="shared" si="16"/>
        <v/>
      </c>
      <c r="G497" s="351" t="str">
        <f t="shared" si="16"/>
        <v/>
      </c>
      <c r="H497" s="352" t="str">
        <f t="shared" si="17"/>
        <v/>
      </c>
      <c r="I497" s="238"/>
      <c r="K497" s="349"/>
      <c r="L497" s="349"/>
    </row>
    <row r="498" spans="1:12" ht="12.65" customHeight="1" x14ac:dyDescent="0.35">
      <c r="A498" s="2" t="s">
        <v>514</v>
      </c>
      <c r="B498" s="300">
        <f>'[4]Prior Year'!E71</f>
        <v>79637942.729999989</v>
      </c>
      <c r="C498" s="300">
        <f>E71</f>
        <v>58266713.960000016</v>
      </c>
      <c r="D498" s="300">
        <f>'[4]Prior Year'!E59</f>
        <v>64221</v>
      </c>
      <c r="E498" s="2">
        <f>E59</f>
        <v>64221</v>
      </c>
      <c r="F498" s="351">
        <f t="shared" si="16"/>
        <v>1240.0607703087774</v>
      </c>
      <c r="G498" s="351">
        <f t="shared" si="16"/>
        <v>907.28443904641813</v>
      </c>
      <c r="H498" s="352">
        <f t="shared" si="17"/>
        <v>-0.26835485746355592</v>
      </c>
      <c r="I498" s="238"/>
      <c r="K498" s="349"/>
      <c r="L498" s="349"/>
    </row>
    <row r="499" spans="1:12" ht="12.65" customHeight="1" x14ac:dyDescent="0.35">
      <c r="A499" s="2" t="s">
        <v>515</v>
      </c>
      <c r="B499" s="300">
        <f>'[4]Prior Year'!F71</f>
        <v>0</v>
      </c>
      <c r="C499" s="300">
        <f>F71</f>
        <v>0</v>
      </c>
      <c r="D499" s="300">
        <f>'[4]Prior Year'!F59</f>
        <v>0</v>
      </c>
      <c r="E499" s="2">
        <f>F59</f>
        <v>0</v>
      </c>
      <c r="F499" s="351" t="str">
        <f t="shared" si="16"/>
        <v/>
      </c>
      <c r="G499" s="351" t="str">
        <f t="shared" si="16"/>
        <v/>
      </c>
      <c r="H499" s="352" t="str">
        <f t="shared" si="17"/>
        <v/>
      </c>
      <c r="I499" s="238"/>
      <c r="K499" s="349"/>
      <c r="L499" s="349"/>
    </row>
    <row r="500" spans="1:12" ht="12.65" customHeight="1" x14ac:dyDescent="0.35">
      <c r="A500" s="2" t="s">
        <v>516</v>
      </c>
      <c r="B500" s="300">
        <f>'[4]Prior Year'!G71</f>
        <v>4845693.3</v>
      </c>
      <c r="C500" s="300">
        <f>G71</f>
        <v>3705956.9700000007</v>
      </c>
      <c r="D500" s="300">
        <f>'[4]Prior Year'!G59</f>
        <v>3304</v>
      </c>
      <c r="E500" s="2">
        <f>G59</f>
        <v>3304</v>
      </c>
      <c r="F500" s="351">
        <f t="shared" si="16"/>
        <v>1466.6141949152541</v>
      </c>
      <c r="G500" s="351">
        <f t="shared" si="16"/>
        <v>1121.6576785714287</v>
      </c>
      <c r="H500" s="352" t="str">
        <f t="shared" si="17"/>
        <v/>
      </c>
      <c r="I500" s="238"/>
      <c r="K500" s="349"/>
      <c r="L500" s="349"/>
    </row>
    <row r="501" spans="1:12" ht="12.65" customHeight="1" x14ac:dyDescent="0.35">
      <c r="A501" s="2" t="s">
        <v>517</v>
      </c>
      <c r="B501" s="300">
        <f>'[4]Prior Year'!H71</f>
        <v>15541781.479999999</v>
      </c>
      <c r="C501" s="300">
        <f>H71</f>
        <v>9812719.129999999</v>
      </c>
      <c r="D501" s="300">
        <f>'[4]Prior Year'!H59</f>
        <v>12292</v>
      </c>
      <c r="E501" s="2">
        <f>H59</f>
        <v>12292</v>
      </c>
      <c r="F501" s="351">
        <f t="shared" si="16"/>
        <v>1264.3818320859093</v>
      </c>
      <c r="G501" s="351">
        <f t="shared" si="16"/>
        <v>798.30126342336473</v>
      </c>
      <c r="H501" s="352">
        <f t="shared" si="17"/>
        <v>-0.36862327252332461</v>
      </c>
      <c r="I501" s="238"/>
      <c r="K501" s="349"/>
      <c r="L501" s="349"/>
    </row>
    <row r="502" spans="1:12" ht="12.65" customHeight="1" x14ac:dyDescent="0.35">
      <c r="A502" s="2" t="s">
        <v>518</v>
      </c>
      <c r="B502" s="300">
        <f>'[4]Prior Year'!I71</f>
        <v>0</v>
      </c>
      <c r="C502" s="300">
        <f>I71</f>
        <v>0</v>
      </c>
      <c r="D502" s="300">
        <f>'[4]Prior Year'!I59</f>
        <v>0</v>
      </c>
      <c r="E502" s="2">
        <f>I59</f>
        <v>0</v>
      </c>
      <c r="F502" s="351" t="str">
        <f t="shared" si="16"/>
        <v/>
      </c>
      <c r="G502" s="351" t="str">
        <f t="shared" si="16"/>
        <v/>
      </c>
      <c r="H502" s="352" t="str">
        <f t="shared" si="17"/>
        <v/>
      </c>
      <c r="I502" s="238"/>
      <c r="K502" s="349"/>
      <c r="L502" s="349"/>
    </row>
    <row r="503" spans="1:12" ht="12.65" customHeight="1" x14ac:dyDescent="0.35">
      <c r="A503" s="2" t="s">
        <v>519</v>
      </c>
      <c r="B503" s="300">
        <f>'[4]Prior Year'!J71</f>
        <v>0</v>
      </c>
      <c r="C503" s="300">
        <f>J71</f>
        <v>0</v>
      </c>
      <c r="D503" s="300">
        <f>'[4]Prior Year'!J59</f>
        <v>0</v>
      </c>
      <c r="E503" s="2">
        <f>J59</f>
        <v>0</v>
      </c>
      <c r="F503" s="351" t="str">
        <f t="shared" si="16"/>
        <v/>
      </c>
      <c r="G503" s="351" t="str">
        <f t="shared" si="16"/>
        <v/>
      </c>
      <c r="H503" s="352" t="str">
        <f t="shared" si="17"/>
        <v/>
      </c>
      <c r="I503" s="238"/>
      <c r="K503" s="349"/>
      <c r="L503" s="349"/>
    </row>
    <row r="504" spans="1:12" ht="12.65" customHeight="1" x14ac:dyDescent="0.35">
      <c r="A504" s="2" t="s">
        <v>520</v>
      </c>
      <c r="B504" s="300">
        <f>'[4]Prior Year'!K71</f>
        <v>0</v>
      </c>
      <c r="C504" s="300">
        <f>K71</f>
        <v>0</v>
      </c>
      <c r="D504" s="300">
        <f>'[4]Prior Year'!K59</f>
        <v>0</v>
      </c>
      <c r="E504" s="2">
        <f>K59</f>
        <v>0</v>
      </c>
      <c r="F504" s="351" t="str">
        <f t="shared" si="16"/>
        <v/>
      </c>
      <c r="G504" s="351" t="str">
        <f t="shared" si="16"/>
        <v/>
      </c>
      <c r="H504" s="352" t="str">
        <f t="shared" si="17"/>
        <v/>
      </c>
      <c r="I504" s="238"/>
      <c r="K504" s="349"/>
      <c r="L504" s="349"/>
    </row>
    <row r="505" spans="1:12" ht="12.65" customHeight="1" x14ac:dyDescent="0.35">
      <c r="A505" s="2" t="s">
        <v>521</v>
      </c>
      <c r="B505" s="300">
        <f>'[4]Prior Year'!L71</f>
        <v>0</v>
      </c>
      <c r="C505" s="300">
        <f>L71</f>
        <v>0</v>
      </c>
      <c r="D505" s="300">
        <f>'[4]Prior Year'!L59</f>
        <v>0</v>
      </c>
      <c r="E505" s="2">
        <f>L59</f>
        <v>0</v>
      </c>
      <c r="F505" s="351" t="str">
        <f t="shared" si="16"/>
        <v/>
      </c>
      <c r="G505" s="351" t="str">
        <f t="shared" si="16"/>
        <v/>
      </c>
      <c r="H505" s="352" t="str">
        <f t="shared" si="17"/>
        <v/>
      </c>
      <c r="I505" s="238"/>
      <c r="K505" s="349"/>
      <c r="L505" s="349"/>
    </row>
    <row r="506" spans="1:12" ht="12.65" customHeight="1" x14ac:dyDescent="0.35">
      <c r="A506" s="2" t="s">
        <v>522</v>
      </c>
      <c r="B506" s="300">
        <f>'[4]Prior Year'!M71</f>
        <v>0</v>
      </c>
      <c r="C506" s="300">
        <f>M71</f>
        <v>0</v>
      </c>
      <c r="D506" s="300">
        <f>'[4]Prior Year'!M59</f>
        <v>0</v>
      </c>
      <c r="E506" s="2">
        <f>M59</f>
        <v>0</v>
      </c>
      <c r="F506" s="351" t="str">
        <f t="shared" si="16"/>
        <v/>
      </c>
      <c r="G506" s="351" t="str">
        <f t="shared" si="16"/>
        <v/>
      </c>
      <c r="H506" s="352" t="str">
        <f t="shared" si="17"/>
        <v/>
      </c>
      <c r="I506" s="238"/>
      <c r="K506" s="349"/>
      <c r="L506" s="349"/>
    </row>
    <row r="507" spans="1:12" ht="12.65" customHeight="1" x14ac:dyDescent="0.35">
      <c r="A507" s="2" t="s">
        <v>523</v>
      </c>
      <c r="B507" s="300">
        <f>'[4]Prior Year'!N71</f>
        <v>0</v>
      </c>
      <c r="C507" s="300">
        <f>N71</f>
        <v>0</v>
      </c>
      <c r="D507" s="300">
        <f>'[4]Prior Year'!N59</f>
        <v>0</v>
      </c>
      <c r="E507" s="2">
        <f>N59</f>
        <v>0</v>
      </c>
      <c r="F507" s="351" t="str">
        <f t="shared" si="16"/>
        <v/>
      </c>
      <c r="G507" s="351" t="str">
        <f t="shared" si="16"/>
        <v/>
      </c>
      <c r="H507" s="352" t="str">
        <f t="shared" si="17"/>
        <v/>
      </c>
      <c r="I507" s="238"/>
      <c r="K507" s="349"/>
      <c r="L507" s="349"/>
    </row>
    <row r="508" spans="1:12" ht="12.65" customHeight="1" x14ac:dyDescent="0.35">
      <c r="A508" s="2" t="s">
        <v>524</v>
      </c>
      <c r="B508" s="300">
        <f>'[4]Prior Year'!O71</f>
        <v>0</v>
      </c>
      <c r="C508" s="300">
        <f>O71</f>
        <v>0</v>
      </c>
      <c r="D508" s="300">
        <f>'[4]Prior Year'!O59</f>
        <v>0</v>
      </c>
      <c r="E508" s="2">
        <f>O59</f>
        <v>0</v>
      </c>
      <c r="F508" s="351" t="str">
        <f t="shared" si="16"/>
        <v/>
      </c>
      <c r="G508" s="351" t="str">
        <f t="shared" si="16"/>
        <v/>
      </c>
      <c r="H508" s="352" t="str">
        <f t="shared" si="17"/>
        <v/>
      </c>
      <c r="I508" s="238"/>
      <c r="K508" s="349"/>
      <c r="L508" s="349"/>
    </row>
    <row r="509" spans="1:12" ht="12.65" customHeight="1" x14ac:dyDescent="0.35">
      <c r="A509" s="2" t="s">
        <v>525</v>
      </c>
      <c r="B509" s="300">
        <f>'[4]Prior Year'!P71</f>
        <v>55536479.859999999</v>
      </c>
      <c r="C509" s="300">
        <f>P71</f>
        <v>46626925.059999987</v>
      </c>
      <c r="D509" s="300">
        <f>'[4]Prior Year'!P59</f>
        <v>1629865</v>
      </c>
      <c r="E509" s="2">
        <f>P59</f>
        <v>1629865</v>
      </c>
      <c r="F509" s="351">
        <f t="shared" si="16"/>
        <v>34.074282139931832</v>
      </c>
      <c r="G509" s="351">
        <f t="shared" si="16"/>
        <v>28.607844858316479</v>
      </c>
      <c r="H509" s="352" t="str">
        <f t="shared" si="17"/>
        <v/>
      </c>
      <c r="I509" s="238"/>
      <c r="K509" s="349"/>
      <c r="L509" s="349"/>
    </row>
    <row r="510" spans="1:12" ht="12.65" customHeight="1" x14ac:dyDescent="0.35">
      <c r="A510" s="2" t="s">
        <v>526</v>
      </c>
      <c r="B510" s="300">
        <f>'[4]Prior Year'!Q71</f>
        <v>10438281.83</v>
      </c>
      <c r="C510" s="300">
        <f>Q71</f>
        <v>8735851.120000001</v>
      </c>
      <c r="D510" s="300">
        <f>'[4]Prior Year'!Q59</f>
        <v>1304740</v>
      </c>
      <c r="E510" s="2">
        <f>Q59</f>
        <v>1304740</v>
      </c>
      <c r="F510" s="351">
        <f t="shared" si="16"/>
        <v>8.0002773196192347</v>
      </c>
      <c r="G510" s="351">
        <f t="shared" si="16"/>
        <v>6.6954727531922078</v>
      </c>
      <c r="H510" s="352" t="str">
        <f t="shared" si="17"/>
        <v/>
      </c>
      <c r="I510" s="238"/>
      <c r="K510" s="349"/>
      <c r="L510" s="349"/>
    </row>
    <row r="511" spans="1:12" ht="12.65" customHeight="1" x14ac:dyDescent="0.35">
      <c r="A511" s="2" t="s">
        <v>527</v>
      </c>
      <c r="B511" s="300">
        <f>'[4]Prior Year'!R71</f>
        <v>6002749.1499999994</v>
      </c>
      <c r="C511" s="300">
        <f>R71</f>
        <v>4918021.8100000005</v>
      </c>
      <c r="D511" s="300">
        <f>'[4]Prior Year'!R59</f>
        <v>2289260</v>
      </c>
      <c r="E511" s="2">
        <f>R59</f>
        <v>2289260</v>
      </c>
      <c r="F511" s="351">
        <f t="shared" si="16"/>
        <v>2.6221351659488215</v>
      </c>
      <c r="G511" s="351">
        <f t="shared" si="16"/>
        <v>2.1483019884154708</v>
      </c>
      <c r="H511" s="352" t="str">
        <f t="shared" si="17"/>
        <v/>
      </c>
      <c r="I511" s="238"/>
      <c r="K511" s="349"/>
      <c r="L511" s="349"/>
    </row>
    <row r="512" spans="1:12" ht="12.65" customHeight="1" x14ac:dyDescent="0.35">
      <c r="A512" s="2" t="s">
        <v>528</v>
      </c>
      <c r="B512" s="300">
        <f>'[4]Prior Year'!S71</f>
        <v>13874850.32</v>
      </c>
      <c r="C512" s="300">
        <f>S71</f>
        <v>10324900.540000001</v>
      </c>
      <c r="D512" s="304" t="s">
        <v>529</v>
      </c>
      <c r="E512" s="304" t="s">
        <v>529</v>
      </c>
      <c r="F512" s="351" t="str">
        <f t="shared" ref="F512:G527" si="18">IF(B512=0,"",IF(D512=0,"",B512/D512))</f>
        <v/>
      </c>
      <c r="G512" s="351" t="str">
        <f t="shared" si="18"/>
        <v/>
      </c>
      <c r="H512" s="352" t="str">
        <f t="shared" si="17"/>
        <v/>
      </c>
      <c r="I512" s="238"/>
      <c r="K512" s="349"/>
      <c r="L512" s="349"/>
    </row>
    <row r="513" spans="1:12" ht="12.65" customHeight="1" x14ac:dyDescent="0.35">
      <c r="A513" s="2" t="s">
        <v>1246</v>
      </c>
      <c r="B513" s="300">
        <f>'[4]Prior Year'!T71</f>
        <v>620921.94999999995</v>
      </c>
      <c r="C513" s="300">
        <f>T71</f>
        <v>829953.58000000019</v>
      </c>
      <c r="D513" s="304" t="s">
        <v>529</v>
      </c>
      <c r="E513" s="304" t="s">
        <v>529</v>
      </c>
      <c r="F513" s="351" t="str">
        <f t="shared" si="18"/>
        <v/>
      </c>
      <c r="G513" s="351" t="str">
        <f t="shared" si="18"/>
        <v/>
      </c>
      <c r="H513" s="352" t="str">
        <f t="shared" si="17"/>
        <v/>
      </c>
      <c r="I513" s="238"/>
      <c r="K513" s="349"/>
      <c r="L513" s="349"/>
    </row>
    <row r="514" spans="1:12" ht="12.65" customHeight="1" x14ac:dyDescent="0.35">
      <c r="A514" s="2" t="s">
        <v>530</v>
      </c>
      <c r="B514" s="300">
        <f>'[4]Prior Year'!U71</f>
        <v>46251131.060000002</v>
      </c>
      <c r="C514" s="300">
        <f>U71</f>
        <v>36931054.660000004</v>
      </c>
      <c r="D514" s="300">
        <f>'[4]Prior Year'!U59</f>
        <v>1348167</v>
      </c>
      <c r="E514" s="2">
        <f>U59</f>
        <v>1348167</v>
      </c>
      <c r="F514" s="351">
        <f t="shared" si="18"/>
        <v>34.306677926399331</v>
      </c>
      <c r="G514" s="351">
        <f t="shared" si="18"/>
        <v>27.393531112985265</v>
      </c>
      <c r="H514" s="352" t="str">
        <f t="shared" si="17"/>
        <v/>
      </c>
      <c r="I514" s="238"/>
      <c r="K514" s="349"/>
      <c r="L514" s="349"/>
    </row>
    <row r="515" spans="1:12" ht="12.65" customHeight="1" x14ac:dyDescent="0.35">
      <c r="A515" s="2" t="s">
        <v>531</v>
      </c>
      <c r="B515" s="300">
        <f>'[4]Prior Year'!V71</f>
        <v>8597659.1999999993</v>
      </c>
      <c r="C515" s="300">
        <f>V71</f>
        <v>6703729.79</v>
      </c>
      <c r="D515" s="300">
        <f>'[4]Prior Year'!V59</f>
        <v>38896</v>
      </c>
      <c r="E515" s="2">
        <f>V59</f>
        <v>38896</v>
      </c>
      <c r="F515" s="351">
        <f t="shared" si="18"/>
        <v>221.0422459893048</v>
      </c>
      <c r="G515" s="351">
        <f t="shared" si="18"/>
        <v>172.3501077231592</v>
      </c>
      <c r="H515" s="352" t="str">
        <f t="shared" si="17"/>
        <v/>
      </c>
      <c r="I515" s="238"/>
      <c r="K515" s="349"/>
      <c r="L515" s="349"/>
    </row>
    <row r="516" spans="1:12" ht="12.65" customHeight="1" x14ac:dyDescent="0.35">
      <c r="A516" s="2" t="s">
        <v>532</v>
      </c>
      <c r="B516" s="300">
        <f>'[4]Prior Year'!W71</f>
        <v>1965808.73</v>
      </c>
      <c r="C516" s="300">
        <f>W71</f>
        <v>1919016.84</v>
      </c>
      <c r="D516" s="300">
        <f>'[4]Prior Year'!W59</f>
        <v>177339</v>
      </c>
      <c r="E516" s="2">
        <f>W59</f>
        <v>177339</v>
      </c>
      <c r="F516" s="351">
        <f t="shared" si="18"/>
        <v>11.085033354197328</v>
      </c>
      <c r="G516" s="351">
        <f t="shared" si="18"/>
        <v>10.821177744320201</v>
      </c>
      <c r="H516" s="352" t="str">
        <f t="shared" si="17"/>
        <v/>
      </c>
      <c r="I516" s="238"/>
      <c r="K516" s="349"/>
      <c r="L516" s="349"/>
    </row>
    <row r="517" spans="1:12" ht="12.65" customHeight="1" x14ac:dyDescent="0.35">
      <c r="A517" s="2" t="s">
        <v>533</v>
      </c>
      <c r="B517" s="300">
        <f>'[4]Prior Year'!X71</f>
        <v>2147815.1900000004</v>
      </c>
      <c r="C517" s="300">
        <f>X71</f>
        <v>1881862.6900000002</v>
      </c>
      <c r="D517" s="300">
        <f>'[4]Prior Year'!X59</f>
        <v>70089</v>
      </c>
      <c r="E517" s="2">
        <f>X59</f>
        <v>70089</v>
      </c>
      <c r="F517" s="351">
        <f t="shared" si="18"/>
        <v>30.644112342878348</v>
      </c>
      <c r="G517" s="351">
        <f t="shared" si="18"/>
        <v>26.849615346202686</v>
      </c>
      <c r="H517" s="352" t="str">
        <f t="shared" si="17"/>
        <v/>
      </c>
      <c r="I517" s="238"/>
      <c r="K517" s="349"/>
      <c r="L517" s="349"/>
    </row>
    <row r="518" spans="1:12" ht="12.65" customHeight="1" x14ac:dyDescent="0.35">
      <c r="A518" s="2" t="s">
        <v>534</v>
      </c>
      <c r="B518" s="300">
        <f>'[4]Prior Year'!Y71</f>
        <v>22289402.43</v>
      </c>
      <c r="C518" s="300">
        <f>Y71</f>
        <v>17842009.470000003</v>
      </c>
      <c r="D518" s="300">
        <f>'[4]Prior Year'!Y59</f>
        <v>169839</v>
      </c>
      <c r="E518" s="2">
        <f>Y59</f>
        <v>169839</v>
      </c>
      <c r="F518" s="351">
        <f t="shared" si="18"/>
        <v>131.23842244714112</v>
      </c>
      <c r="G518" s="351">
        <f t="shared" si="18"/>
        <v>105.05248776782719</v>
      </c>
      <c r="H518" s="352" t="str">
        <f t="shared" si="17"/>
        <v/>
      </c>
      <c r="I518" s="238"/>
      <c r="K518" s="349"/>
      <c r="L518" s="349"/>
    </row>
    <row r="519" spans="1:12" ht="12.65" customHeight="1" x14ac:dyDescent="0.35">
      <c r="A519" s="2" t="s">
        <v>535</v>
      </c>
      <c r="B519" s="300">
        <f>'[4]Prior Year'!Z71</f>
        <v>1073724</v>
      </c>
      <c r="C519" s="300">
        <f>Z71</f>
        <v>749230.07999999996</v>
      </c>
      <c r="D519" s="300">
        <f>'[4]Prior Year'!Z59</f>
        <v>0</v>
      </c>
      <c r="E519" s="2">
        <f>Z59</f>
        <v>0</v>
      </c>
      <c r="F519" s="351" t="str">
        <f t="shared" si="18"/>
        <v/>
      </c>
      <c r="G519" s="351" t="str">
        <f t="shared" si="18"/>
        <v/>
      </c>
      <c r="H519" s="352" t="str">
        <f t="shared" si="17"/>
        <v/>
      </c>
      <c r="I519" s="238"/>
      <c r="K519" s="349"/>
      <c r="L519" s="349"/>
    </row>
    <row r="520" spans="1:12" ht="12.65" customHeight="1" x14ac:dyDescent="0.35">
      <c r="A520" s="2" t="s">
        <v>536</v>
      </c>
      <c r="B520" s="300">
        <f>'[4]Prior Year'!AA71</f>
        <v>1446741.8299999998</v>
      </c>
      <c r="C520" s="300">
        <f>AA71</f>
        <v>1428755.8299999998</v>
      </c>
      <c r="D520" s="300">
        <f>'[4]Prior Year'!AA59</f>
        <v>6140</v>
      </c>
      <c r="E520" s="2">
        <f>AA59</f>
        <v>6140</v>
      </c>
      <c r="F520" s="351">
        <f t="shared" si="18"/>
        <v>235.62570521172637</v>
      </c>
      <c r="G520" s="351">
        <f t="shared" si="18"/>
        <v>232.69638925081432</v>
      </c>
      <c r="H520" s="352" t="str">
        <f t="shared" si="17"/>
        <v/>
      </c>
      <c r="I520" s="238"/>
      <c r="K520" s="349"/>
      <c r="L520" s="349"/>
    </row>
    <row r="521" spans="1:12" ht="12.65" customHeight="1" x14ac:dyDescent="0.35">
      <c r="A521" s="2" t="s">
        <v>537</v>
      </c>
      <c r="B521" s="300">
        <f>'[4]Prior Year'!AB71</f>
        <v>101539739</v>
      </c>
      <c r="C521" s="300">
        <f>AB71</f>
        <v>105864034.55</v>
      </c>
      <c r="D521" s="304" t="s">
        <v>529</v>
      </c>
      <c r="E521" s="304" t="s">
        <v>529</v>
      </c>
      <c r="F521" s="351" t="str">
        <f t="shared" si="18"/>
        <v/>
      </c>
      <c r="G521" s="351" t="str">
        <f t="shared" si="18"/>
        <v/>
      </c>
      <c r="H521" s="352" t="str">
        <f t="shared" si="17"/>
        <v/>
      </c>
      <c r="I521" s="238"/>
      <c r="K521" s="349"/>
      <c r="L521" s="349"/>
    </row>
    <row r="522" spans="1:12" ht="12.65" customHeight="1" x14ac:dyDescent="0.35">
      <c r="A522" s="2" t="s">
        <v>538</v>
      </c>
      <c r="B522" s="300">
        <f>'[4]Prior Year'!AC71</f>
        <v>16431917.619999999</v>
      </c>
      <c r="C522" s="300">
        <f>AC71</f>
        <v>16984973.240000002</v>
      </c>
      <c r="D522" s="300">
        <f>'[4]Prior Year'!AC59</f>
        <v>211798</v>
      </c>
      <c r="E522" s="2">
        <f>AC59</f>
        <v>211798</v>
      </c>
      <c r="F522" s="351">
        <f t="shared" si="18"/>
        <v>77.582968772131935</v>
      </c>
      <c r="G522" s="351">
        <f t="shared" si="18"/>
        <v>80.194209765909036</v>
      </c>
      <c r="H522" s="352" t="str">
        <f t="shared" si="17"/>
        <v/>
      </c>
      <c r="I522" s="238"/>
      <c r="K522" s="349"/>
      <c r="L522" s="349"/>
    </row>
    <row r="523" spans="1:12" ht="12.65" customHeight="1" x14ac:dyDescent="0.35">
      <c r="A523" s="2" t="s">
        <v>539</v>
      </c>
      <c r="B523" s="300">
        <f>'[4]Prior Year'!AD71</f>
        <v>6580869.5199999996</v>
      </c>
      <c r="C523" s="300">
        <f>AD71</f>
        <v>5288274.1400000006</v>
      </c>
      <c r="D523" s="300">
        <f>'[4]Prior Year'!AD59</f>
        <v>12851</v>
      </c>
      <c r="E523" s="2">
        <f>AD59</f>
        <v>12851</v>
      </c>
      <c r="F523" s="351">
        <f t="shared" si="18"/>
        <v>512.0900723679091</v>
      </c>
      <c r="G523" s="351">
        <f t="shared" si="18"/>
        <v>411.5068197027469</v>
      </c>
      <c r="H523" s="352" t="str">
        <f t="shared" si="17"/>
        <v/>
      </c>
      <c r="I523" s="238"/>
      <c r="K523" s="349"/>
      <c r="L523" s="349"/>
    </row>
    <row r="524" spans="1:12" ht="12.65" customHeight="1" x14ac:dyDescent="0.35">
      <c r="A524" s="2" t="s">
        <v>540</v>
      </c>
      <c r="B524" s="300">
        <f>'[4]Prior Year'!AE71</f>
        <v>6863290.4500000002</v>
      </c>
      <c r="C524" s="300">
        <f>AE71</f>
        <v>5869466.4799999995</v>
      </c>
      <c r="D524" s="300">
        <f>'[4]Prior Year'!AE59</f>
        <v>168042</v>
      </c>
      <c r="E524" s="2">
        <f>AE59</f>
        <v>168042</v>
      </c>
      <c r="F524" s="351">
        <f t="shared" si="18"/>
        <v>40.842708668071076</v>
      </c>
      <c r="G524" s="351">
        <f t="shared" si="18"/>
        <v>34.928568334106949</v>
      </c>
      <c r="H524" s="352" t="str">
        <f t="shared" si="17"/>
        <v/>
      </c>
      <c r="I524" s="238"/>
      <c r="K524" s="349"/>
      <c r="L524" s="349"/>
    </row>
    <row r="525" spans="1:12" ht="12.65" customHeight="1" x14ac:dyDescent="0.35">
      <c r="A525" s="2" t="s">
        <v>541</v>
      </c>
      <c r="B525" s="300">
        <f>'[4]Prior Year'!AF71</f>
        <v>13877055.49</v>
      </c>
      <c r="C525" s="300">
        <f>AF71</f>
        <v>12089081.949999999</v>
      </c>
      <c r="D525" s="300">
        <f>'[4]Prior Year'!AF59</f>
        <v>46771</v>
      </c>
      <c r="E525" s="2">
        <f>AF59</f>
        <v>46771</v>
      </c>
      <c r="F525" s="351">
        <f t="shared" si="18"/>
        <v>296.70213358705183</v>
      </c>
      <c r="G525" s="351">
        <f t="shared" si="18"/>
        <v>258.47388232024116</v>
      </c>
      <c r="H525" s="352" t="str">
        <f t="shared" si="17"/>
        <v/>
      </c>
      <c r="I525" s="238"/>
      <c r="K525" s="349"/>
      <c r="L525" s="349"/>
    </row>
    <row r="526" spans="1:12" ht="12.65" customHeight="1" x14ac:dyDescent="0.35">
      <c r="A526" s="2" t="s">
        <v>542</v>
      </c>
      <c r="B526" s="300">
        <f>'[4]Prior Year'!AG71</f>
        <v>17875645.880000003</v>
      </c>
      <c r="C526" s="300">
        <f>AG71</f>
        <v>14662994.209999999</v>
      </c>
      <c r="D526" s="300">
        <f>'[4]Prior Year'!AG59</f>
        <v>50644</v>
      </c>
      <c r="E526" s="2">
        <f>AG59</f>
        <v>50644</v>
      </c>
      <c r="F526" s="351">
        <f t="shared" si="18"/>
        <v>352.96670642129379</v>
      </c>
      <c r="G526" s="351">
        <f t="shared" si="18"/>
        <v>289.53072841797643</v>
      </c>
      <c r="H526" s="352" t="str">
        <f t="shared" si="17"/>
        <v/>
      </c>
      <c r="I526" s="238"/>
      <c r="K526" s="349"/>
      <c r="L526" s="349"/>
    </row>
    <row r="527" spans="1:12" ht="12.65" customHeight="1" x14ac:dyDescent="0.35">
      <c r="A527" s="2" t="s">
        <v>543</v>
      </c>
      <c r="B527" s="300">
        <f>'[4]Prior Year'!AH71</f>
        <v>1951498.2599999998</v>
      </c>
      <c r="C527" s="300">
        <f>AH71</f>
        <v>2979993.1000000006</v>
      </c>
      <c r="D527" s="300">
        <f>'[4]Prior Year'!AH59</f>
        <v>568</v>
      </c>
      <c r="E527" s="2">
        <f>AH59</f>
        <v>568</v>
      </c>
      <c r="F527" s="351">
        <f t="shared" si="18"/>
        <v>3435.736373239436</v>
      </c>
      <c r="G527" s="351">
        <f t="shared" si="18"/>
        <v>5246.4667253521138</v>
      </c>
      <c r="H527" s="352">
        <f t="shared" si="17"/>
        <v>0.52702831515719684</v>
      </c>
      <c r="I527" s="238"/>
      <c r="K527" s="349"/>
      <c r="L527" s="349"/>
    </row>
    <row r="528" spans="1:12" ht="12.65" customHeight="1" x14ac:dyDescent="0.35">
      <c r="A528" s="2" t="s">
        <v>544</v>
      </c>
      <c r="B528" s="300">
        <f>'[4]Prior Year'!AI71</f>
        <v>0</v>
      </c>
      <c r="C528" s="300">
        <f>AI71</f>
        <v>0</v>
      </c>
      <c r="D528" s="300">
        <f>'[4]Prior Year'!AI59</f>
        <v>0</v>
      </c>
      <c r="E528" s="2">
        <f>AI59</f>
        <v>0</v>
      </c>
      <c r="F528" s="351" t="str">
        <f t="shared" ref="F528:G540" si="19">IF(B528=0,"",IF(D528=0,"",B528/D528))</f>
        <v/>
      </c>
      <c r="G528" s="351" t="str">
        <f t="shared" si="19"/>
        <v/>
      </c>
      <c r="H528" s="352" t="str">
        <f t="shared" si="17"/>
        <v/>
      </c>
      <c r="I528" s="238"/>
      <c r="K528" s="349"/>
      <c r="L528" s="349"/>
    </row>
    <row r="529" spans="1:12" ht="12.65" customHeight="1" x14ac:dyDescent="0.35">
      <c r="A529" s="2" t="s">
        <v>545</v>
      </c>
      <c r="B529" s="300">
        <f>'[4]Prior Year'!AJ71</f>
        <v>115222617.31</v>
      </c>
      <c r="C529" s="300">
        <f>AJ71</f>
        <v>94080352.48999998</v>
      </c>
      <c r="D529" s="300">
        <f>'[4]Prior Year'!AJ59</f>
        <v>326826</v>
      </c>
      <c r="E529" s="2">
        <f>AJ59</f>
        <v>326826</v>
      </c>
      <c r="F529" s="351">
        <f t="shared" si="19"/>
        <v>352.55033966085932</v>
      </c>
      <c r="G529" s="351">
        <f t="shared" si="19"/>
        <v>287.86067353882487</v>
      </c>
      <c r="H529" s="352" t="str">
        <f t="shared" si="17"/>
        <v/>
      </c>
      <c r="I529" s="238"/>
      <c r="K529" s="349"/>
      <c r="L529" s="349"/>
    </row>
    <row r="530" spans="1:12" ht="12.65" customHeight="1" x14ac:dyDescent="0.35">
      <c r="A530" s="2" t="s">
        <v>546</v>
      </c>
      <c r="B530" s="300">
        <f>'[4]Prior Year'!AK71</f>
        <v>2725534.66</v>
      </c>
      <c r="C530" s="300">
        <f>AK71</f>
        <v>2298489.3199999998</v>
      </c>
      <c r="D530" s="300">
        <f>'[4]Prior Year'!AK59</f>
        <v>67850</v>
      </c>
      <c r="E530" s="2">
        <f>AK59</f>
        <v>67850</v>
      </c>
      <c r="F530" s="351">
        <f t="shared" si="19"/>
        <v>40.170002358142966</v>
      </c>
      <c r="G530" s="351">
        <f t="shared" si="19"/>
        <v>33.876040088430358</v>
      </c>
      <c r="H530" s="352" t="str">
        <f t="shared" si="17"/>
        <v/>
      </c>
      <c r="I530" s="238"/>
      <c r="K530" s="349"/>
      <c r="L530" s="349"/>
    </row>
    <row r="531" spans="1:12" ht="12.65" customHeight="1" x14ac:dyDescent="0.35">
      <c r="A531" s="2" t="s">
        <v>547</v>
      </c>
      <c r="B531" s="300">
        <f>'[4]Prior Year'!AL71</f>
        <v>2433979.35</v>
      </c>
      <c r="C531" s="300">
        <f>AL71</f>
        <v>1838505.56</v>
      </c>
      <c r="D531" s="300">
        <f>'[4]Prior Year'!AL59</f>
        <v>50189</v>
      </c>
      <c r="E531" s="2">
        <f>AL59</f>
        <v>50189</v>
      </c>
      <c r="F531" s="351">
        <f t="shared" si="19"/>
        <v>48.496271095259921</v>
      </c>
      <c r="G531" s="351">
        <f t="shared" si="19"/>
        <v>36.631643587240234</v>
      </c>
      <c r="H531" s="352" t="str">
        <f t="shared" si="17"/>
        <v/>
      </c>
      <c r="I531" s="238"/>
      <c r="K531" s="349"/>
      <c r="L531" s="349"/>
    </row>
    <row r="532" spans="1:12" ht="12.65" customHeight="1" x14ac:dyDescent="0.35">
      <c r="A532" s="2" t="s">
        <v>548</v>
      </c>
      <c r="B532" s="300">
        <f>'[4]Prior Year'!AM71</f>
        <v>2804808.54</v>
      </c>
      <c r="C532" s="300">
        <f>AM71</f>
        <v>2026493.6300000001</v>
      </c>
      <c r="D532" s="300">
        <f>'[4]Prior Year'!AM59</f>
        <v>0</v>
      </c>
      <c r="E532" s="2">
        <f>AM59</f>
        <v>0</v>
      </c>
      <c r="F532" s="351" t="str">
        <f t="shared" si="19"/>
        <v/>
      </c>
      <c r="G532" s="351" t="str">
        <f t="shared" si="19"/>
        <v/>
      </c>
      <c r="H532" s="352" t="str">
        <f t="shared" si="17"/>
        <v/>
      </c>
      <c r="I532" s="238"/>
      <c r="K532" s="349"/>
      <c r="L532" s="349"/>
    </row>
    <row r="533" spans="1:12" ht="12.65" customHeight="1" x14ac:dyDescent="0.35">
      <c r="A533" s="2" t="s">
        <v>1247</v>
      </c>
      <c r="B533" s="300">
        <f>'[4]Prior Year'!AN71</f>
        <v>0</v>
      </c>
      <c r="C533" s="300">
        <f>AN71</f>
        <v>0</v>
      </c>
      <c r="D533" s="300">
        <f>'[4]Prior Year'!AN59</f>
        <v>0</v>
      </c>
      <c r="E533" s="2">
        <f>AN59</f>
        <v>0</v>
      </c>
      <c r="F533" s="351" t="str">
        <f t="shared" si="19"/>
        <v/>
      </c>
      <c r="G533" s="351" t="str">
        <f t="shared" si="19"/>
        <v/>
      </c>
      <c r="H533" s="352" t="str">
        <f t="shared" si="17"/>
        <v/>
      </c>
      <c r="I533" s="238"/>
      <c r="K533" s="349"/>
      <c r="L533" s="349"/>
    </row>
    <row r="534" spans="1:12" ht="12.65" customHeight="1" x14ac:dyDescent="0.35">
      <c r="A534" s="2" t="s">
        <v>549</v>
      </c>
      <c r="B534" s="300">
        <f>'[4]Prior Year'!AO71</f>
        <v>0</v>
      </c>
      <c r="C534" s="300">
        <f>AO71</f>
        <v>0</v>
      </c>
      <c r="D534" s="300">
        <f>'[4]Prior Year'!AO59</f>
        <v>0</v>
      </c>
      <c r="E534" s="2">
        <f>AO59</f>
        <v>0</v>
      </c>
      <c r="F534" s="351" t="str">
        <f t="shared" si="19"/>
        <v/>
      </c>
      <c r="G534" s="351" t="str">
        <f t="shared" si="19"/>
        <v/>
      </c>
      <c r="H534" s="352" t="str">
        <f t="shared" si="17"/>
        <v/>
      </c>
      <c r="I534" s="238"/>
      <c r="K534" s="349"/>
      <c r="L534" s="349"/>
    </row>
    <row r="535" spans="1:12" ht="12.65" customHeight="1" x14ac:dyDescent="0.35">
      <c r="A535" s="2" t="s">
        <v>550</v>
      </c>
      <c r="B535" s="300">
        <f>'[4]Prior Year'!AP71</f>
        <v>0</v>
      </c>
      <c r="C535" s="300">
        <f>AP71</f>
        <v>0</v>
      </c>
      <c r="D535" s="300">
        <f>'[4]Prior Year'!AP59</f>
        <v>0</v>
      </c>
      <c r="E535" s="2">
        <f>AP59</f>
        <v>0</v>
      </c>
      <c r="F535" s="351" t="str">
        <f t="shared" si="19"/>
        <v/>
      </c>
      <c r="G535" s="351" t="str">
        <f t="shared" si="19"/>
        <v/>
      </c>
      <c r="H535" s="352" t="str">
        <f t="shared" si="17"/>
        <v/>
      </c>
      <c r="I535" s="238"/>
      <c r="K535" s="349"/>
      <c r="L535" s="349"/>
    </row>
    <row r="536" spans="1:12" ht="12.65" customHeight="1" x14ac:dyDescent="0.35">
      <c r="A536" s="2" t="s">
        <v>551</v>
      </c>
      <c r="B536" s="300">
        <f>'[4]Prior Year'!AQ71</f>
        <v>0</v>
      </c>
      <c r="C536" s="300">
        <f>AQ71</f>
        <v>19370.080000000002</v>
      </c>
      <c r="D536" s="300">
        <f>'[4]Prior Year'!AQ59</f>
        <v>0</v>
      </c>
      <c r="E536" s="2">
        <f>AQ59</f>
        <v>0</v>
      </c>
      <c r="F536" s="351" t="str">
        <f t="shared" si="19"/>
        <v/>
      </c>
      <c r="G536" s="351" t="str">
        <f t="shared" si="19"/>
        <v/>
      </c>
      <c r="H536" s="352" t="str">
        <f t="shared" si="17"/>
        <v/>
      </c>
      <c r="I536" s="238"/>
      <c r="K536" s="349"/>
      <c r="L536" s="349"/>
    </row>
    <row r="537" spans="1:12" ht="12.65" customHeight="1" x14ac:dyDescent="0.35">
      <c r="A537" s="2" t="s">
        <v>552</v>
      </c>
      <c r="B537" s="300">
        <f>'[4]Prior Year'!AR71</f>
        <v>14545626.630000001</v>
      </c>
      <c r="C537" s="300">
        <f>AR71</f>
        <v>13213407.359999999</v>
      </c>
      <c r="D537" s="300">
        <f>'[4]Prior Year'!AR59</f>
        <v>55812</v>
      </c>
      <c r="E537" s="2">
        <f>AR59</f>
        <v>55812</v>
      </c>
      <c r="F537" s="351">
        <f t="shared" si="19"/>
        <v>260.61826542678995</v>
      </c>
      <c r="G537" s="351">
        <f t="shared" si="19"/>
        <v>236.74850139754889</v>
      </c>
      <c r="H537" s="352" t="str">
        <f t="shared" si="17"/>
        <v/>
      </c>
      <c r="I537" s="238"/>
      <c r="K537" s="349"/>
      <c r="L537" s="349"/>
    </row>
    <row r="538" spans="1:12" ht="12.65" customHeight="1" x14ac:dyDescent="0.35">
      <c r="A538" s="2" t="s">
        <v>553</v>
      </c>
      <c r="B538" s="300">
        <f>'[4]Prior Year'!AS71</f>
        <v>0</v>
      </c>
      <c r="C538" s="300">
        <f>AS71</f>
        <v>0</v>
      </c>
      <c r="D538" s="300">
        <f>'[4]Prior Year'!AS59</f>
        <v>0</v>
      </c>
      <c r="E538" s="2">
        <f>AS59</f>
        <v>0</v>
      </c>
      <c r="F538" s="351" t="str">
        <f t="shared" si="19"/>
        <v/>
      </c>
      <c r="G538" s="351" t="str">
        <f t="shared" si="19"/>
        <v/>
      </c>
      <c r="H538" s="352" t="str">
        <f t="shared" si="17"/>
        <v/>
      </c>
      <c r="I538" s="238"/>
      <c r="K538" s="349"/>
      <c r="L538" s="349"/>
    </row>
    <row r="539" spans="1:12" ht="12.65" customHeight="1" x14ac:dyDescent="0.35">
      <c r="A539" s="2" t="s">
        <v>554</v>
      </c>
      <c r="B539" s="300">
        <f>'[4]Prior Year'!AT71</f>
        <v>4037220</v>
      </c>
      <c r="C539" s="300">
        <f>AT71</f>
        <v>3790453.36</v>
      </c>
      <c r="D539" s="300">
        <f>'[4]Prior Year'!AT59</f>
        <v>62</v>
      </c>
      <c r="E539" s="2">
        <f>AT59</f>
        <v>62</v>
      </c>
      <c r="F539" s="351">
        <f t="shared" si="19"/>
        <v>65116.451612903227</v>
      </c>
      <c r="G539" s="351">
        <f t="shared" si="19"/>
        <v>61136.344516129029</v>
      </c>
      <c r="H539" s="352" t="str">
        <f t="shared" si="17"/>
        <v/>
      </c>
      <c r="I539" s="238"/>
      <c r="K539" s="349"/>
      <c r="L539" s="349"/>
    </row>
    <row r="540" spans="1:12" ht="12.65" customHeight="1" x14ac:dyDescent="0.35">
      <c r="A540" s="2" t="s">
        <v>555</v>
      </c>
      <c r="B540" s="300">
        <f>'[4]Prior Year'!AU71</f>
        <v>0</v>
      </c>
      <c r="C540" s="300">
        <f>AU71</f>
        <v>0</v>
      </c>
      <c r="D540" s="300">
        <f>'[4]Prior Year'!AU59</f>
        <v>0</v>
      </c>
      <c r="E540" s="2">
        <f>AU59</f>
        <v>0</v>
      </c>
      <c r="F540" s="351" t="str">
        <f t="shared" si="19"/>
        <v/>
      </c>
      <c r="G540" s="351" t="str">
        <f t="shared" si="19"/>
        <v/>
      </c>
      <c r="H540" s="352" t="str">
        <f t="shared" si="17"/>
        <v/>
      </c>
      <c r="I540" s="238"/>
      <c r="K540" s="349"/>
      <c r="L540" s="349"/>
    </row>
    <row r="541" spans="1:12" ht="12.65" customHeight="1" x14ac:dyDescent="0.35">
      <c r="A541" s="2" t="s">
        <v>556</v>
      </c>
      <c r="B541" s="300">
        <f>'[4]Prior Year'!AV71</f>
        <v>4757874.2200000007</v>
      </c>
      <c r="C541" s="300">
        <f>AV71</f>
        <v>3854565.92</v>
      </c>
      <c r="D541" s="304" t="s">
        <v>529</v>
      </c>
      <c r="E541" s="304" t="s">
        <v>529</v>
      </c>
      <c r="F541" s="351"/>
      <c r="G541" s="351"/>
      <c r="H541" s="352"/>
      <c r="I541" s="238"/>
      <c r="K541" s="349"/>
      <c r="L541" s="349"/>
    </row>
    <row r="542" spans="1:12" ht="12.65" customHeight="1" x14ac:dyDescent="0.35">
      <c r="A542" s="2" t="s">
        <v>1248</v>
      </c>
      <c r="B542" s="300">
        <f>'[4]Prior Year'!AW71</f>
        <v>92814569.969999999</v>
      </c>
      <c r="C542" s="300">
        <f>AW71</f>
        <v>64860412.960000038</v>
      </c>
      <c r="D542" s="304" t="s">
        <v>529</v>
      </c>
      <c r="E542" s="304" t="s">
        <v>529</v>
      </c>
      <c r="F542" s="351"/>
      <c r="G542" s="351"/>
      <c r="H542" s="352"/>
      <c r="I542" s="238"/>
      <c r="K542" s="349"/>
      <c r="L542" s="349"/>
    </row>
    <row r="543" spans="1:12" ht="12.65" customHeight="1" x14ac:dyDescent="0.35">
      <c r="A543" s="2" t="s">
        <v>557</v>
      </c>
      <c r="B543" s="300">
        <f>'[4]Prior Year'!AX71</f>
        <v>1995515</v>
      </c>
      <c r="C543" s="300">
        <f>AX71</f>
        <v>3838169.9099999997</v>
      </c>
      <c r="D543" s="304" t="s">
        <v>529</v>
      </c>
      <c r="E543" s="304" t="s">
        <v>529</v>
      </c>
      <c r="F543" s="351"/>
      <c r="G543" s="351"/>
      <c r="H543" s="352"/>
      <c r="I543" s="238"/>
      <c r="K543" s="349"/>
      <c r="L543" s="349"/>
    </row>
    <row r="544" spans="1:12" ht="12.65" customHeight="1" x14ac:dyDescent="0.35">
      <c r="A544" s="2" t="s">
        <v>558</v>
      </c>
      <c r="B544" s="300">
        <f>'[4]Prior Year'!AY71</f>
        <v>14999152</v>
      </c>
      <c r="C544" s="300">
        <f>AY71</f>
        <v>10782466.449999996</v>
      </c>
      <c r="D544" s="300">
        <f>'[4]Prior Year'!AY59</f>
        <v>1092264</v>
      </c>
      <c r="E544" s="2">
        <f>AY59</f>
        <v>1092264</v>
      </c>
      <c r="F544" s="351">
        <f t="shared" ref="F544:G550" si="20">IF(B544=0,"",IF(D544=0,"",B544/D544))</f>
        <v>13.732167314861609</v>
      </c>
      <c r="G544" s="351">
        <f t="shared" si="20"/>
        <v>9.8716669687914234</v>
      </c>
      <c r="H544" s="352">
        <f>IF(B544=0,"",IF(C544=0,"",IF(D544=0,"",IF(E544=0,"",IF(G544/F544-1&lt;-0.25,G544/F544-1,IF(G544/F544-1&gt;0.25,G544/F544-1,""))))))</f>
        <v>-0.28112826311780859</v>
      </c>
      <c r="I544" s="238"/>
      <c r="K544" s="349"/>
      <c r="L544" s="349"/>
    </row>
    <row r="545" spans="1:13" ht="12.65" customHeight="1" x14ac:dyDescent="0.35">
      <c r="A545" s="2" t="s">
        <v>559</v>
      </c>
      <c r="B545" s="300">
        <f>'[4]Prior Year'!AZ71</f>
        <v>557815.19999999995</v>
      </c>
      <c r="C545" s="300">
        <f>AZ71</f>
        <v>47271.510000000038</v>
      </c>
      <c r="D545" s="300">
        <f>'[4]Prior Year'!AZ59</f>
        <v>1092264</v>
      </c>
      <c r="E545" s="2">
        <f>AZ59</f>
        <v>1092264</v>
      </c>
      <c r="F545" s="351">
        <f t="shared" si="20"/>
        <v>0.51069631517655067</v>
      </c>
      <c r="G545" s="351">
        <f t="shared" si="20"/>
        <v>4.3278465645668118E-2</v>
      </c>
      <c r="H545" s="352">
        <f>IF(B545=0,"",IF(C545=0,"",IF(D545=0,"",IF(E545=0,"",IF(G545/F545-1&lt;-0.25,G545/F545-1,IF(G545/F545-1&gt;0.25,G545/F545-1,""))))))</f>
        <v>-0.91525596649212848</v>
      </c>
      <c r="I545" s="238"/>
      <c r="K545" s="349"/>
      <c r="L545" s="349"/>
    </row>
    <row r="546" spans="1:13" ht="12.65" customHeight="1" x14ac:dyDescent="0.35">
      <c r="A546" s="2" t="s">
        <v>560</v>
      </c>
      <c r="B546" s="300">
        <f>'[4]Prior Year'!BA71</f>
        <v>3521252</v>
      </c>
      <c r="C546" s="300">
        <f>BA71</f>
        <v>3309863.99</v>
      </c>
      <c r="D546" s="300">
        <f>'[4]Prior Year'!BA59</f>
        <v>0</v>
      </c>
      <c r="E546" s="2">
        <f>BA59</f>
        <v>0</v>
      </c>
      <c r="F546" s="351" t="str">
        <f t="shared" si="20"/>
        <v/>
      </c>
      <c r="G546" s="351" t="str">
        <f t="shared" si="20"/>
        <v/>
      </c>
      <c r="H546" s="352" t="str">
        <f>IF(B546=0,"",IF(C546=0,"",IF(D546=0,"",IF(E546=0,"",IF(G546/F546-1&lt;-0.25,G546/F546-1,IF(G546/F546-1&gt;0.25,G546/F546-1,""))))))</f>
        <v/>
      </c>
      <c r="I546" s="238"/>
      <c r="K546" s="349"/>
      <c r="L546" s="349"/>
    </row>
    <row r="547" spans="1:13" ht="12.65" customHeight="1" x14ac:dyDescent="0.35">
      <c r="A547" s="2" t="s">
        <v>561</v>
      </c>
      <c r="B547" s="300">
        <f>'[4]Prior Year'!BB71</f>
        <v>16646579.43</v>
      </c>
      <c r="C547" s="300">
        <f>BB71</f>
        <v>13691571.279999997</v>
      </c>
      <c r="D547" s="304" t="s">
        <v>529</v>
      </c>
      <c r="E547" s="304" t="s">
        <v>529</v>
      </c>
      <c r="F547" s="351"/>
      <c r="G547" s="351"/>
      <c r="H547" s="352"/>
      <c r="I547" s="238"/>
      <c r="K547" s="349"/>
      <c r="L547" s="349"/>
    </row>
    <row r="548" spans="1:13" ht="12.65" customHeight="1" x14ac:dyDescent="0.35">
      <c r="A548" s="2" t="s">
        <v>562</v>
      </c>
      <c r="B548" s="300">
        <f>'[4]Prior Year'!BC71</f>
        <v>285377</v>
      </c>
      <c r="C548" s="300">
        <f>BC71</f>
        <v>280047.98</v>
      </c>
      <c r="D548" s="304" t="s">
        <v>529</v>
      </c>
      <c r="E548" s="304" t="s">
        <v>529</v>
      </c>
      <c r="F548" s="351"/>
      <c r="G548" s="351"/>
      <c r="H548" s="352"/>
      <c r="I548" s="238"/>
      <c r="K548" s="349"/>
      <c r="L548" s="349"/>
    </row>
    <row r="549" spans="1:13" ht="12.65" customHeight="1" x14ac:dyDescent="0.35">
      <c r="A549" s="2" t="s">
        <v>563</v>
      </c>
      <c r="B549" s="300">
        <f>'[4]Prior Year'!BD71</f>
        <v>3330868.93</v>
      </c>
      <c r="C549" s="300">
        <f>BD71</f>
        <v>2831195.8100000005</v>
      </c>
      <c r="D549" s="304" t="s">
        <v>529</v>
      </c>
      <c r="E549" s="304" t="s">
        <v>529</v>
      </c>
      <c r="F549" s="351"/>
      <c r="G549" s="351"/>
      <c r="H549" s="352"/>
      <c r="I549" s="238"/>
      <c r="K549" s="349"/>
      <c r="L549" s="349"/>
    </row>
    <row r="550" spans="1:13" ht="12.65" customHeight="1" x14ac:dyDescent="0.35">
      <c r="A550" s="2" t="s">
        <v>564</v>
      </c>
      <c r="B550" s="300">
        <f>'[4]Prior Year'!BE71</f>
        <v>45137202.539999999</v>
      </c>
      <c r="C550" s="300">
        <f>BE71</f>
        <v>33735247.149999999</v>
      </c>
      <c r="D550" s="300">
        <f>'[4]Prior Year'!BE59</f>
        <v>1387128</v>
      </c>
      <c r="E550" s="2">
        <f>BE59</f>
        <v>1380937.6146800872</v>
      </c>
      <c r="F550" s="351">
        <f t="shared" si="20"/>
        <v>32.540041394882088</v>
      </c>
      <c r="G550" s="351">
        <f t="shared" si="20"/>
        <v>24.42923329148017</v>
      </c>
      <c r="H550" s="352" t="str">
        <f>IF(B550=0,"",IF(C550=0,"",IF(D550=0,"",IF(E550=0,"",IF(G550/F550-1&lt;-0.25,G550/F550-1,IF(G550/F550-1&gt;0.25,G550/F550-1,""))))))</f>
        <v/>
      </c>
      <c r="I550" s="238"/>
      <c r="K550" s="349"/>
      <c r="L550" s="349"/>
    </row>
    <row r="551" spans="1:13" ht="12.65" customHeight="1" x14ac:dyDescent="0.35">
      <c r="A551" s="2" t="s">
        <v>565</v>
      </c>
      <c r="B551" s="300">
        <f>'[4]Prior Year'!BF71</f>
        <v>11633646.27</v>
      </c>
      <c r="C551" s="300">
        <f>BF71</f>
        <v>10334438.9</v>
      </c>
      <c r="D551" s="304" t="s">
        <v>529</v>
      </c>
      <c r="E551" s="304" t="s">
        <v>529</v>
      </c>
      <c r="F551" s="351"/>
      <c r="G551" s="351"/>
      <c r="H551" s="352"/>
      <c r="I551" s="238"/>
      <c r="J551" s="292"/>
      <c r="M551" s="352"/>
    </row>
    <row r="552" spans="1:13" ht="12.65" customHeight="1" x14ac:dyDescent="0.35">
      <c r="A552" s="2" t="s">
        <v>566</v>
      </c>
      <c r="B552" s="300">
        <f>'[4]Prior Year'!BG71</f>
        <v>4712246.33</v>
      </c>
      <c r="C552" s="300">
        <f>BG71</f>
        <v>3740265.2300000004</v>
      </c>
      <c r="D552" s="304" t="s">
        <v>529</v>
      </c>
      <c r="E552" s="304" t="s">
        <v>529</v>
      </c>
      <c r="F552" s="351"/>
      <c r="G552" s="351"/>
      <c r="H552" s="352"/>
      <c r="J552" s="292"/>
      <c r="M552" s="352"/>
    </row>
    <row r="553" spans="1:13" ht="12.65" customHeight="1" x14ac:dyDescent="0.35">
      <c r="A553" s="2" t="s">
        <v>567</v>
      </c>
      <c r="B553" s="300">
        <f>'[4]Prior Year'!BH71</f>
        <v>84753659.980000004</v>
      </c>
      <c r="C553" s="300">
        <f>BH71</f>
        <v>70934961.589999989</v>
      </c>
      <c r="D553" s="304" t="s">
        <v>529</v>
      </c>
      <c r="E553" s="304" t="s">
        <v>529</v>
      </c>
      <c r="F553" s="351"/>
      <c r="G553" s="351"/>
      <c r="H553" s="352"/>
      <c r="J553" s="292"/>
      <c r="M553" s="352"/>
    </row>
    <row r="554" spans="1:13" ht="12.65" customHeight="1" x14ac:dyDescent="0.35">
      <c r="A554" s="2" t="s">
        <v>568</v>
      </c>
      <c r="B554" s="300">
        <f>'[4]Prior Year'!BI71</f>
        <v>7086926.5299999993</v>
      </c>
      <c r="C554" s="300">
        <f>BI71</f>
        <v>7385604.410000002</v>
      </c>
      <c r="D554" s="304" t="s">
        <v>529</v>
      </c>
      <c r="E554" s="304" t="s">
        <v>529</v>
      </c>
      <c r="F554" s="351"/>
      <c r="G554" s="351"/>
      <c r="H554" s="352"/>
      <c r="J554" s="292"/>
      <c r="M554" s="352"/>
    </row>
    <row r="555" spans="1:13" ht="12.65" customHeight="1" x14ac:dyDescent="0.35">
      <c r="A555" s="2" t="s">
        <v>569</v>
      </c>
      <c r="B555" s="300">
        <f>'[4]Prior Year'!BJ71</f>
        <v>12784579.699999999</v>
      </c>
      <c r="C555" s="300">
        <f>BJ71</f>
        <v>10500698.869999999</v>
      </c>
      <c r="D555" s="304" t="s">
        <v>529</v>
      </c>
      <c r="E555" s="304" t="s">
        <v>529</v>
      </c>
      <c r="F555" s="351"/>
      <c r="G555" s="351"/>
      <c r="H555" s="352"/>
      <c r="J555" s="292"/>
      <c r="M555" s="352"/>
    </row>
    <row r="556" spans="1:13" ht="12.65" customHeight="1" x14ac:dyDescent="0.35">
      <c r="A556" s="2" t="s">
        <v>570</v>
      </c>
      <c r="B556" s="300">
        <f>'[4]Prior Year'!BK71</f>
        <v>11786428.050000001</v>
      </c>
      <c r="C556" s="300">
        <f>BK71</f>
        <v>9642906.2799999993</v>
      </c>
      <c r="D556" s="304" t="s">
        <v>529</v>
      </c>
      <c r="E556" s="304" t="s">
        <v>529</v>
      </c>
      <c r="F556" s="351"/>
      <c r="G556" s="351"/>
      <c r="H556" s="352"/>
      <c r="J556" s="292"/>
      <c r="M556" s="352"/>
    </row>
    <row r="557" spans="1:13" ht="12.65" customHeight="1" x14ac:dyDescent="0.35">
      <c r="A557" s="2" t="s">
        <v>571</v>
      </c>
      <c r="B557" s="300">
        <f>'[4]Prior Year'!BL71</f>
        <v>7167072.8599999994</v>
      </c>
      <c r="C557" s="300">
        <f>BL71</f>
        <v>5832476.0900000008</v>
      </c>
      <c r="D557" s="304" t="s">
        <v>529</v>
      </c>
      <c r="E557" s="304" t="s">
        <v>529</v>
      </c>
      <c r="F557" s="351"/>
      <c r="G557" s="351"/>
      <c r="H557" s="352"/>
      <c r="J557" s="292"/>
      <c r="M557" s="352"/>
    </row>
    <row r="558" spans="1:13" ht="12.65" customHeight="1" x14ac:dyDescent="0.35">
      <c r="A558" s="2" t="s">
        <v>572</v>
      </c>
      <c r="B558" s="300">
        <f>'[4]Prior Year'!BM71</f>
        <v>0</v>
      </c>
      <c r="C558" s="300">
        <f>BM71</f>
        <v>0</v>
      </c>
      <c r="D558" s="304" t="s">
        <v>529</v>
      </c>
      <c r="E558" s="304" t="s">
        <v>529</v>
      </c>
      <c r="F558" s="351"/>
      <c r="G558" s="351"/>
      <c r="H558" s="352"/>
      <c r="J558" s="292"/>
      <c r="M558" s="352"/>
    </row>
    <row r="559" spans="1:13" ht="12.65" customHeight="1" x14ac:dyDescent="0.35">
      <c r="A559" s="2" t="s">
        <v>573</v>
      </c>
      <c r="B559" s="300">
        <f>'[4]Prior Year'!BN71</f>
        <v>29673474.149999999</v>
      </c>
      <c r="C559" s="300">
        <f>BN71</f>
        <v>26022049.050000004</v>
      </c>
      <c r="D559" s="304" t="s">
        <v>529</v>
      </c>
      <c r="E559" s="304" t="s">
        <v>529</v>
      </c>
      <c r="F559" s="351"/>
      <c r="G559" s="351"/>
      <c r="H559" s="352"/>
      <c r="J559" s="292"/>
      <c r="M559" s="352"/>
    </row>
    <row r="560" spans="1:13" ht="12.65" customHeight="1" x14ac:dyDescent="0.35">
      <c r="A560" s="2" t="s">
        <v>574</v>
      </c>
      <c r="B560" s="300">
        <f>'[4]Prior Year'!BO71</f>
        <v>2178015.2199999997</v>
      </c>
      <c r="C560" s="300">
        <f>BO71</f>
        <v>2059599.1899999997</v>
      </c>
      <c r="D560" s="304" t="s">
        <v>529</v>
      </c>
      <c r="E560" s="304" t="s">
        <v>529</v>
      </c>
      <c r="F560" s="351"/>
      <c r="G560" s="351"/>
      <c r="H560" s="352"/>
      <c r="J560" s="292"/>
      <c r="M560" s="352"/>
    </row>
    <row r="561" spans="1:13" ht="12.65" customHeight="1" x14ac:dyDescent="0.35">
      <c r="A561" s="2" t="s">
        <v>575</v>
      </c>
      <c r="B561" s="300">
        <f>'[4]Prior Year'!BP71</f>
        <v>10847611</v>
      </c>
      <c r="C561" s="300">
        <f>BP71</f>
        <v>7052418.25</v>
      </c>
      <c r="D561" s="304" t="s">
        <v>529</v>
      </c>
      <c r="E561" s="304" t="s">
        <v>529</v>
      </c>
      <c r="F561" s="351"/>
      <c r="G561" s="351"/>
      <c r="H561" s="352"/>
      <c r="J561" s="292"/>
      <c r="M561" s="352"/>
    </row>
    <row r="562" spans="1:13" ht="12.65" customHeight="1" x14ac:dyDescent="0.35">
      <c r="A562" s="2" t="s">
        <v>576</v>
      </c>
      <c r="B562" s="300">
        <f>'[4]Prior Year'!BQ71</f>
        <v>7074078</v>
      </c>
      <c r="C562" s="300">
        <f>BQ71</f>
        <v>6684713.9099999992</v>
      </c>
      <c r="D562" s="304" t="s">
        <v>529</v>
      </c>
      <c r="E562" s="304" t="s">
        <v>529</v>
      </c>
      <c r="F562" s="351"/>
      <c r="G562" s="351"/>
      <c r="H562" s="352"/>
      <c r="J562" s="292"/>
      <c r="M562" s="352"/>
    </row>
    <row r="563" spans="1:13" ht="12.65" customHeight="1" x14ac:dyDescent="0.35">
      <c r="A563" s="2" t="s">
        <v>577</v>
      </c>
      <c r="B563" s="300">
        <f>'[4]Prior Year'!BR71</f>
        <v>12647345.310000001</v>
      </c>
      <c r="C563" s="300">
        <f>BR71</f>
        <v>12694665.909999998</v>
      </c>
      <c r="D563" s="304" t="s">
        <v>529</v>
      </c>
      <c r="E563" s="304" t="s">
        <v>529</v>
      </c>
      <c r="F563" s="351"/>
      <c r="G563" s="351"/>
      <c r="H563" s="352"/>
      <c r="J563" s="292"/>
      <c r="M563" s="352"/>
    </row>
    <row r="564" spans="1:13" ht="12.65" customHeight="1" x14ac:dyDescent="0.35">
      <c r="A564" s="2" t="s">
        <v>1249</v>
      </c>
      <c r="B564" s="300">
        <f>'[4]Prior Year'!BS71</f>
        <v>633906.83000000007</v>
      </c>
      <c r="C564" s="300">
        <f>BS71</f>
        <v>403510.33</v>
      </c>
      <c r="D564" s="304" t="s">
        <v>529</v>
      </c>
      <c r="E564" s="304" t="s">
        <v>529</v>
      </c>
      <c r="F564" s="351"/>
      <c r="G564" s="351"/>
      <c r="H564" s="352"/>
      <c r="J564" s="292"/>
      <c r="M564" s="352"/>
    </row>
    <row r="565" spans="1:13" ht="12.65" customHeight="1" x14ac:dyDescent="0.35">
      <c r="A565" s="2" t="s">
        <v>578</v>
      </c>
      <c r="B565" s="300">
        <f>'[4]Prior Year'!BT71</f>
        <v>941351</v>
      </c>
      <c r="C565" s="300">
        <f>BT71</f>
        <v>726702.09000000008</v>
      </c>
      <c r="D565" s="304" t="s">
        <v>529</v>
      </c>
      <c r="E565" s="304" t="s">
        <v>529</v>
      </c>
      <c r="F565" s="351"/>
      <c r="G565" s="351"/>
      <c r="H565" s="352"/>
      <c r="J565" s="292"/>
      <c r="M565" s="352"/>
    </row>
    <row r="566" spans="1:13" ht="12.65" customHeight="1" x14ac:dyDescent="0.35">
      <c r="A566" s="2" t="s">
        <v>579</v>
      </c>
      <c r="B566" s="300">
        <f>'[4]Prior Year'!BU71</f>
        <v>1416188</v>
      </c>
      <c r="C566" s="300">
        <f>BU71</f>
        <v>1135392.01</v>
      </c>
      <c r="D566" s="304" t="s">
        <v>529</v>
      </c>
      <c r="E566" s="304" t="s">
        <v>529</v>
      </c>
      <c r="F566" s="351"/>
      <c r="G566" s="351"/>
      <c r="H566" s="352"/>
      <c r="J566" s="292"/>
      <c r="M566" s="352"/>
    </row>
    <row r="567" spans="1:13" ht="12.65" customHeight="1" x14ac:dyDescent="0.35">
      <c r="A567" s="2" t="s">
        <v>580</v>
      </c>
      <c r="B567" s="300">
        <f>'[4]Prior Year'!BV71</f>
        <v>7071473.7299999995</v>
      </c>
      <c r="C567" s="300">
        <f>BV71</f>
        <v>4841064.51</v>
      </c>
      <c r="D567" s="304" t="s">
        <v>529</v>
      </c>
      <c r="E567" s="304" t="s">
        <v>529</v>
      </c>
      <c r="F567" s="351"/>
      <c r="G567" s="351"/>
      <c r="H567" s="352"/>
      <c r="J567" s="292"/>
      <c r="M567" s="352"/>
    </row>
    <row r="568" spans="1:13" ht="12.65" customHeight="1" x14ac:dyDescent="0.35">
      <c r="A568" s="2" t="s">
        <v>581</v>
      </c>
      <c r="B568" s="300">
        <f>'[4]Prior Year'!BW71</f>
        <v>32488690.890000001</v>
      </c>
      <c r="C568" s="300">
        <f>BW71</f>
        <v>32362121.149999999</v>
      </c>
      <c r="D568" s="304" t="s">
        <v>529</v>
      </c>
      <c r="E568" s="304" t="s">
        <v>529</v>
      </c>
      <c r="F568" s="351"/>
      <c r="G568" s="351"/>
      <c r="H568" s="352"/>
      <c r="J568" s="292"/>
      <c r="M568" s="352"/>
    </row>
    <row r="569" spans="1:13" ht="12.65" customHeight="1" x14ac:dyDescent="0.35">
      <c r="A569" s="2" t="s">
        <v>582</v>
      </c>
      <c r="B569" s="300">
        <f>'[4]Prior Year'!BX71</f>
        <v>14789712.49</v>
      </c>
      <c r="C569" s="300">
        <f>BX71</f>
        <v>13953497.299999997</v>
      </c>
      <c r="D569" s="304" t="s">
        <v>529</v>
      </c>
      <c r="E569" s="304" t="s">
        <v>529</v>
      </c>
      <c r="F569" s="351"/>
      <c r="G569" s="351"/>
      <c r="H569" s="352"/>
      <c r="J569" s="292"/>
      <c r="M569" s="352"/>
    </row>
    <row r="570" spans="1:13" ht="12.65" customHeight="1" x14ac:dyDescent="0.35">
      <c r="A570" s="2" t="s">
        <v>583</v>
      </c>
      <c r="B570" s="300">
        <f>'[4]Prior Year'!BY71</f>
        <v>8014840.7999999998</v>
      </c>
      <c r="C570" s="300">
        <f>BY71</f>
        <v>6856620.3399999999</v>
      </c>
      <c r="D570" s="304" t="s">
        <v>529</v>
      </c>
      <c r="E570" s="304" t="s">
        <v>529</v>
      </c>
      <c r="F570" s="351"/>
      <c r="G570" s="351"/>
      <c r="H570" s="352"/>
      <c r="J570" s="292"/>
      <c r="M570" s="352"/>
    </row>
    <row r="571" spans="1:13" ht="12.65" customHeight="1" x14ac:dyDescent="0.35">
      <c r="A571" s="2" t="s">
        <v>584</v>
      </c>
      <c r="B571" s="300">
        <f>'[4]Prior Year'!BZ71</f>
        <v>7313644</v>
      </c>
      <c r="C571" s="300">
        <f>BZ71</f>
        <v>6092509.0199999996</v>
      </c>
      <c r="D571" s="304" t="s">
        <v>529</v>
      </c>
      <c r="E571" s="304" t="s">
        <v>529</v>
      </c>
      <c r="F571" s="351"/>
      <c r="G571" s="351"/>
      <c r="H571" s="352"/>
      <c r="J571" s="292"/>
      <c r="M571" s="352"/>
    </row>
    <row r="572" spans="1:13" ht="12.65" customHeight="1" x14ac:dyDescent="0.35">
      <c r="A572" s="2" t="s">
        <v>585</v>
      </c>
      <c r="B572" s="300">
        <f>'[4]Prior Year'!CA71</f>
        <v>0</v>
      </c>
      <c r="C572" s="300">
        <f>CA71</f>
        <v>0</v>
      </c>
      <c r="D572" s="304" t="s">
        <v>529</v>
      </c>
      <c r="E572" s="304" t="s">
        <v>529</v>
      </c>
      <c r="F572" s="351"/>
      <c r="G572" s="351"/>
      <c r="H572" s="352"/>
      <c r="J572" s="292"/>
      <c r="M572" s="352"/>
    </row>
    <row r="573" spans="1:13" ht="12.65" customHeight="1" x14ac:dyDescent="0.35">
      <c r="A573" s="2" t="s">
        <v>586</v>
      </c>
      <c r="B573" s="300">
        <f>'[4]Prior Year'!CB71</f>
        <v>0</v>
      </c>
      <c r="C573" s="300">
        <f>CB71</f>
        <v>0</v>
      </c>
      <c r="D573" s="304" t="s">
        <v>529</v>
      </c>
      <c r="E573" s="304" t="s">
        <v>529</v>
      </c>
      <c r="F573" s="351"/>
      <c r="G573" s="351"/>
      <c r="H573" s="352"/>
      <c r="J573" s="292"/>
      <c r="M573" s="352"/>
    </row>
    <row r="574" spans="1:13" ht="12.65" customHeight="1" x14ac:dyDescent="0.35">
      <c r="A574" s="2" t="s">
        <v>587</v>
      </c>
      <c r="B574" s="300">
        <f>'[4]Prior Year'!CC71</f>
        <v>21064484.50999999</v>
      </c>
      <c r="C574" s="300">
        <f>CC71</f>
        <v>47362463.57</v>
      </c>
      <c r="D574" s="304" t="s">
        <v>529</v>
      </c>
      <c r="E574" s="304" t="s">
        <v>529</v>
      </c>
      <c r="F574" s="351"/>
      <c r="G574" s="351"/>
      <c r="H574" s="352"/>
      <c r="J574" s="292"/>
      <c r="M574" s="352"/>
    </row>
    <row r="575" spans="1:13" ht="12.65" customHeight="1" x14ac:dyDescent="0.35">
      <c r="A575" s="2" t="s">
        <v>588</v>
      </c>
      <c r="B575" s="300">
        <f>'[4]Prior Year'!CD71</f>
        <v>56889772</v>
      </c>
      <c r="C575" s="300">
        <f>CD71</f>
        <v>61949004</v>
      </c>
      <c r="D575" s="304" t="s">
        <v>529</v>
      </c>
      <c r="E575" s="304" t="s">
        <v>529</v>
      </c>
      <c r="F575" s="351"/>
      <c r="G575" s="351"/>
      <c r="H575" s="352"/>
    </row>
    <row r="576" spans="1:13" ht="12.65" customHeight="1" x14ac:dyDescent="0.35">
      <c r="M576" s="352"/>
    </row>
    <row r="577" spans="13:13" ht="12.65" customHeight="1" x14ac:dyDescent="0.35">
      <c r="M577" s="352"/>
    </row>
    <row r="578" spans="13:13" ht="12.65" customHeight="1" x14ac:dyDescent="0.35">
      <c r="M578" s="352"/>
    </row>
    <row r="612" spans="1:14" ht="12.65" customHeight="1" x14ac:dyDescent="0.35">
      <c r="A612" s="353"/>
      <c r="C612" s="304" t="s">
        <v>589</v>
      </c>
      <c r="D612" s="2">
        <f>CE76-(BE76+CD76)</f>
        <v>1229337.1276800872</v>
      </c>
      <c r="E612" s="2">
        <f>SUM(C624:D647)+SUM(C668:D713)</f>
        <v>921902017.17392969</v>
      </c>
      <c r="F612" s="2">
        <f>CE64-(AX64+BD64+BE64+BG64+BJ64+BN64+BP64+BQ64+CB64+CC64+CD64)</f>
        <v>184238665.46000004</v>
      </c>
      <c r="G612" s="2">
        <f>CE77-(AX77+AY77+BD77+BE77+BG77+BJ77+BN77+BP77+BQ77+CB77+CC77+CD77)</f>
        <v>1092264</v>
      </c>
      <c r="H612" s="346">
        <f>CE60-(AX60+AY60+AZ60+BD60+BE60+BG60+BJ60+BN60+BO60+BP60+BQ60+BR60+CB60+CC60+CD60)</f>
        <v>5972.2527301562041</v>
      </c>
      <c r="I612" s="2">
        <f>CE78-(AX78+AY78+AZ78+BD78+BE78+BF78+BG78+BJ78+BN78+BO78+BP78+BQ78+BR78+CB78+CC78+CD78)</f>
        <v>207564</v>
      </c>
      <c r="J612" s="2">
        <f>CE79-(AX79+AY79+AZ79+BA79+BD79+BE79+BF79+BG79+BJ79+BN79+BO79+BP79+BQ79+BR79+CB79+CC79+CD79)</f>
        <v>3562788</v>
      </c>
      <c r="K612" s="2">
        <f>CE75-(AW75+AX75+AY75+AZ75+BA75+BB75+BC75+BD75+BE75+BF75+BG75+BH75+BI75+BJ75+BK75+BL75+BM75+BN75+BO75+BP75+BQ75+BR75+BS75+BT75+BU75+BV75+BW75+BX75+CB75+CC75+CD75)</f>
        <v>2763539908.0699997</v>
      </c>
      <c r="L612" s="346">
        <f>CE80-(AW80+AX80+AY80+AZ80+BA80+BB80+BC80+BD80+BE80+BF80+BG80+BH80+BI80+BJ80+BK80+BL80+BM80+BN80+BO80+BP80+BQ80+BR80+BS80+BT80+BU80+BV80+BW80+BX80+BY80+BZ80+CA80+CB80+CC80+CD80)</f>
        <v>1427.4433592791634</v>
      </c>
    </row>
    <row r="613" spans="1:14" ht="12.65" customHeight="1" x14ac:dyDescent="0.35">
      <c r="A613" s="353"/>
      <c r="C613" s="304" t="s">
        <v>590</v>
      </c>
      <c r="D613" s="304" t="s">
        <v>591</v>
      </c>
      <c r="E613" s="290" t="s">
        <v>592</v>
      </c>
      <c r="F613" s="304" t="s">
        <v>593</v>
      </c>
      <c r="G613" s="304" t="s">
        <v>594</v>
      </c>
      <c r="H613" s="304" t="s">
        <v>595</v>
      </c>
      <c r="I613" s="304" t="s">
        <v>596</v>
      </c>
      <c r="J613" s="304" t="s">
        <v>597</v>
      </c>
      <c r="K613" s="304" t="s">
        <v>598</v>
      </c>
      <c r="L613" s="290" t="s">
        <v>599</v>
      </c>
    </row>
    <row r="614" spans="1:14" ht="12.65" customHeight="1" x14ac:dyDescent="0.35">
      <c r="A614" s="353">
        <v>8430</v>
      </c>
      <c r="B614" s="290" t="s">
        <v>140</v>
      </c>
      <c r="C614" s="2">
        <f>BE71</f>
        <v>33735247.149999999</v>
      </c>
      <c r="N614" s="292" t="s">
        <v>600</v>
      </c>
    </row>
    <row r="615" spans="1:14" ht="12.65" customHeight="1" x14ac:dyDescent="0.35">
      <c r="A615" s="353"/>
      <c r="B615" s="290" t="s">
        <v>601</v>
      </c>
      <c r="C615" s="297">
        <f>CD69-CD70</f>
        <v>61949004</v>
      </c>
      <c r="D615" s="354">
        <f>SUM(C614:C615)</f>
        <v>95684251.150000006</v>
      </c>
      <c r="N615" s="292" t="s">
        <v>602</v>
      </c>
    </row>
    <row r="616" spans="1:14" ht="12.65" customHeight="1" x14ac:dyDescent="0.35">
      <c r="A616" s="353">
        <v>8310</v>
      </c>
      <c r="B616" s="355" t="s">
        <v>603</v>
      </c>
      <c r="C616" s="2">
        <f>AX71</f>
        <v>3838169.9099999997</v>
      </c>
      <c r="D616" s="2">
        <f>(D615/D612)*AX76</f>
        <v>0</v>
      </c>
      <c r="N616" s="292" t="s">
        <v>604</v>
      </c>
    </row>
    <row r="617" spans="1:14" ht="12.65" customHeight="1" x14ac:dyDescent="0.35">
      <c r="A617" s="353">
        <v>8510</v>
      </c>
      <c r="B617" s="355" t="s">
        <v>145</v>
      </c>
      <c r="C617" s="2">
        <f>BJ71</f>
        <v>10500698.869999999</v>
      </c>
      <c r="D617" s="2">
        <f>(D615/D612)*BJ76</f>
        <v>17227.782088960375</v>
      </c>
      <c r="N617" s="292" t="s">
        <v>605</v>
      </c>
    </row>
    <row r="618" spans="1:14" ht="12.65" customHeight="1" x14ac:dyDescent="0.35">
      <c r="A618" s="353">
        <v>8470</v>
      </c>
      <c r="B618" s="355" t="s">
        <v>606</v>
      </c>
      <c r="C618" s="2">
        <f>BG71</f>
        <v>3740265.2300000004</v>
      </c>
      <c r="D618" s="2">
        <f>(D615/D612)*BG76</f>
        <v>106578.12421800598</v>
      </c>
      <c r="N618" s="292" t="s">
        <v>607</v>
      </c>
    </row>
    <row r="619" spans="1:14" ht="12.65" customHeight="1" x14ac:dyDescent="0.35">
      <c r="A619" s="353">
        <v>8610</v>
      </c>
      <c r="B619" s="355" t="s">
        <v>608</v>
      </c>
      <c r="C619" s="2">
        <f>BN71</f>
        <v>26022049.050000004</v>
      </c>
      <c r="D619" s="2">
        <f>(D615/D612)*BN76</f>
        <v>4276953.7391356435</v>
      </c>
      <c r="N619" s="292" t="s">
        <v>609</v>
      </c>
    </row>
    <row r="620" spans="1:14" ht="12.65" customHeight="1" x14ac:dyDescent="0.35">
      <c r="A620" s="353">
        <v>8790</v>
      </c>
      <c r="B620" s="355" t="s">
        <v>610</v>
      </c>
      <c r="C620" s="2">
        <f>CC71</f>
        <v>47362463.57</v>
      </c>
      <c r="D620" s="2">
        <f>(D615/D612)*CC76</f>
        <v>2357243.0050286003</v>
      </c>
      <c r="N620" s="292" t="s">
        <v>611</v>
      </c>
    </row>
    <row r="621" spans="1:14" ht="12.65" customHeight="1" x14ac:dyDescent="0.35">
      <c r="A621" s="353">
        <v>8630</v>
      </c>
      <c r="B621" s="355" t="s">
        <v>612</v>
      </c>
      <c r="C621" s="2">
        <f>BP71</f>
        <v>7052418.25</v>
      </c>
      <c r="D621" s="2">
        <f>(D615/D612)*BP76</f>
        <v>621749.83054996305</v>
      </c>
      <c r="N621" s="292" t="s">
        <v>613</v>
      </c>
    </row>
    <row r="622" spans="1:14" ht="12.65" customHeight="1" x14ac:dyDescent="0.35">
      <c r="A622" s="353">
        <v>8770</v>
      </c>
      <c r="B622" s="290" t="s">
        <v>614</v>
      </c>
      <c r="C622" s="2">
        <f>CB71</f>
        <v>0</v>
      </c>
      <c r="D622" s="2">
        <f>(D615/D612)*CB76</f>
        <v>0</v>
      </c>
      <c r="N622" s="292" t="s">
        <v>615</v>
      </c>
    </row>
    <row r="623" spans="1:14" ht="12.65" customHeight="1" x14ac:dyDescent="0.35">
      <c r="A623" s="353">
        <v>8640</v>
      </c>
      <c r="B623" s="355" t="s">
        <v>616</v>
      </c>
      <c r="C623" s="2">
        <f>BQ71</f>
        <v>6684713.9099999992</v>
      </c>
      <c r="D623" s="2">
        <f>(D615/D612)*BQ76</f>
        <v>266766.76504952117</v>
      </c>
      <c r="E623" s="2">
        <f>SUM(C616:D623)</f>
        <v>112847298.0360707</v>
      </c>
      <c r="N623" s="292" t="s">
        <v>617</v>
      </c>
    </row>
    <row r="624" spans="1:14" ht="12.65" customHeight="1" x14ac:dyDescent="0.35">
      <c r="A624" s="353">
        <v>8420</v>
      </c>
      <c r="B624" s="355" t="s">
        <v>139</v>
      </c>
      <c r="C624" s="2">
        <f>BD71</f>
        <v>2831195.8100000005</v>
      </c>
      <c r="D624" s="2">
        <f>(D615/D612)*BD76</f>
        <v>469762.87179056375</v>
      </c>
      <c r="E624" s="2">
        <f>(E623/E612)*SUM(C624:D624)</f>
        <v>404060.58477958268</v>
      </c>
      <c r="F624" s="2">
        <f>SUM(C624:E624)</f>
        <v>3705019.2665701471</v>
      </c>
      <c r="N624" s="292" t="s">
        <v>618</v>
      </c>
    </row>
    <row r="625" spans="1:14" ht="12.65" customHeight="1" x14ac:dyDescent="0.35">
      <c r="A625" s="353">
        <v>8320</v>
      </c>
      <c r="B625" s="355" t="s">
        <v>135</v>
      </c>
      <c r="C625" s="2">
        <f>AY71</f>
        <v>10782466.449999996</v>
      </c>
      <c r="D625" s="2">
        <f>(D615/D612)*AY76</f>
        <v>2710881.0986554665</v>
      </c>
      <c r="E625" s="2">
        <f>(E623/E612)*SUM(C625:D625)</f>
        <v>1651680.7469357459</v>
      </c>
      <c r="F625" s="2">
        <f>(F624/F612)*AY64</f>
        <v>73922.271650984927</v>
      </c>
      <c r="G625" s="2">
        <f>SUM(C625:F625)</f>
        <v>15218950.567242192</v>
      </c>
      <c r="N625" s="292" t="s">
        <v>619</v>
      </c>
    </row>
    <row r="626" spans="1:14" ht="12.65" customHeight="1" x14ac:dyDescent="0.35">
      <c r="A626" s="353">
        <v>8650</v>
      </c>
      <c r="B626" s="355" t="s">
        <v>152</v>
      </c>
      <c r="C626" s="2">
        <f>BR71</f>
        <v>12694665.909999998</v>
      </c>
      <c r="D626" s="2">
        <f>(D615/D612)*BR76</f>
        <v>1012550.555586403</v>
      </c>
      <c r="E626" s="2">
        <f>(E623/E612)*SUM(C626:D626)</f>
        <v>1677859.8082242126</v>
      </c>
      <c r="F626" s="2">
        <f>(F624/F612)*BR64</f>
        <v>4185.2646426197389</v>
      </c>
      <c r="G626" s="2">
        <f>(G625/G612)*BR77</f>
        <v>0</v>
      </c>
      <c r="N626" s="292" t="s">
        <v>620</v>
      </c>
    </row>
    <row r="627" spans="1:14" ht="12.65" customHeight="1" x14ac:dyDescent="0.35">
      <c r="A627" s="353">
        <v>8620</v>
      </c>
      <c r="B627" s="290" t="s">
        <v>621</v>
      </c>
      <c r="C627" s="2">
        <f>BO71</f>
        <v>2059599.1899999997</v>
      </c>
      <c r="D627" s="2">
        <f>(D615/D612)*BO76</f>
        <v>0</v>
      </c>
      <c r="E627" s="2">
        <f>(E623/E612)*SUM(C627:D627)</f>
        <v>252109.44254277565</v>
      </c>
      <c r="F627" s="2">
        <f>(F624/F612)*BO64</f>
        <v>14482.954433811849</v>
      </c>
      <c r="G627" s="2">
        <f>(G625/G612)*BO77</f>
        <v>0</v>
      </c>
      <c r="N627" s="292" t="s">
        <v>622</v>
      </c>
    </row>
    <row r="628" spans="1:14" ht="12.65" customHeight="1" x14ac:dyDescent="0.35">
      <c r="A628" s="353">
        <v>8330</v>
      </c>
      <c r="B628" s="355" t="s">
        <v>136</v>
      </c>
      <c r="C628" s="2">
        <f>AZ71</f>
        <v>47271.510000000038</v>
      </c>
      <c r="D628" s="2">
        <f>(D615/D612)*AZ76</f>
        <v>620648.47916043212</v>
      </c>
      <c r="E628" s="2">
        <f>(E623/E612)*SUM(C628:D628)</f>
        <v>81758.109513731804</v>
      </c>
      <c r="F628" s="2">
        <f>(F624/F612)*AZ64</f>
        <v>1753.2171984016277</v>
      </c>
      <c r="G628" s="2">
        <f>(G625/G612)*AZ77</f>
        <v>15218950.567242192</v>
      </c>
      <c r="H628" s="2">
        <f>SUM(C626:G628)</f>
        <v>33685835.008544587</v>
      </c>
      <c r="N628" s="292" t="s">
        <v>623</v>
      </c>
    </row>
    <row r="629" spans="1:14" ht="12.65" customHeight="1" x14ac:dyDescent="0.35">
      <c r="A629" s="353">
        <v>8460</v>
      </c>
      <c r="B629" s="355" t="s">
        <v>141</v>
      </c>
      <c r="C629" s="2">
        <f>BF71</f>
        <v>10334438.9</v>
      </c>
      <c r="D629" s="2">
        <f>(D615/D612)*BF76</f>
        <v>495688.29433002096</v>
      </c>
      <c r="E629" s="2">
        <f>(E623/E612)*SUM(C629:D629)</f>
        <v>1325683.8237685931</v>
      </c>
      <c r="F629" s="2">
        <f>(F624/F612)*BF64</f>
        <v>21340.313248190894</v>
      </c>
      <c r="G629" s="2">
        <f>(G625/G612)*BF77</f>
        <v>0</v>
      </c>
      <c r="H629" s="2">
        <f>(H628/H612)*BF60</f>
        <v>878635.34995241649</v>
      </c>
      <c r="I629" s="2">
        <f>SUM(C629:H629)</f>
        <v>13055786.681299223</v>
      </c>
      <c r="N629" s="292" t="s">
        <v>624</v>
      </c>
    </row>
    <row r="630" spans="1:14" ht="12.65" customHeight="1" x14ac:dyDescent="0.35">
      <c r="A630" s="353">
        <v>8350</v>
      </c>
      <c r="B630" s="355" t="s">
        <v>625</v>
      </c>
      <c r="C630" s="2">
        <f>BA71</f>
        <v>3309863.99</v>
      </c>
      <c r="D630" s="2">
        <f>(D615/D612)*BA76</f>
        <v>0</v>
      </c>
      <c r="E630" s="2">
        <f>(E623/E612)*SUM(C630:D630)</f>
        <v>405150.65720690408</v>
      </c>
      <c r="F630" s="2">
        <f>(F624/F612)*BA64</f>
        <v>1592.9063851727924</v>
      </c>
      <c r="G630" s="2">
        <f>(G625/G612)*BA77</f>
        <v>0</v>
      </c>
      <c r="H630" s="2">
        <f>(H628/H612)*BA60</f>
        <v>17830.857348034438</v>
      </c>
      <c r="I630" s="2">
        <f>(I629/I612)*BA78</f>
        <v>0</v>
      </c>
      <c r="J630" s="2">
        <f>SUM(C630:I630)</f>
        <v>3734438.4109401116</v>
      </c>
      <c r="N630" s="292" t="s">
        <v>626</v>
      </c>
    </row>
    <row r="631" spans="1:14" ht="12.65" customHeight="1" x14ac:dyDescent="0.35">
      <c r="A631" s="353">
        <v>8200</v>
      </c>
      <c r="B631" s="355" t="s">
        <v>627</v>
      </c>
      <c r="C631" s="2">
        <f>AW71</f>
        <v>64860412.960000038</v>
      </c>
      <c r="D631" s="2">
        <f>(D615/D612)*AW76</f>
        <v>430389.4428638001</v>
      </c>
      <c r="E631" s="2">
        <f>(E623/E612)*SUM(C631:D631)</f>
        <v>7992053.9281997485</v>
      </c>
      <c r="F631" s="2">
        <f>(F624/F612)*AW64</f>
        <v>409344.05810193764</v>
      </c>
      <c r="G631" s="2">
        <f>(G625/G612)*AW77</f>
        <v>0</v>
      </c>
      <c r="H631" s="2">
        <f>(H628/H612)*AW60</f>
        <v>5898601.5314191356</v>
      </c>
      <c r="I631" s="2">
        <f>(I629/I612)*AW78</f>
        <v>0</v>
      </c>
      <c r="J631" s="2">
        <f>(J630/J612)*AW79</f>
        <v>0</v>
      </c>
      <c r="N631" s="292" t="s">
        <v>628</v>
      </c>
    </row>
    <row r="632" spans="1:14" ht="12.65" customHeight="1" x14ac:dyDescent="0.35">
      <c r="A632" s="353">
        <v>8360</v>
      </c>
      <c r="B632" s="355" t="s">
        <v>629</v>
      </c>
      <c r="C632" s="2">
        <f>BB71</f>
        <v>13691571.279999997</v>
      </c>
      <c r="D632" s="2">
        <f>(D615/D612)*BB76</f>
        <v>1026011.6380891469</v>
      </c>
      <c r="E632" s="2">
        <f>(E623/E612)*SUM(C632:D632)</f>
        <v>1801535.7760247185</v>
      </c>
      <c r="F632" s="2">
        <f>(F624/F612)*BB64</f>
        <v>4826.1006702658287</v>
      </c>
      <c r="G632" s="2">
        <f>(G625/G612)*BB77</f>
        <v>0</v>
      </c>
      <c r="H632" s="2">
        <f>(H628/H612)*BB60</f>
        <v>682007.19830201461</v>
      </c>
      <c r="I632" s="2">
        <f>(I629/I612)*BB78</f>
        <v>0</v>
      </c>
      <c r="J632" s="2">
        <f>(J630/J612)*BB79</f>
        <v>0</v>
      </c>
      <c r="N632" s="292" t="s">
        <v>630</v>
      </c>
    </row>
    <row r="633" spans="1:14" ht="12.65" customHeight="1" x14ac:dyDescent="0.35">
      <c r="A633" s="353">
        <v>8370</v>
      </c>
      <c r="B633" s="355" t="s">
        <v>631</v>
      </c>
      <c r="C633" s="2">
        <f>BC71</f>
        <v>280047.98</v>
      </c>
      <c r="D633" s="2">
        <f>(D615/D612)*BC76</f>
        <v>0</v>
      </c>
      <c r="E633" s="2">
        <f>(E623/E612)*SUM(C633:D633)</f>
        <v>34279.844576473341</v>
      </c>
      <c r="F633" s="2">
        <f>(F624/F612)*BC64</f>
        <v>0</v>
      </c>
      <c r="G633" s="2">
        <f>(G625/G612)*BC77</f>
        <v>0</v>
      </c>
      <c r="H633" s="2">
        <f>(H628/H612)*BC60</f>
        <v>36789.455542114847</v>
      </c>
      <c r="I633" s="2">
        <f>(I629/I612)*BC78</f>
        <v>0</v>
      </c>
      <c r="J633" s="2">
        <f>(J630/J612)*BC79</f>
        <v>0</v>
      </c>
      <c r="N633" s="292" t="s">
        <v>632</v>
      </c>
    </row>
    <row r="634" spans="1:14" ht="12.65" customHeight="1" x14ac:dyDescent="0.35">
      <c r="A634" s="353">
        <v>8490</v>
      </c>
      <c r="B634" s="355" t="s">
        <v>633</v>
      </c>
      <c r="C634" s="2">
        <f>BI71</f>
        <v>7385604.410000002</v>
      </c>
      <c r="D634" s="2">
        <f>(D615/D612)*BI76</f>
        <v>90071.085158519592</v>
      </c>
      <c r="E634" s="2">
        <f>(E623/E612)*SUM(C634:D634)</f>
        <v>915075.31701597886</v>
      </c>
      <c r="F634" s="2">
        <f>(F624/F612)*BI64</f>
        <v>1018.7585731134274</v>
      </c>
      <c r="G634" s="2">
        <f>(G625/G612)*BI77</f>
        <v>0</v>
      </c>
      <c r="H634" s="2">
        <f>(H628/H612)*BI60</f>
        <v>254892.15886504736</v>
      </c>
      <c r="I634" s="2">
        <f>(I629/I612)*BI78</f>
        <v>0</v>
      </c>
      <c r="J634" s="2">
        <f>(J630/J612)*BI79</f>
        <v>8820.423563810431</v>
      </c>
      <c r="N634" s="292" t="s">
        <v>634</v>
      </c>
    </row>
    <row r="635" spans="1:14" ht="12.65" customHeight="1" x14ac:dyDescent="0.35">
      <c r="A635" s="353">
        <v>8530</v>
      </c>
      <c r="B635" s="355" t="s">
        <v>635</v>
      </c>
      <c r="C635" s="2">
        <f>BK71</f>
        <v>9642906.2799999993</v>
      </c>
      <c r="D635" s="2">
        <f>(D615/D612)*BK76</f>
        <v>29945.082692173695</v>
      </c>
      <c r="E635" s="2">
        <f>(E623/E612)*SUM(C635:D635)</f>
        <v>1184025.1135695251</v>
      </c>
      <c r="F635" s="2">
        <f>(F624/F612)*BK64</f>
        <v>4648.2954594700523</v>
      </c>
      <c r="G635" s="2">
        <f>(G625/G612)*BK77</f>
        <v>0</v>
      </c>
      <c r="H635" s="2">
        <f>(H628/H612)*BK60</f>
        <v>1081394.2867821418</v>
      </c>
      <c r="I635" s="2">
        <f>(I629/I612)*BK78</f>
        <v>0</v>
      </c>
      <c r="J635" s="2">
        <f>(J630/J612)*BK79</f>
        <v>0</v>
      </c>
      <c r="N635" s="292" t="s">
        <v>636</v>
      </c>
    </row>
    <row r="636" spans="1:14" ht="12.65" customHeight="1" x14ac:dyDescent="0.35">
      <c r="A636" s="353">
        <v>8480</v>
      </c>
      <c r="B636" s="355" t="s">
        <v>637</v>
      </c>
      <c r="C636" s="2">
        <f>BH71</f>
        <v>70934961.589999989</v>
      </c>
      <c r="D636" s="2">
        <f>(D615/D612)*BH76</f>
        <v>3832291.8719398086</v>
      </c>
      <c r="E636" s="2">
        <f>(E623/E612)*SUM(C636:D636)</f>
        <v>9152038.2617474496</v>
      </c>
      <c r="F636" s="2">
        <f>(F624/F612)*BH64</f>
        <v>23030.283837552928</v>
      </c>
      <c r="G636" s="2">
        <f>(G625/G612)*BH77</f>
        <v>0</v>
      </c>
      <c r="H636" s="2">
        <f>(H628/H612)*BH60</f>
        <v>1247763.7937351218</v>
      </c>
      <c r="I636" s="2">
        <f>(I629/I612)*BH78</f>
        <v>0</v>
      </c>
      <c r="J636" s="2">
        <f>(J630/J612)*BH79</f>
        <v>0</v>
      </c>
      <c r="N636" s="292" t="s">
        <v>638</v>
      </c>
    </row>
    <row r="637" spans="1:14" ht="12.65" customHeight="1" x14ac:dyDescent="0.35">
      <c r="A637" s="353">
        <v>8560</v>
      </c>
      <c r="B637" s="355" t="s">
        <v>147</v>
      </c>
      <c r="C637" s="2">
        <f>BL71</f>
        <v>5832476.0900000008</v>
      </c>
      <c r="D637" s="2">
        <f>(D615/D612)*BL76</f>
        <v>88193.728584986922</v>
      </c>
      <c r="E637" s="2">
        <f>(E623/E612)*SUM(C637:D637)</f>
        <v>724731.67337150592</v>
      </c>
      <c r="F637" s="2">
        <f>(F624/F612)*BL64</f>
        <v>1192.0800828705976</v>
      </c>
      <c r="G637" s="2">
        <f>(G625/G612)*BL77</f>
        <v>0</v>
      </c>
      <c r="H637" s="2">
        <f>(H628/H612)*BL60</f>
        <v>595732.50150646584</v>
      </c>
      <c r="I637" s="2">
        <f>(I629/I612)*BL78</f>
        <v>0</v>
      </c>
      <c r="J637" s="2">
        <f>(J630/J612)*BL79</f>
        <v>0</v>
      </c>
      <c r="N637" s="292" t="s">
        <v>639</v>
      </c>
    </row>
    <row r="638" spans="1:14" ht="12.65" customHeight="1" x14ac:dyDescent="0.35">
      <c r="A638" s="353">
        <v>8590</v>
      </c>
      <c r="B638" s="355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N638" s="292" t="s">
        <v>641</v>
      </c>
    </row>
    <row r="639" spans="1:14" ht="12.65" customHeight="1" x14ac:dyDescent="0.35">
      <c r="A639" s="353">
        <v>8660</v>
      </c>
      <c r="B639" s="355" t="s">
        <v>642</v>
      </c>
      <c r="C639" s="2">
        <f>BS71</f>
        <v>403510.33</v>
      </c>
      <c r="D639" s="2">
        <f>(D615/D612)*BS76</f>
        <v>222071.35713967835</v>
      </c>
      <c r="E639" s="2">
        <f>(E623/E612)*SUM(C639:D639)</f>
        <v>76575.603241402234</v>
      </c>
      <c r="F639" s="2">
        <f>(F624/F612)*BS64</f>
        <v>94.569371255750582</v>
      </c>
      <c r="G639" s="2">
        <f>(G625/G612)*BS77</f>
        <v>0</v>
      </c>
      <c r="H639" s="2">
        <f>(H628/H612)*BS60</f>
        <v>32207.901811135329</v>
      </c>
      <c r="I639" s="2">
        <f>(I629/I612)*BS78</f>
        <v>0</v>
      </c>
      <c r="J639" s="2">
        <f>(J630/J612)*BS79</f>
        <v>0</v>
      </c>
      <c r="N639" s="292" t="s">
        <v>643</v>
      </c>
    </row>
    <row r="640" spans="1:14" ht="12.65" customHeight="1" x14ac:dyDescent="0.35">
      <c r="A640" s="353">
        <v>8670</v>
      </c>
      <c r="B640" s="355" t="s">
        <v>644</v>
      </c>
      <c r="C640" s="2">
        <f>BT71</f>
        <v>726702.09000000008</v>
      </c>
      <c r="D640" s="2">
        <f>(D615/D612)*BT76</f>
        <v>127324.78237203321</v>
      </c>
      <c r="E640" s="2">
        <f>(E623/E612)*SUM(C640:D640)</f>
        <v>104538.90240181322</v>
      </c>
      <c r="F640" s="2">
        <f>(F624/F612)*BT64</f>
        <v>437.87957872699741</v>
      </c>
      <c r="G640" s="2">
        <f>(G625/G612)*BT77</f>
        <v>0</v>
      </c>
      <c r="H640" s="2">
        <f>(H628/H612)*BT60</f>
        <v>42109.886888239278</v>
      </c>
      <c r="I640" s="2">
        <f>(I629/I612)*BT78</f>
        <v>0</v>
      </c>
      <c r="J640" s="2">
        <f>(J630/J612)*BT79</f>
        <v>0</v>
      </c>
      <c r="N640" s="292" t="s">
        <v>645</v>
      </c>
    </row>
    <row r="641" spans="1:14" ht="12.65" customHeight="1" x14ac:dyDescent="0.35">
      <c r="A641" s="353">
        <v>8680</v>
      </c>
      <c r="B641" s="355" t="s">
        <v>646</v>
      </c>
      <c r="C641" s="2">
        <f>BU71</f>
        <v>1135392.01</v>
      </c>
      <c r="D641" s="2">
        <f>(D615/D612)*BU76</f>
        <v>319795.08318997797</v>
      </c>
      <c r="E641" s="2">
        <f>(E623/E612)*SUM(C641:D641)</f>
        <v>178125.14621331129</v>
      </c>
      <c r="F641" s="2">
        <f>(F624/F612)*BU64</f>
        <v>31.636677596543688</v>
      </c>
      <c r="G641" s="2">
        <f>(G625/G612)*BU77</f>
        <v>0</v>
      </c>
      <c r="H641" s="2">
        <f>(H628/H612)*BU60</f>
        <v>16036.613671101275</v>
      </c>
      <c r="I641" s="2">
        <f>(I629/I612)*BU78</f>
        <v>0</v>
      </c>
      <c r="J641" s="2">
        <f>(J630/J612)*BU79</f>
        <v>0</v>
      </c>
      <c r="N641" s="292" t="s">
        <v>647</v>
      </c>
    </row>
    <row r="642" spans="1:14" ht="12.65" customHeight="1" x14ac:dyDescent="0.35">
      <c r="A642" s="353">
        <v>8690</v>
      </c>
      <c r="B642" s="355" t="s">
        <v>648</v>
      </c>
      <c r="C642" s="2">
        <f>BV71</f>
        <v>4841064.51</v>
      </c>
      <c r="D642" s="2">
        <f>(D615/D612)*BV76</f>
        <v>1107498.7204670436</v>
      </c>
      <c r="E642" s="2">
        <f>(E623/E612)*SUM(C642:D642)</f>
        <v>728146.02338404453</v>
      </c>
      <c r="F642" s="2">
        <f>(F624/F612)*BV64</f>
        <v>464.08517837459749</v>
      </c>
      <c r="G642" s="2">
        <f>(G625/G612)*BV77</f>
        <v>0</v>
      </c>
      <c r="H642" s="2">
        <f>(H628/H612)*BV60</f>
        <v>309007.6854236892</v>
      </c>
      <c r="I642" s="2">
        <f>(I629/I612)*BV78</f>
        <v>0</v>
      </c>
      <c r="J642" s="2">
        <f>(J630/J612)*BV79</f>
        <v>0</v>
      </c>
      <c r="N642" s="292" t="s">
        <v>649</v>
      </c>
    </row>
    <row r="643" spans="1:14" ht="12.65" customHeight="1" x14ac:dyDescent="0.35">
      <c r="A643" s="353">
        <v>8700</v>
      </c>
      <c r="B643" s="355" t="s">
        <v>650</v>
      </c>
      <c r="C643" s="2">
        <f>BW71</f>
        <v>32362121.149999999</v>
      </c>
      <c r="D643" s="2">
        <f>(D615/D612)*BW76</f>
        <v>3387115.2105326401</v>
      </c>
      <c r="E643" s="2">
        <f>(E623/E612)*SUM(C643:D643)</f>
        <v>4375958.2417508187</v>
      </c>
      <c r="F643" s="2">
        <f>(F624/F612)*BW64</f>
        <v>13892.47457581826</v>
      </c>
      <c r="G643" s="2">
        <f>(G625/G612)*BW77</f>
        <v>0</v>
      </c>
      <c r="H643" s="2">
        <f>(H628/H612)*BW60</f>
        <v>142162.81153685885</v>
      </c>
      <c r="I643" s="2">
        <f>(I629/I612)*BW78</f>
        <v>0</v>
      </c>
      <c r="J643" s="2">
        <f>(J630/J612)*BW79</f>
        <v>23205.627721829966</v>
      </c>
      <c r="N643" s="292" t="s">
        <v>651</v>
      </c>
    </row>
    <row r="644" spans="1:14" ht="12.65" customHeight="1" x14ac:dyDescent="0.35">
      <c r="A644" s="353">
        <v>8710</v>
      </c>
      <c r="B644" s="355" t="s">
        <v>652</v>
      </c>
      <c r="C644" s="2">
        <f>BX71</f>
        <v>13953497.299999997</v>
      </c>
      <c r="D644" s="2">
        <f>(D615/D612)*BX76</f>
        <v>287289.26122461911</v>
      </c>
      <c r="E644" s="2">
        <f>(E623/E612)*SUM(C644:D644)</f>
        <v>1743172.5448100364</v>
      </c>
      <c r="F644" s="2">
        <f>(F624/F612)*BX64</f>
        <v>5455.3889958694053</v>
      </c>
      <c r="G644" s="2">
        <f>(G625/G612)*BX77</f>
        <v>0</v>
      </c>
      <c r="H644" s="2">
        <f>(H628/H612)*BX60</f>
        <v>577459.06611539552</v>
      </c>
      <c r="I644" s="2">
        <f>(I629/I612)*BX78</f>
        <v>0</v>
      </c>
      <c r="J644" s="2">
        <f>(J630/J612)*BX79</f>
        <v>0</v>
      </c>
      <c r="K644" s="2">
        <f>SUM(C631:J644)</f>
        <v>277421148.17454815</v>
      </c>
      <c r="N644" s="292" t="s">
        <v>653</v>
      </c>
    </row>
    <row r="645" spans="1:14" ht="12.65" customHeight="1" x14ac:dyDescent="0.35">
      <c r="A645" s="353">
        <v>8720</v>
      </c>
      <c r="B645" s="355" t="s">
        <v>654</v>
      </c>
      <c r="C645" s="2">
        <f>BY71</f>
        <v>6856620.3399999999</v>
      </c>
      <c r="D645" s="2">
        <f>(D615/D612)*BY76</f>
        <v>387383.8115381776</v>
      </c>
      <c r="E645" s="2">
        <f>(E623/E612)*SUM(C645:D645)</f>
        <v>886717.11335342028</v>
      </c>
      <c r="F645" s="2">
        <f>(F624/F612)*BY64</f>
        <v>1345.89117860442</v>
      </c>
      <c r="G645" s="2">
        <f>(G625/G612)*BY77</f>
        <v>0</v>
      </c>
      <c r="H645" s="2">
        <f>(H628/H612)*BY60</f>
        <v>350790.88871352503</v>
      </c>
      <c r="I645" s="2">
        <f>(I629/I612)*BY78</f>
        <v>0</v>
      </c>
      <c r="J645" s="2">
        <f>(J630/J612)*BY79</f>
        <v>0</v>
      </c>
      <c r="K645" s="2">
        <v>0</v>
      </c>
      <c r="N645" s="292" t="s">
        <v>655</v>
      </c>
    </row>
    <row r="646" spans="1:14" ht="12.65" customHeight="1" x14ac:dyDescent="0.35">
      <c r="A646" s="353">
        <v>8730</v>
      </c>
      <c r="B646" s="355" t="s">
        <v>656</v>
      </c>
      <c r="C646" s="2">
        <f>BZ71</f>
        <v>6092509.0199999996</v>
      </c>
      <c r="D646" s="2">
        <f>(D615/D612)*BZ76</f>
        <v>186252.91926347578</v>
      </c>
      <c r="E646" s="2">
        <f>(E623/E612)*SUM(C646:D646)</f>
        <v>768564.6702776727</v>
      </c>
      <c r="F646" s="2">
        <f>(F624/F612)*BZ64</f>
        <v>126.50990928776851</v>
      </c>
      <c r="G646" s="2">
        <f>(G625/G612)*BZ77</f>
        <v>0</v>
      </c>
      <c r="H646" s="2">
        <f>(H628/H612)*BZ60</f>
        <v>458633.66935890686</v>
      </c>
      <c r="I646" s="2">
        <f>(I629/I612)*BZ78</f>
        <v>0</v>
      </c>
      <c r="J646" s="2">
        <f>(J630/J612)*BZ79</f>
        <v>0</v>
      </c>
      <c r="K646" s="2">
        <v>0</v>
      </c>
      <c r="N646" s="292" t="s">
        <v>657</v>
      </c>
    </row>
    <row r="647" spans="1:14" ht="12.65" customHeight="1" x14ac:dyDescent="0.35">
      <c r="A647" s="353">
        <v>8740</v>
      </c>
      <c r="B647" s="355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15988944.833593069</v>
      </c>
      <c r="N647" s="292" t="s">
        <v>659</v>
      </c>
    </row>
    <row r="648" spans="1:14" ht="12.65" customHeight="1" x14ac:dyDescent="0.35">
      <c r="A648" s="353"/>
      <c r="B648" s="353"/>
      <c r="C648" s="2">
        <f>SUM(C614:C647)</f>
        <v>481943929.03999984</v>
      </c>
      <c r="L648" s="354"/>
    </row>
    <row r="666" spans="1:14" ht="12.65" customHeight="1" x14ac:dyDescent="0.35">
      <c r="C666" s="304" t="s">
        <v>660</v>
      </c>
      <c r="M666" s="304" t="s">
        <v>661</v>
      </c>
    </row>
    <row r="667" spans="1:14" ht="12.65" customHeight="1" x14ac:dyDescent="0.35">
      <c r="C667" s="304" t="s">
        <v>590</v>
      </c>
      <c r="D667" s="304" t="s">
        <v>591</v>
      </c>
      <c r="E667" s="290" t="s">
        <v>592</v>
      </c>
      <c r="F667" s="304" t="s">
        <v>593</v>
      </c>
      <c r="G667" s="304" t="s">
        <v>594</v>
      </c>
      <c r="H667" s="304" t="s">
        <v>595</v>
      </c>
      <c r="I667" s="304" t="s">
        <v>596</v>
      </c>
      <c r="J667" s="304" t="s">
        <v>597</v>
      </c>
      <c r="K667" s="304" t="s">
        <v>598</v>
      </c>
      <c r="L667" s="290" t="s">
        <v>599</v>
      </c>
      <c r="M667" s="304" t="s">
        <v>662</v>
      </c>
    </row>
    <row r="668" spans="1:14" ht="12.65" customHeight="1" x14ac:dyDescent="0.35">
      <c r="A668" s="353">
        <v>6010</v>
      </c>
      <c r="B668" s="290" t="s">
        <v>283</v>
      </c>
      <c r="C668" s="2">
        <f>C71</f>
        <v>57268229.249999993</v>
      </c>
      <c r="D668" s="2">
        <f>(D615/D612)*C76</f>
        <v>5782100.0877510887</v>
      </c>
      <c r="E668" s="2">
        <f>(E623/E612)*SUM(C668:D668)</f>
        <v>7717804.2498059245</v>
      </c>
      <c r="F668" s="2">
        <f>(F624/F612)*C64</f>
        <v>79591.209376949686</v>
      </c>
      <c r="G668" s="2">
        <f>(G625/G612)*C77</f>
        <v>0</v>
      </c>
      <c r="H668" s="2">
        <f>(H628/H612)*C60</f>
        <v>2486708.6032100804</v>
      </c>
      <c r="I668" s="2">
        <f>(I629/I612)*C78</f>
        <v>14278.312118936441</v>
      </c>
      <c r="J668" s="2">
        <f>(J630/J612)*C79</f>
        <v>1168958.2091766109</v>
      </c>
      <c r="K668" s="2">
        <f>(K644/K612)*C75</f>
        <v>44456265.787861362</v>
      </c>
      <c r="L668" s="2">
        <f>(L647/L612)*C80</f>
        <v>3694461.1072781999</v>
      </c>
      <c r="M668" s="2">
        <f t="shared" ref="M668:M713" si="21">ROUND(SUM(D668:L668),0)</f>
        <v>65400168</v>
      </c>
      <c r="N668" s="290" t="s">
        <v>663</v>
      </c>
    </row>
    <row r="669" spans="1:14" ht="12.65" customHeight="1" x14ac:dyDescent="0.35">
      <c r="A669" s="353">
        <v>6030</v>
      </c>
      <c r="B669" s="29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1"/>
        <v>0</v>
      </c>
      <c r="N669" s="290" t="s">
        <v>664</v>
      </c>
    </row>
    <row r="670" spans="1:14" ht="12.65" customHeight="1" x14ac:dyDescent="0.35">
      <c r="A670" s="353">
        <v>6070</v>
      </c>
      <c r="B670" s="290" t="s">
        <v>665</v>
      </c>
      <c r="C670" s="2">
        <f>E71</f>
        <v>58266713.960000016</v>
      </c>
      <c r="D670" s="2">
        <f>(D615/D612)*E76</f>
        <v>17229507.202189885</v>
      </c>
      <c r="E670" s="2">
        <f>(E623/E612)*SUM(C670:D670)</f>
        <v>9241269.0409369413</v>
      </c>
      <c r="F670" s="2">
        <f>(F624/F612)*E64</f>
        <v>85015.687260047955</v>
      </c>
      <c r="G670" s="2">
        <f>(G625/G612)*E77</f>
        <v>0</v>
      </c>
      <c r="H670" s="2">
        <f>(H628/H612)*E60</f>
        <v>3175656.6964204665</v>
      </c>
      <c r="I670" s="2">
        <f>(I629/I612)*E78</f>
        <v>1403803.391499663</v>
      </c>
      <c r="J670" s="2">
        <f>(J630/J612)*E79</f>
        <v>1666458.3989997881</v>
      </c>
      <c r="K670" s="2">
        <f>(K644/K612)*E75</f>
        <v>39797464.141438432</v>
      </c>
      <c r="L670" s="2">
        <f>(L647/L612)*E80</f>
        <v>4727792.7689527767</v>
      </c>
      <c r="M670" s="2">
        <f t="shared" si="21"/>
        <v>77326967</v>
      </c>
      <c r="N670" s="290" t="s">
        <v>666</v>
      </c>
    </row>
    <row r="671" spans="1:14" ht="12.65" customHeight="1" x14ac:dyDescent="0.35">
      <c r="A671" s="353">
        <v>6100</v>
      </c>
      <c r="B671" s="29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1"/>
        <v>0</v>
      </c>
      <c r="N671" s="290" t="s">
        <v>668</v>
      </c>
    </row>
    <row r="672" spans="1:14" ht="12.65" customHeight="1" x14ac:dyDescent="0.35">
      <c r="A672" s="353">
        <v>6120</v>
      </c>
      <c r="B672" s="290" t="s">
        <v>669</v>
      </c>
      <c r="C672" s="2">
        <f>G71</f>
        <v>3705956.9700000007</v>
      </c>
      <c r="D672" s="2">
        <f>(D615/D612)*G76</f>
        <v>931080.90802908968</v>
      </c>
      <c r="E672" s="2">
        <f>(E623/E612)*SUM(C672:D672)</f>
        <v>567606.08576450718</v>
      </c>
      <c r="F672" s="2">
        <f>(F624/F612)*G64</f>
        <v>3485.9764047706713</v>
      </c>
      <c r="G672" s="2">
        <f>(G625/G612)*G77</f>
        <v>0</v>
      </c>
      <c r="H672" s="2">
        <f>(H628/H612)*G60</f>
        <v>197242.65888627141</v>
      </c>
      <c r="I672" s="2">
        <f>(I629/I612)*G78</f>
        <v>13146.111157963509</v>
      </c>
      <c r="J672" s="2">
        <f>(J630/J612)*G79</f>
        <v>39906.258576517022</v>
      </c>
      <c r="K672" s="2">
        <f>(K644/K612)*G75</f>
        <v>2179597.2279456663</v>
      </c>
      <c r="L672" s="2">
        <f>(L647/L612)*G80</f>
        <v>263052.64776459534</v>
      </c>
      <c r="M672" s="2">
        <f t="shared" si="21"/>
        <v>4195118</v>
      </c>
      <c r="N672" s="290" t="s">
        <v>670</v>
      </c>
    </row>
    <row r="673" spans="1:14" ht="12.65" customHeight="1" x14ac:dyDescent="0.35">
      <c r="A673" s="353">
        <v>6140</v>
      </c>
      <c r="B673" s="290" t="s">
        <v>671</v>
      </c>
      <c r="C673" s="2">
        <f>H71</f>
        <v>9812719.129999999</v>
      </c>
      <c r="D673" s="2">
        <f>(D615/D612)*H76</f>
        <v>4791189.2578694886</v>
      </c>
      <c r="E673" s="2">
        <f>(E623/E612)*SUM(C673:D673)</f>
        <v>1787621.2131407678</v>
      </c>
      <c r="F673" s="2">
        <f>(F624/F612)*H64</f>
        <v>5676.0857863081792</v>
      </c>
      <c r="G673" s="2">
        <f>(G625/G612)*H77</f>
        <v>0</v>
      </c>
      <c r="H673" s="2">
        <f>(H628/H612)*H60</f>
        <v>766263.87762637308</v>
      </c>
      <c r="I673" s="2">
        <f>(I629/I612)*H78</f>
        <v>136367.31574385113</v>
      </c>
      <c r="J673" s="2">
        <f>(J630/J612)*H79</f>
        <v>241867.22963152194</v>
      </c>
      <c r="K673" s="2">
        <f>(K644/K612)*H75</f>
        <v>8977714.791989198</v>
      </c>
      <c r="L673" s="2">
        <f>(L647/L612)*H80</f>
        <v>396572.67613802018</v>
      </c>
      <c r="M673" s="2">
        <f t="shared" si="21"/>
        <v>17103272</v>
      </c>
      <c r="N673" s="290" t="s">
        <v>672</v>
      </c>
    </row>
    <row r="674" spans="1:14" ht="12.65" customHeight="1" x14ac:dyDescent="0.35">
      <c r="A674" s="353">
        <v>6150</v>
      </c>
      <c r="B674" s="29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1"/>
        <v>0</v>
      </c>
      <c r="N674" s="290" t="s">
        <v>674</v>
      </c>
    </row>
    <row r="675" spans="1:14" ht="12.65" customHeight="1" x14ac:dyDescent="0.35">
      <c r="A675" s="353">
        <v>6170</v>
      </c>
      <c r="B675" s="290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1"/>
        <v>0</v>
      </c>
      <c r="N675" s="290" t="s">
        <v>675</v>
      </c>
    </row>
    <row r="676" spans="1:14" ht="12.65" customHeight="1" x14ac:dyDescent="0.35">
      <c r="A676" s="353">
        <v>6200</v>
      </c>
      <c r="B676" s="29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1"/>
        <v>0</v>
      </c>
      <c r="N676" s="290" t="s">
        <v>676</v>
      </c>
    </row>
    <row r="677" spans="1:14" ht="12.65" customHeight="1" x14ac:dyDescent="0.35">
      <c r="A677" s="353">
        <v>6210</v>
      </c>
      <c r="B677" s="29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1"/>
        <v>0</v>
      </c>
      <c r="N677" s="290" t="s">
        <v>677</v>
      </c>
    </row>
    <row r="678" spans="1:14" ht="12.65" customHeight="1" x14ac:dyDescent="0.35">
      <c r="A678" s="353">
        <v>6330</v>
      </c>
      <c r="B678" s="29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1"/>
        <v>0</v>
      </c>
      <c r="N678" s="290" t="s">
        <v>679</v>
      </c>
    </row>
    <row r="679" spans="1:14" ht="12.65" customHeight="1" x14ac:dyDescent="0.35">
      <c r="A679" s="353">
        <v>6400</v>
      </c>
      <c r="B679" s="29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1"/>
        <v>0</v>
      </c>
      <c r="N679" s="290" t="s">
        <v>681</v>
      </c>
    </row>
    <row r="680" spans="1:14" ht="12.65" customHeight="1" x14ac:dyDescent="0.35">
      <c r="A680" s="353">
        <v>7010</v>
      </c>
      <c r="B680" s="290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1"/>
        <v>0</v>
      </c>
      <c r="N680" s="290" t="s">
        <v>683</v>
      </c>
    </row>
    <row r="681" spans="1:14" ht="12.65" customHeight="1" x14ac:dyDescent="0.35">
      <c r="A681" s="353">
        <v>7020</v>
      </c>
      <c r="B681" s="290" t="s">
        <v>684</v>
      </c>
      <c r="C681" s="2">
        <f>P71</f>
        <v>46626925.059999987</v>
      </c>
      <c r="D681" s="2">
        <f>(D615/D612)*P76</f>
        <v>7761785.4133761683</v>
      </c>
      <c r="E681" s="2">
        <f>(E623/E612)*SUM(C681:D681)</f>
        <v>6657561.1141424496</v>
      </c>
      <c r="F681" s="2">
        <f>(F624/F612)*P64</f>
        <v>475020.77458468371</v>
      </c>
      <c r="G681" s="2">
        <f>(G625/G612)*P77</f>
        <v>0</v>
      </c>
      <c r="H681" s="2">
        <f>(H628/H612)*P60</f>
        <v>1115319.142557157</v>
      </c>
      <c r="I681" s="2">
        <f>(I629/I612)*P78</f>
        <v>310097.26319980907</v>
      </c>
      <c r="J681" s="2">
        <f>(J630/J612)*P79</f>
        <v>0</v>
      </c>
      <c r="K681" s="2">
        <f>(K644/K612)*P75</f>
        <v>30200608.96191375</v>
      </c>
      <c r="L681" s="2">
        <f>(L647/L612)*P80</f>
        <v>826357.65467235865</v>
      </c>
      <c r="M681" s="2">
        <f t="shared" si="21"/>
        <v>47346750</v>
      </c>
      <c r="N681" s="290" t="s">
        <v>685</v>
      </c>
    </row>
    <row r="682" spans="1:14" ht="12.65" customHeight="1" x14ac:dyDescent="0.35">
      <c r="A682" s="353">
        <v>7030</v>
      </c>
      <c r="B682" s="290" t="s">
        <v>686</v>
      </c>
      <c r="C682" s="2">
        <f>Q71</f>
        <v>8735851.120000001</v>
      </c>
      <c r="D682" s="2">
        <f>(D615/D612)*Q76</f>
        <v>763068.39146077912</v>
      </c>
      <c r="E682" s="2">
        <f>(E623/E612)*SUM(C682:D682)</f>
        <v>1162734.6303205104</v>
      </c>
      <c r="F682" s="2">
        <f>(F624/F612)*Q64</f>
        <v>7119.0395603106463</v>
      </c>
      <c r="G682" s="2">
        <f>(G625/G612)*Q77</f>
        <v>0</v>
      </c>
      <c r="H682" s="2">
        <f>(H628/H612)*Q60</f>
        <v>393762.03042171581</v>
      </c>
      <c r="I682" s="2">
        <f>(I629/I612)*Q78</f>
        <v>72586.661609042523</v>
      </c>
      <c r="J682" s="2">
        <f>(J630/J612)*Q79</f>
        <v>0</v>
      </c>
      <c r="K682" s="2">
        <f>(K644/K612)*Q75</f>
        <v>3377204.6104668556</v>
      </c>
      <c r="L682" s="2">
        <f>(L647/L612)*Q80</f>
        <v>588329.5411858079</v>
      </c>
      <c r="M682" s="2">
        <f t="shared" si="21"/>
        <v>6364805</v>
      </c>
      <c r="N682" s="290" t="s">
        <v>687</v>
      </c>
    </row>
    <row r="683" spans="1:14" ht="12.65" customHeight="1" x14ac:dyDescent="0.35">
      <c r="A683" s="353">
        <v>7040</v>
      </c>
      <c r="B683" s="290" t="s">
        <v>107</v>
      </c>
      <c r="C683" s="2">
        <f>R71</f>
        <v>4918021.8100000005</v>
      </c>
      <c r="D683" s="2">
        <f>(D615/D612)*R76</f>
        <v>591474.26460690959</v>
      </c>
      <c r="E683" s="2">
        <f>(E623/E612)*SUM(C683:D683)</f>
        <v>674401.1120244998</v>
      </c>
      <c r="F683" s="2">
        <f>(F624/F612)*R64</f>
        <v>34349.446232591195</v>
      </c>
      <c r="G683" s="2">
        <f>(G625/G612)*R77</f>
        <v>0</v>
      </c>
      <c r="H683" s="2">
        <f>(H628/H612)*R60</f>
        <v>126780.38560346249</v>
      </c>
      <c r="I683" s="2">
        <f>(I629/I612)*R78</f>
        <v>586542.997837367</v>
      </c>
      <c r="J683" s="2">
        <f>(J630/J612)*R79</f>
        <v>0</v>
      </c>
      <c r="K683" s="2">
        <f>(K644/K612)*R75</f>
        <v>8680353.1895730421</v>
      </c>
      <c r="L683" s="2">
        <f>(L647/L612)*R80</f>
        <v>10926.304460430601</v>
      </c>
      <c r="M683" s="2">
        <f t="shared" si="21"/>
        <v>10704828</v>
      </c>
      <c r="N683" s="290" t="s">
        <v>688</v>
      </c>
    </row>
    <row r="684" spans="1:14" ht="12.65" customHeight="1" x14ac:dyDescent="0.35">
      <c r="A684" s="353">
        <v>7050</v>
      </c>
      <c r="B684" s="290" t="s">
        <v>689</v>
      </c>
      <c r="C684" s="2">
        <f>S71</f>
        <v>10324900.540000001</v>
      </c>
      <c r="D684" s="2">
        <f>(D615/D612)*S76</f>
        <v>2620975.5604712362</v>
      </c>
      <c r="E684" s="2">
        <f>(E623/E612)*SUM(C684:D684)</f>
        <v>1584666.3869185376</v>
      </c>
      <c r="F684" s="2">
        <f>(F624/F612)*S64</f>
        <v>19325.089925840064</v>
      </c>
      <c r="G684" s="2">
        <f>(G625/G612)*S77</f>
        <v>0</v>
      </c>
      <c r="H684" s="2">
        <f>(H628/H612)*S60</f>
        <v>526405.40597770538</v>
      </c>
      <c r="I684" s="2">
        <f>(I629/I612)*S78</f>
        <v>273929.73250206257</v>
      </c>
      <c r="J684" s="2">
        <f>(J630/J612)*S79</f>
        <v>30516.673991298503</v>
      </c>
      <c r="K684" s="2">
        <f>(K644/K612)*S75</f>
        <v>1890395.7531346316</v>
      </c>
      <c r="L684" s="2">
        <f>(L647/L612)*S80</f>
        <v>0</v>
      </c>
      <c r="M684" s="2">
        <f t="shared" si="21"/>
        <v>6946215</v>
      </c>
      <c r="N684" s="290" t="s">
        <v>690</v>
      </c>
    </row>
    <row r="685" spans="1:14" ht="12.65" customHeight="1" x14ac:dyDescent="0.35">
      <c r="A685" s="353">
        <v>7060</v>
      </c>
      <c r="B685" s="290" t="s">
        <v>691</v>
      </c>
      <c r="C685" s="2">
        <f>T71</f>
        <v>829953.58000000019</v>
      </c>
      <c r="D685" s="2">
        <f>(D615/D612)*T76</f>
        <v>37178.976553870532</v>
      </c>
      <c r="E685" s="2">
        <f>(E623/E612)*SUM(C685:D685)</f>
        <v>106143.13042310346</v>
      </c>
      <c r="F685" s="2">
        <f>(F624/F612)*T64</f>
        <v>3201.1169998101104</v>
      </c>
      <c r="G685" s="2">
        <f>(G625/G612)*T77</f>
        <v>0</v>
      </c>
      <c r="H685" s="2">
        <f>(H628/H612)*T60</f>
        <v>82873.110938430531</v>
      </c>
      <c r="I685" s="2">
        <f>(I629/I612)*T78</f>
        <v>5723.9048582520536</v>
      </c>
      <c r="J685" s="2">
        <f>(J630/J612)*T79</f>
        <v>0</v>
      </c>
      <c r="K685" s="2">
        <f>(K644/K612)*T75</f>
        <v>0</v>
      </c>
      <c r="L685" s="2">
        <f>(L647/L612)*T80</f>
        <v>154300.88652654324</v>
      </c>
      <c r="M685" s="2">
        <f t="shared" si="21"/>
        <v>389421</v>
      </c>
      <c r="N685" s="290" t="s">
        <v>692</v>
      </c>
    </row>
    <row r="686" spans="1:14" ht="12.65" customHeight="1" x14ac:dyDescent="0.35">
      <c r="A686" s="353">
        <v>7070</v>
      </c>
      <c r="B686" s="290" t="s">
        <v>109</v>
      </c>
      <c r="C686" s="2">
        <f>U71</f>
        <v>36931054.660000004</v>
      </c>
      <c r="D686" s="2">
        <f>(D615/D612)*U76</f>
        <v>3440526.7833898496</v>
      </c>
      <c r="E686" s="2">
        <f>(E623/E612)*SUM(C686:D686)</f>
        <v>4941765.8259339686</v>
      </c>
      <c r="F686" s="2">
        <f>(F624/F612)*U64</f>
        <v>185334.96690331172</v>
      </c>
      <c r="G686" s="2">
        <f>(G625/G612)*U77</f>
        <v>0</v>
      </c>
      <c r="H686" s="2">
        <f>(H628/H612)*U60</f>
        <v>1215245.8918582902</v>
      </c>
      <c r="I686" s="2">
        <f>(I629/I612)*U78</f>
        <v>7583544.9366500974</v>
      </c>
      <c r="J686" s="2">
        <f>(J630/J612)*U79</f>
        <v>0</v>
      </c>
      <c r="K686" s="2">
        <f>(K644/K612)*U75</f>
        <v>18039178.115889862</v>
      </c>
      <c r="L686" s="2">
        <f>(L647/L612)*U80</f>
        <v>0</v>
      </c>
      <c r="M686" s="2">
        <f t="shared" si="21"/>
        <v>35405597</v>
      </c>
      <c r="N686" s="290" t="s">
        <v>693</v>
      </c>
    </row>
    <row r="687" spans="1:14" ht="12.65" customHeight="1" x14ac:dyDescent="0.35">
      <c r="A687" s="353">
        <v>7110</v>
      </c>
      <c r="B687" s="290" t="s">
        <v>694</v>
      </c>
      <c r="C687" s="2">
        <f>V71</f>
        <v>6703729.79</v>
      </c>
      <c r="D687" s="2">
        <f>(D615/D612)*V76</f>
        <v>425963.33345623338</v>
      </c>
      <c r="E687" s="2">
        <f>(E623/E612)*SUM(C687:D687)</f>
        <v>872724.63864952873</v>
      </c>
      <c r="F687" s="2">
        <f>(F624/F612)*V64</f>
        <v>5280.6149487691318</v>
      </c>
      <c r="G687" s="2">
        <f>(G625/G612)*V77</f>
        <v>0</v>
      </c>
      <c r="H687" s="2">
        <f>(H628/H612)*V60</f>
        <v>320321.93963933428</v>
      </c>
      <c r="I687" s="2">
        <f>(I629/I612)*V78</f>
        <v>475964.70398234384</v>
      </c>
      <c r="J687" s="2">
        <f>(J630/J612)*V79</f>
        <v>51839.772809907605</v>
      </c>
      <c r="K687" s="2">
        <f>(K644/K612)*V75</f>
        <v>6642297.1990384161</v>
      </c>
      <c r="L687" s="2">
        <f>(L647/L612)*V80</f>
        <v>612.69513057700988</v>
      </c>
      <c r="M687" s="2">
        <f t="shared" si="21"/>
        <v>8795005</v>
      </c>
      <c r="N687" s="290" t="s">
        <v>695</v>
      </c>
    </row>
    <row r="688" spans="1:14" ht="12.65" customHeight="1" x14ac:dyDescent="0.35">
      <c r="A688" s="353">
        <v>7120</v>
      </c>
      <c r="B688" s="290" t="s">
        <v>696</v>
      </c>
      <c r="C688" s="2">
        <f>W71</f>
        <v>1919016.84</v>
      </c>
      <c r="D688" s="2">
        <f>(D615/D612)*W76</f>
        <v>0</v>
      </c>
      <c r="E688" s="2">
        <f>(E623/E612)*SUM(C688:D688)</f>
        <v>234901.173059113</v>
      </c>
      <c r="F688" s="2">
        <f>(F624/F612)*W64</f>
        <v>1626.6332847192496</v>
      </c>
      <c r="G688" s="2">
        <f>(G625/G612)*W77</f>
        <v>0</v>
      </c>
      <c r="H688" s="2">
        <f>(H628/H612)*W60</f>
        <v>52817.889596275076</v>
      </c>
      <c r="I688" s="2">
        <f>(I629/I612)*W78</f>
        <v>0</v>
      </c>
      <c r="J688" s="2">
        <f>(J630/J612)*W79</f>
        <v>0</v>
      </c>
      <c r="K688" s="2">
        <f>(K644/K612)*W75</f>
        <v>4033679.0059239804</v>
      </c>
      <c r="L688" s="2">
        <f>(L647/L612)*W80</f>
        <v>52.505185876737819</v>
      </c>
      <c r="M688" s="2">
        <f t="shared" si="21"/>
        <v>4323077</v>
      </c>
      <c r="N688" s="290" t="s">
        <v>697</v>
      </c>
    </row>
    <row r="689" spans="1:14" ht="12.65" customHeight="1" x14ac:dyDescent="0.35">
      <c r="A689" s="353">
        <v>7130</v>
      </c>
      <c r="B689" s="290" t="s">
        <v>698</v>
      </c>
      <c r="C689" s="2">
        <f>X71</f>
        <v>1881862.6900000002</v>
      </c>
      <c r="D689" s="2">
        <f>(D615/D612)*X76</f>
        <v>323943.5689464389</v>
      </c>
      <c r="E689" s="2">
        <f>(E623/E612)*SUM(C689:D689)</f>
        <v>270006.21722926211</v>
      </c>
      <c r="F689" s="2">
        <f>(F624/F612)*X64</f>
        <v>1325.8741964560165</v>
      </c>
      <c r="G689" s="2">
        <f>(G625/G612)*X77</f>
        <v>0</v>
      </c>
      <c r="H689" s="2">
        <f>(H628/H612)*X60</f>
        <v>58218.871173777203</v>
      </c>
      <c r="I689" s="2">
        <f>(I629/I612)*X78</f>
        <v>0</v>
      </c>
      <c r="J689" s="2">
        <f>(J630/J612)*X79</f>
        <v>0</v>
      </c>
      <c r="K689" s="2">
        <f>(K644/K612)*X75</f>
        <v>2466598.1057086391</v>
      </c>
      <c r="L689" s="2">
        <f>(L647/L612)*X80</f>
        <v>0</v>
      </c>
      <c r="M689" s="2">
        <f t="shared" si="21"/>
        <v>3120093</v>
      </c>
      <c r="N689" s="290" t="s">
        <v>699</v>
      </c>
    </row>
    <row r="690" spans="1:14" ht="12.65" customHeight="1" x14ac:dyDescent="0.35">
      <c r="A690" s="353">
        <v>7140</v>
      </c>
      <c r="B690" s="290" t="s">
        <v>1250</v>
      </c>
      <c r="C690" s="2">
        <f>Y71</f>
        <v>17842009.470000003</v>
      </c>
      <c r="D690" s="2">
        <f>(D615/D612)*Y76</f>
        <v>4062435.6211613123</v>
      </c>
      <c r="E690" s="2">
        <f>(E623/E612)*SUM(C690:D690)</f>
        <v>2681258.3088758732</v>
      </c>
      <c r="F690" s="2">
        <f>(F624/F612)*Y64</f>
        <v>102519.86567411099</v>
      </c>
      <c r="G690" s="2">
        <f>(G625/G612)*Y77</f>
        <v>0</v>
      </c>
      <c r="H690" s="2">
        <f>(H628/H612)*Y60</f>
        <v>586064.74199943768</v>
      </c>
      <c r="I690" s="2">
        <f>(I629/I612)*Y78</f>
        <v>259840.1205432883</v>
      </c>
      <c r="J690" s="2">
        <f>(J630/J612)*Y79</f>
        <v>291593.87422935088</v>
      </c>
      <c r="K690" s="2">
        <f>(K644/K612)*Y75</f>
        <v>12631176.549253477</v>
      </c>
      <c r="L690" s="2">
        <f>(L647/L612)*Y80</f>
        <v>248633.66665936133</v>
      </c>
      <c r="M690" s="2">
        <f t="shared" si="21"/>
        <v>20863523</v>
      </c>
      <c r="N690" s="290" t="s">
        <v>700</v>
      </c>
    </row>
    <row r="691" spans="1:14" ht="12.65" customHeight="1" x14ac:dyDescent="0.35">
      <c r="A691" s="353">
        <v>7150</v>
      </c>
      <c r="B691" s="290" t="s">
        <v>701</v>
      </c>
      <c r="C691" s="2">
        <f>Z71</f>
        <v>749230.07999999996</v>
      </c>
      <c r="D691" s="2">
        <f>(D615/D612)*Z76</f>
        <v>30237.666168798583</v>
      </c>
      <c r="E691" s="2">
        <f>(E623/E612)*SUM(C691:D691)</f>
        <v>95412.340381960224</v>
      </c>
      <c r="F691" s="2">
        <f>(F624/F612)*Z64</f>
        <v>46.838346622888423</v>
      </c>
      <c r="G691" s="2">
        <f>(G625/G612)*Z77</f>
        <v>0</v>
      </c>
      <c r="H691" s="2">
        <f>(H628/H612)*Z60</f>
        <v>253.72886679792688</v>
      </c>
      <c r="I691" s="2">
        <f>(I629/I612)*Z78</f>
        <v>13083.211104576123</v>
      </c>
      <c r="J691" s="2">
        <f>(J630/J612)*Z79</f>
        <v>0</v>
      </c>
      <c r="K691" s="2">
        <f>(K644/K612)*Z75</f>
        <v>172069.68133440058</v>
      </c>
      <c r="L691" s="2">
        <f>(L647/L612)*Z80</f>
        <v>503.87366425226651</v>
      </c>
      <c r="M691" s="2">
        <f t="shared" si="21"/>
        <v>311607</v>
      </c>
      <c r="N691" s="290" t="s">
        <v>702</v>
      </c>
    </row>
    <row r="692" spans="1:14" ht="12.65" customHeight="1" x14ac:dyDescent="0.35">
      <c r="A692" s="353">
        <v>7160</v>
      </c>
      <c r="B692" s="290" t="s">
        <v>703</v>
      </c>
      <c r="C692" s="2">
        <f>AA71</f>
        <v>1428755.8299999998</v>
      </c>
      <c r="D692" s="2">
        <f>(D615/D612)*AA76</f>
        <v>172795.72491847724</v>
      </c>
      <c r="E692" s="2">
        <f>(E623/E612)*SUM(C692:D692)</f>
        <v>196041.18688452817</v>
      </c>
      <c r="F692" s="2">
        <f>(F624/F612)*AA64</f>
        <v>13745.656292078314</v>
      </c>
      <c r="G692" s="2">
        <f>(G625/G612)*AA77</f>
        <v>0</v>
      </c>
      <c r="H692" s="2">
        <f>(H628/H612)*AA60</f>
        <v>23102.752108757733</v>
      </c>
      <c r="I692" s="2">
        <f>(I629/I612)*AA78</f>
        <v>422625.45870984119</v>
      </c>
      <c r="J692" s="2">
        <f>(J630/J612)*AA79</f>
        <v>0</v>
      </c>
      <c r="K692" s="2">
        <f>(K644/K612)*AA75</f>
        <v>491291.36303074734</v>
      </c>
      <c r="L692" s="2">
        <f>(L647/L612)*AA80</f>
        <v>0</v>
      </c>
      <c r="M692" s="2">
        <f t="shared" si="21"/>
        <v>1319602</v>
      </c>
      <c r="N692" s="290" t="s">
        <v>704</v>
      </c>
    </row>
    <row r="693" spans="1:14" ht="12.65" customHeight="1" x14ac:dyDescent="0.35">
      <c r="A693" s="353">
        <v>7170</v>
      </c>
      <c r="B693" s="290" t="s">
        <v>115</v>
      </c>
      <c r="C693" s="2">
        <f>AB71</f>
        <v>105864034.55</v>
      </c>
      <c r="D693" s="2">
        <f>(D615/D612)*AB76</f>
        <v>1302630.1664445687</v>
      </c>
      <c r="E693" s="2">
        <f>(E623/E612)*SUM(C693:D693)</f>
        <v>13117954.324322388</v>
      </c>
      <c r="F693" s="2">
        <f>(F624/F612)*AB64</f>
        <v>1721591.9932961378</v>
      </c>
      <c r="G693" s="2">
        <f>(G625/G612)*AB77</f>
        <v>0</v>
      </c>
      <c r="H693" s="2">
        <f>(H628/H612)*AB60</f>
        <v>1065662.068468926</v>
      </c>
      <c r="I693" s="2">
        <f>(I629/I612)*AB78</f>
        <v>460491.29084904707</v>
      </c>
      <c r="J693" s="2">
        <f>(J630/J612)*AB79</f>
        <v>14922.919819128831</v>
      </c>
      <c r="K693" s="2">
        <f>(K644/K612)*AB75</f>
        <v>42198963.780538402</v>
      </c>
      <c r="L693" s="2">
        <f>(L647/L612)*AB80</f>
        <v>0</v>
      </c>
      <c r="M693" s="2">
        <f t="shared" si="21"/>
        <v>59882217</v>
      </c>
      <c r="N693" s="290" t="s">
        <v>705</v>
      </c>
    </row>
    <row r="694" spans="1:14" ht="12.65" customHeight="1" x14ac:dyDescent="0.35">
      <c r="A694" s="353">
        <v>7180</v>
      </c>
      <c r="B694" s="290" t="s">
        <v>706</v>
      </c>
      <c r="C694" s="2">
        <f>AC71</f>
        <v>16984973.240000002</v>
      </c>
      <c r="D694" s="2">
        <f>(D615/D612)*AC76</f>
        <v>395488.66808883927</v>
      </c>
      <c r="E694" s="2">
        <f>(E623/E612)*SUM(C694:D694)</f>
        <v>2127490.9137948463</v>
      </c>
      <c r="F694" s="2">
        <f>(F624/F612)*AC64</f>
        <v>76648.113525318171</v>
      </c>
      <c r="G694" s="2">
        <f>(G625/G612)*AC77</f>
        <v>0</v>
      </c>
      <c r="H694" s="2">
        <f>(H628/H612)*AC60</f>
        <v>723194.30406662752</v>
      </c>
      <c r="I694" s="2">
        <f>(I629/I612)*AC78</f>
        <v>2138.6018151710969</v>
      </c>
      <c r="J694" s="2">
        <f>(J630/J612)*AC79</f>
        <v>0</v>
      </c>
      <c r="K694" s="2">
        <f>(K644/K612)*AC75</f>
        <v>10495920.471640455</v>
      </c>
      <c r="L694" s="2">
        <f>(L647/L612)*AC80</f>
        <v>0</v>
      </c>
      <c r="M694" s="2">
        <f t="shared" si="21"/>
        <v>13820881</v>
      </c>
      <c r="N694" s="290" t="s">
        <v>707</v>
      </c>
    </row>
    <row r="695" spans="1:14" ht="12.65" customHeight="1" x14ac:dyDescent="0.35">
      <c r="A695" s="353">
        <v>7190</v>
      </c>
      <c r="B695" s="290" t="s">
        <v>117</v>
      </c>
      <c r="C695" s="2">
        <f>AD71</f>
        <v>5288274.1400000006</v>
      </c>
      <c r="D695" s="2">
        <f>(D615/D612)*AD76</f>
        <v>376475.3735704908</v>
      </c>
      <c r="E695" s="2">
        <f>(E623/E612)*SUM(C695:D695)</f>
        <v>693405.22609679028</v>
      </c>
      <c r="F695" s="2">
        <f>(F624/F612)*AD64</f>
        <v>24557.949517009634</v>
      </c>
      <c r="G695" s="2">
        <f>(G625/G612)*AD77</f>
        <v>0</v>
      </c>
      <c r="H695" s="2">
        <f>(H628/H612)*AD60</f>
        <v>193504.03805374316</v>
      </c>
      <c r="I695" s="2">
        <f>(I629/I612)*AD78</f>
        <v>36041.730590971725</v>
      </c>
      <c r="J695" s="2">
        <f>(J630/J612)*AD79</f>
        <v>0</v>
      </c>
      <c r="K695" s="2">
        <f>(K644/K612)*AD75</f>
        <v>3620927.2897596196</v>
      </c>
      <c r="L695" s="2">
        <f>(L647/L612)*AD80</f>
        <v>257278.89723352058</v>
      </c>
      <c r="M695" s="2">
        <f t="shared" si="21"/>
        <v>5202191</v>
      </c>
      <c r="N695" s="290" t="s">
        <v>708</v>
      </c>
    </row>
    <row r="696" spans="1:14" ht="12.65" customHeight="1" x14ac:dyDescent="0.35">
      <c r="A696" s="353">
        <v>7200</v>
      </c>
      <c r="B696" s="290" t="s">
        <v>709</v>
      </c>
      <c r="C696" s="2">
        <f>AE71</f>
        <v>5869466.4799999995</v>
      </c>
      <c r="D696" s="2">
        <f>(D615/D612)*AE76</f>
        <v>879285.48077274393</v>
      </c>
      <c r="E696" s="2">
        <f>(E623/E612)*SUM(C696:D696)</f>
        <v>826094.75812130258</v>
      </c>
      <c r="F696" s="2">
        <f>(F624/F612)*AE64</f>
        <v>3446.5529767293897</v>
      </c>
      <c r="G696" s="2">
        <f>(G625/G612)*AE77</f>
        <v>0</v>
      </c>
      <c r="H696" s="2">
        <f>(H628/H612)*AE60</f>
        <v>384207.31710599572</v>
      </c>
      <c r="I696" s="2">
        <f>(I629/I612)*AE78</f>
        <v>141273.51990806716</v>
      </c>
      <c r="J696" s="2">
        <f>(J630/J612)*AE79</f>
        <v>0</v>
      </c>
      <c r="K696" s="2">
        <f>(K644/K612)*AE75</f>
        <v>2305661.3364046072</v>
      </c>
      <c r="L696" s="2">
        <f>(L647/L612)*AE80</f>
        <v>0</v>
      </c>
      <c r="M696" s="2">
        <f t="shared" si="21"/>
        <v>4539969</v>
      </c>
      <c r="N696" s="290" t="s">
        <v>710</v>
      </c>
    </row>
    <row r="697" spans="1:14" ht="12.65" customHeight="1" x14ac:dyDescent="0.35">
      <c r="A697" s="353">
        <v>7220</v>
      </c>
      <c r="B697" s="290" t="s">
        <v>711</v>
      </c>
      <c r="C697" s="2">
        <f>AF71</f>
        <v>12089081.949999999</v>
      </c>
      <c r="D697" s="2">
        <f>(D615/D612)*AF76</f>
        <v>837836.21852027078</v>
      </c>
      <c r="E697" s="2">
        <f>(E623/E612)*SUM(C697:D697)</f>
        <v>1582345.8025644901</v>
      </c>
      <c r="F697" s="2">
        <f>(F624/F612)*AF64</f>
        <v>5190.5429532770777</v>
      </c>
      <c r="G697" s="2">
        <f>(G625/G612)*AF77</f>
        <v>0</v>
      </c>
      <c r="H697" s="2">
        <f>(H628/H612)*AF60</f>
        <v>631240.77130350261</v>
      </c>
      <c r="I697" s="2">
        <f>(I629/I612)*AF78</f>
        <v>0</v>
      </c>
      <c r="J697" s="2">
        <f>(J630/J612)*AF79</f>
        <v>0</v>
      </c>
      <c r="K697" s="2">
        <f>(K644/K612)*AF75</f>
        <v>1280039.6642060932</v>
      </c>
      <c r="L697" s="2">
        <f>(L647/L612)*AF80</f>
        <v>90830.562323721722</v>
      </c>
      <c r="M697" s="2">
        <f t="shared" si="21"/>
        <v>4427484</v>
      </c>
      <c r="N697" s="290" t="s">
        <v>712</v>
      </c>
    </row>
    <row r="698" spans="1:14" ht="12.65" customHeight="1" x14ac:dyDescent="0.35">
      <c r="A698" s="353">
        <v>7230</v>
      </c>
      <c r="B698" s="290" t="s">
        <v>713</v>
      </c>
      <c r="C698" s="2">
        <f>AG71</f>
        <v>14662994.209999999</v>
      </c>
      <c r="D698" s="2">
        <f>(D615/D612)*AG76</f>
        <v>2592101.2463857844</v>
      </c>
      <c r="E698" s="2">
        <f>(E623/E612)*SUM(C698:D698)</f>
        <v>2112145.1773982304</v>
      </c>
      <c r="F698" s="2">
        <f>(F624/F612)*AG64</f>
        <v>33425.731020837033</v>
      </c>
      <c r="G698" s="2">
        <f>(G625/G612)*AG77</f>
        <v>0</v>
      </c>
      <c r="H698" s="2">
        <f>(H628/H612)*AG60</f>
        <v>699778.92862892803</v>
      </c>
      <c r="I698" s="2">
        <f>(I629/I612)*AG78</f>
        <v>0</v>
      </c>
      <c r="J698" s="2">
        <f>(J630/J612)*AG79</f>
        <v>89216.776239725339</v>
      </c>
      <c r="K698" s="2">
        <f>(K644/K612)*AG75</f>
        <v>10576505.578789504</v>
      </c>
      <c r="L698" s="2">
        <f>(L647/L612)*AG80</f>
        <v>809654.75677060045</v>
      </c>
      <c r="M698" s="2">
        <f t="shared" si="21"/>
        <v>16912828</v>
      </c>
      <c r="N698" s="290" t="s">
        <v>714</v>
      </c>
    </row>
    <row r="699" spans="1:14" ht="12.65" customHeight="1" x14ac:dyDescent="0.35">
      <c r="A699" s="353">
        <v>7240</v>
      </c>
      <c r="B699" s="290" t="s">
        <v>119</v>
      </c>
      <c r="C699" s="2">
        <f>AH71</f>
        <v>2979993.1000000006</v>
      </c>
      <c r="D699" s="2">
        <f>(D615/D612)*AH76</f>
        <v>16550.626110944853</v>
      </c>
      <c r="E699" s="2">
        <f>(E623/E612)*SUM(C699:D699)</f>
        <v>366798.05081146996</v>
      </c>
      <c r="F699" s="2">
        <f>(F624/F612)*AH64</f>
        <v>1508.2115731249128</v>
      </c>
      <c r="G699" s="2">
        <f>(G625/G612)*AH77</f>
        <v>0</v>
      </c>
      <c r="H699" s="2">
        <f>(H628/H612)*AH60</f>
        <v>147374.46658830525</v>
      </c>
      <c r="I699" s="2">
        <f>(I629/I612)*AH78</f>
        <v>0</v>
      </c>
      <c r="J699" s="2">
        <f>(J630/J612)*AH79</f>
        <v>0</v>
      </c>
      <c r="K699" s="2">
        <f>(K644/K612)*AH75</f>
        <v>83257.667701569415</v>
      </c>
      <c r="L699" s="2">
        <f>(L647/L612)*AH80</f>
        <v>197176.10890810838</v>
      </c>
      <c r="M699" s="2">
        <f t="shared" si="21"/>
        <v>812665</v>
      </c>
      <c r="N699" s="290" t="s">
        <v>715</v>
      </c>
    </row>
    <row r="700" spans="1:14" ht="12.65" customHeight="1" x14ac:dyDescent="0.35">
      <c r="A700" s="353">
        <v>7250</v>
      </c>
      <c r="B700" s="29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1"/>
        <v>0</v>
      </c>
      <c r="N700" s="290" t="s">
        <v>717</v>
      </c>
    </row>
    <row r="701" spans="1:14" ht="12.65" customHeight="1" x14ac:dyDescent="0.35">
      <c r="A701" s="353">
        <v>7260</v>
      </c>
      <c r="B701" s="290" t="s">
        <v>121</v>
      </c>
      <c r="C701" s="2">
        <f>AJ71</f>
        <v>94080352.48999998</v>
      </c>
      <c r="D701" s="2">
        <f>(D615/D612)*AJ76</f>
        <v>14751066.587111659</v>
      </c>
      <c r="E701" s="2">
        <f>(E623/E612)*SUM(C701:D701)</f>
        <v>13321731.979642998</v>
      </c>
      <c r="F701" s="2">
        <f>(F624/F612)*AJ64</f>
        <v>79881.596588429311</v>
      </c>
      <c r="G701" s="2">
        <f>(G625/G612)*AJ77</f>
        <v>0</v>
      </c>
      <c r="H701" s="2">
        <f>(H628/H612)*AJ60</f>
        <v>4991627.7323489478</v>
      </c>
      <c r="I701" s="2">
        <f>(I629/I612)*AJ78</f>
        <v>782225.06392552238</v>
      </c>
      <c r="J701" s="2">
        <f>(J630/J612)*AJ79</f>
        <v>107132.2461806223</v>
      </c>
      <c r="K701" s="2">
        <f>(K644/K612)*AJ75</f>
        <v>12863232.857456146</v>
      </c>
      <c r="L701" s="2">
        <f>(L647/L612)*AJ80</f>
        <v>3532587.0398139134</v>
      </c>
      <c r="M701" s="2">
        <f t="shared" si="21"/>
        <v>50429485</v>
      </c>
      <c r="N701" s="290" t="s">
        <v>718</v>
      </c>
    </row>
    <row r="702" spans="1:14" ht="12.65" customHeight="1" x14ac:dyDescent="0.35">
      <c r="A702" s="353">
        <v>7310</v>
      </c>
      <c r="B702" s="290" t="s">
        <v>719</v>
      </c>
      <c r="C702" s="2">
        <f>AK71</f>
        <v>2298489.3199999998</v>
      </c>
      <c r="D702" s="2">
        <f>(D615/D612)*AK76</f>
        <v>291503.97343261226</v>
      </c>
      <c r="E702" s="2">
        <f>(E623/E612)*SUM(C702:D702)</f>
        <v>317033.41532039706</v>
      </c>
      <c r="F702" s="2">
        <f>(F624/F612)*AK64</f>
        <v>2595.8060980599212</v>
      </c>
      <c r="G702" s="2">
        <f>(G625/G612)*AK77</f>
        <v>0</v>
      </c>
      <c r="H702" s="2">
        <f>(H628/H612)*AK60</f>
        <v>131375.8332731394</v>
      </c>
      <c r="I702" s="2">
        <f>(I629/I612)*AK78</f>
        <v>0</v>
      </c>
      <c r="J702" s="2">
        <f>(J630/J612)*AK79</f>
        <v>0</v>
      </c>
      <c r="K702" s="2">
        <f>(K644/K612)*AK75</f>
        <v>846503.96518723818</v>
      </c>
      <c r="L702" s="2">
        <f>(L647/L612)*AK80</f>
        <v>0</v>
      </c>
      <c r="M702" s="2">
        <f t="shared" si="21"/>
        <v>1589013</v>
      </c>
      <c r="N702" s="290" t="s">
        <v>720</v>
      </c>
    </row>
    <row r="703" spans="1:14" ht="12.65" customHeight="1" x14ac:dyDescent="0.35">
      <c r="A703" s="353">
        <v>7320</v>
      </c>
      <c r="B703" s="290" t="s">
        <v>721</v>
      </c>
      <c r="C703" s="2">
        <f>AL71</f>
        <v>1838505.56</v>
      </c>
      <c r="D703" s="2">
        <f>(D615/D612)*AL76</f>
        <v>218058.23504468062</v>
      </c>
      <c r="E703" s="2">
        <f>(E623/E612)*SUM(C703:D703)</f>
        <v>251737.88882795666</v>
      </c>
      <c r="F703" s="2">
        <f>(F624/F612)*AL64</f>
        <v>684.41637101608842</v>
      </c>
      <c r="G703" s="2">
        <f>(G625/G612)*AL77</f>
        <v>0</v>
      </c>
      <c r="H703" s="2">
        <f>(H628/H612)*AL60</f>
        <v>108438.23373109137</v>
      </c>
      <c r="I703" s="2">
        <f>(I629/I612)*AL78</f>
        <v>0</v>
      </c>
      <c r="J703" s="2">
        <f>(J630/J612)*AL79</f>
        <v>0</v>
      </c>
      <c r="K703" s="2">
        <f>(K644/K612)*AL75</f>
        <v>756037.74430681986</v>
      </c>
      <c r="L703" s="2">
        <f>(L647/L612)*AL80</f>
        <v>0</v>
      </c>
      <c r="M703" s="2">
        <f t="shared" si="21"/>
        <v>1334957</v>
      </c>
      <c r="N703" s="290" t="s">
        <v>722</v>
      </c>
    </row>
    <row r="704" spans="1:14" ht="12.65" customHeight="1" x14ac:dyDescent="0.35">
      <c r="A704" s="353">
        <v>7330</v>
      </c>
      <c r="B704" s="290" t="s">
        <v>723</v>
      </c>
      <c r="C704" s="2">
        <f>AM71</f>
        <v>2026493.6300000001</v>
      </c>
      <c r="D704" s="2">
        <f>(D615/D612)*AM76</f>
        <v>521337.7174329214</v>
      </c>
      <c r="E704" s="2">
        <f>(E623/E612)*SUM(C704:D704)</f>
        <v>311872.49626677262</v>
      </c>
      <c r="F704" s="2">
        <f>(F624/F612)*AM64</f>
        <v>191.9340171991864</v>
      </c>
      <c r="G704" s="2">
        <f>(G625/G612)*AM77</f>
        <v>0</v>
      </c>
      <c r="H704" s="2">
        <f>(H628/H612)*AM60</f>
        <v>163193.36486290285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1"/>
        <v>996596</v>
      </c>
      <c r="N704" s="290" t="s">
        <v>724</v>
      </c>
    </row>
    <row r="705" spans="1:82" ht="12.65" customHeight="1" x14ac:dyDescent="0.35">
      <c r="A705" s="353">
        <v>7340</v>
      </c>
      <c r="B705" s="29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1"/>
        <v>0</v>
      </c>
      <c r="N705" s="290" t="s">
        <v>726</v>
      </c>
    </row>
    <row r="706" spans="1:82" ht="12.65" customHeight="1" x14ac:dyDescent="0.35">
      <c r="A706" s="353">
        <v>7350</v>
      </c>
      <c r="B706" s="29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1"/>
        <v>0</v>
      </c>
      <c r="N706" s="290" t="s">
        <v>728</v>
      </c>
    </row>
    <row r="707" spans="1:82" ht="12.65" customHeight="1" x14ac:dyDescent="0.35">
      <c r="A707" s="353">
        <v>7380</v>
      </c>
      <c r="B707" s="290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1"/>
        <v>0</v>
      </c>
      <c r="N707" s="290" t="s">
        <v>730</v>
      </c>
    </row>
    <row r="708" spans="1:82" ht="12.65" customHeight="1" x14ac:dyDescent="0.35">
      <c r="A708" s="353">
        <v>7390</v>
      </c>
      <c r="B708" s="290" t="s">
        <v>731</v>
      </c>
      <c r="C708" s="2">
        <f>AQ71</f>
        <v>19370.080000000002</v>
      </c>
      <c r="D708" s="2">
        <f>(D615/D612)*AQ76</f>
        <v>0</v>
      </c>
      <c r="E708" s="2">
        <f>(E623/E612)*SUM(C708:D708)</f>
        <v>2371.0341771929757</v>
      </c>
      <c r="F708" s="2">
        <f>(F624/F612)*AQ64</f>
        <v>190.95647545409011</v>
      </c>
      <c r="G708" s="2">
        <f>(G625/G612)*AQ77</f>
        <v>0</v>
      </c>
      <c r="H708" s="2">
        <f>(H628/H612)*AQ60</f>
        <v>397.12446645581042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419.64974232173046</v>
      </c>
      <c r="M708" s="2">
        <f t="shared" si="21"/>
        <v>3379</v>
      </c>
      <c r="N708" s="290" t="s">
        <v>732</v>
      </c>
    </row>
    <row r="709" spans="1:82" ht="12.65" customHeight="1" x14ac:dyDescent="0.35">
      <c r="A709" s="353">
        <v>7400</v>
      </c>
      <c r="B709" s="290" t="s">
        <v>733</v>
      </c>
      <c r="C709" s="2">
        <f>AR71</f>
        <v>13213407.359999999</v>
      </c>
      <c r="D709" s="2">
        <f>(D615/D612)*AR76</f>
        <v>0</v>
      </c>
      <c r="E709" s="2">
        <f>(E623/E612)*SUM(C709:D709)</f>
        <v>1617414.0967788054</v>
      </c>
      <c r="F709" s="2">
        <f>(F624/F612)*AR64</f>
        <v>132456.0288649509</v>
      </c>
      <c r="G709" s="2">
        <f>(G625/G612)*AR77</f>
        <v>0</v>
      </c>
      <c r="H709" s="2">
        <f>(H628/H612)*AR60</f>
        <v>370636.17315172346</v>
      </c>
      <c r="I709" s="2">
        <f>(I629/I612)*AR78</f>
        <v>0</v>
      </c>
      <c r="J709" s="2">
        <f>(J630/J612)*AR79</f>
        <v>0</v>
      </c>
      <c r="K709" s="2">
        <f>(K644/K612)*AR75</f>
        <v>6634612.4480670542</v>
      </c>
      <c r="L709" s="2">
        <f>(L647/L612)*AR80</f>
        <v>69855.357678854969</v>
      </c>
      <c r="M709" s="2">
        <f t="shared" si="21"/>
        <v>8824974</v>
      </c>
      <c r="N709" s="290" t="s">
        <v>734</v>
      </c>
    </row>
    <row r="710" spans="1:82" ht="12.65" customHeight="1" x14ac:dyDescent="0.35">
      <c r="A710" s="353">
        <v>7410</v>
      </c>
      <c r="B710" s="29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1"/>
        <v>0</v>
      </c>
      <c r="N710" s="290" t="s">
        <v>735</v>
      </c>
    </row>
    <row r="711" spans="1:82" ht="12.65" customHeight="1" x14ac:dyDescent="0.35">
      <c r="A711" s="353">
        <v>7420</v>
      </c>
      <c r="B711" s="290" t="s">
        <v>736</v>
      </c>
      <c r="C711" s="2">
        <f>AT71</f>
        <v>3790453.36</v>
      </c>
      <c r="D711" s="2">
        <f>(D615/D612)*AT76</f>
        <v>7709.4597267169293</v>
      </c>
      <c r="E711" s="2">
        <f>(E623/E612)*SUM(C711:D711)</f>
        <v>464921.87208910269</v>
      </c>
      <c r="F711" s="2">
        <f>(F624/F612)*AT64</f>
        <v>272.50509523658565</v>
      </c>
      <c r="G711" s="2">
        <f>(G625/G612)*AT77</f>
        <v>0</v>
      </c>
      <c r="H711" s="2">
        <f>(H628/H612)*AT60</f>
        <v>24320.155093164078</v>
      </c>
      <c r="I711" s="2">
        <f>(I629/I612)*AT78</f>
        <v>62082.352693349196</v>
      </c>
      <c r="J711" s="2">
        <f>(J630/J612)*AT79</f>
        <v>0</v>
      </c>
      <c r="K711" s="2">
        <f>(K644/K612)*AT75</f>
        <v>647285.05477271928</v>
      </c>
      <c r="L711" s="2">
        <f>(L647/L612)*AT80</f>
        <v>39297.028352000423</v>
      </c>
      <c r="M711" s="2">
        <f t="shared" si="21"/>
        <v>1245888</v>
      </c>
      <c r="N711" s="290" t="s">
        <v>737</v>
      </c>
    </row>
    <row r="712" spans="1:82" ht="12.65" customHeight="1" x14ac:dyDescent="0.35">
      <c r="A712" s="353">
        <v>7430</v>
      </c>
      <c r="B712" s="29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1"/>
        <v>0</v>
      </c>
      <c r="N712" s="290" t="s">
        <v>739</v>
      </c>
    </row>
    <row r="713" spans="1:82" ht="12.65" customHeight="1" x14ac:dyDescent="0.35">
      <c r="A713" s="353">
        <v>7490</v>
      </c>
      <c r="B713" s="290" t="s">
        <v>740</v>
      </c>
      <c r="C713" s="2">
        <f>AV71</f>
        <v>3854565.92</v>
      </c>
      <c r="D713" s="2">
        <f>(D615/D612)*AV76</f>
        <v>52260.096358501236</v>
      </c>
      <c r="E713" s="2">
        <f>(E623/E612)*SUM(C713:D713)</f>
        <v>478223.01245697943</v>
      </c>
      <c r="F713" s="2">
        <f>(F624/F612)*AV64</f>
        <v>16527.112670059283</v>
      </c>
      <c r="G713" s="2">
        <f>(G625/G612)*AV77</f>
        <v>0</v>
      </c>
      <c r="H713" s="2">
        <f>(H628/H612)*AV60</f>
        <v>301791.11354546098</v>
      </c>
      <c r="I713" s="2">
        <f>(I629/I612)*AV78</f>
        <v>0</v>
      </c>
      <c r="J713" s="2">
        <f>(J630/J612)*AV79</f>
        <v>0</v>
      </c>
      <c r="K713" s="2">
        <f>(K644/K612)*AV75</f>
        <v>1076305.8312155167</v>
      </c>
      <c r="L713" s="2">
        <f>(L647/L612)*AV80</f>
        <v>80249.1051512298</v>
      </c>
      <c r="M713" s="2">
        <f t="shared" si="21"/>
        <v>2005356</v>
      </c>
      <c r="N713" s="292" t="s">
        <v>741</v>
      </c>
    </row>
    <row r="715" spans="1:82" ht="12.65" customHeight="1" x14ac:dyDescent="0.35">
      <c r="C715" s="2">
        <f>SUM(C614:C647)+SUM(C668:C713)</f>
        <v>1034749315.2099998</v>
      </c>
      <c r="D715" s="2">
        <f>SUM(D616:D647)+SUM(D668:D713)</f>
        <v>95684251.150000021</v>
      </c>
      <c r="E715" s="2">
        <f>SUM(E624:E647)+SUM(E668:E713)</f>
        <v>112847298.03607066</v>
      </c>
      <c r="F715" s="2">
        <f>SUM(F625:F648)+SUM(F668:F713)</f>
        <v>3705019.2665701453</v>
      </c>
      <c r="G715" s="2">
        <f>SUM(G626:G647)+SUM(G668:G713)</f>
        <v>15218950.567242192</v>
      </c>
      <c r="H715" s="2">
        <f>SUM(H629:H647)+SUM(H668:H713)</f>
        <v>33685835.008544602</v>
      </c>
      <c r="I715" s="2">
        <f>SUM(I630:I647)+SUM(I668:I713)</f>
        <v>13055786.681299221</v>
      </c>
      <c r="J715" s="2">
        <f>SUM(J631:J647)+SUM(J668:J713)</f>
        <v>3734438.4109401116</v>
      </c>
      <c r="K715" s="2">
        <f>SUM(K668:K713)</f>
        <v>277421148.17454827</v>
      </c>
      <c r="L715" s="2">
        <f>SUM(L668:L713)</f>
        <v>15988944.833593069</v>
      </c>
      <c r="M715" s="2">
        <f>SUM(M668:M713)</f>
        <v>481943931</v>
      </c>
      <c r="N715" s="290" t="s">
        <v>742</v>
      </c>
    </row>
    <row r="716" spans="1:82" ht="12.65" customHeight="1" x14ac:dyDescent="0.35">
      <c r="C716" s="2">
        <f>CE71</f>
        <v>1034749315.2100002</v>
      </c>
      <c r="D716" s="2">
        <f>D615</f>
        <v>95684251.150000006</v>
      </c>
      <c r="E716" s="2">
        <f>E623</f>
        <v>112847298.0360707</v>
      </c>
      <c r="F716" s="2">
        <f>F624</f>
        <v>3705019.2665701471</v>
      </c>
      <c r="G716" s="2">
        <f>G625</f>
        <v>15218950.567242192</v>
      </c>
      <c r="H716" s="2">
        <f>H628</f>
        <v>33685835.008544587</v>
      </c>
      <c r="I716" s="2">
        <f>I629</f>
        <v>13055786.681299223</v>
      </c>
      <c r="J716" s="2">
        <f>J630</f>
        <v>3734438.4109401116</v>
      </c>
      <c r="K716" s="2">
        <f>K644</f>
        <v>277421148.17454815</v>
      </c>
      <c r="L716" s="2">
        <f>L647</f>
        <v>15988944.833593069</v>
      </c>
      <c r="M716" s="2">
        <f>C648</f>
        <v>481943929.03999984</v>
      </c>
      <c r="N716" s="290" t="s">
        <v>743</v>
      </c>
    </row>
    <row r="717" spans="1:82" ht="12.65" customHeight="1" x14ac:dyDescent="0.35">
      <c r="O717" s="290"/>
    </row>
    <row r="718" spans="1:82" ht="12.65" customHeight="1" x14ac:dyDescent="0.35">
      <c r="O718" s="290"/>
    </row>
    <row r="719" spans="1:82" ht="12.65" customHeight="1" x14ac:dyDescent="0.35">
      <c r="A719" s="356" t="s">
        <v>744</v>
      </c>
      <c r="B719" s="356"/>
      <c r="C719" s="356"/>
      <c r="D719" s="356"/>
      <c r="E719" s="356"/>
      <c r="F719" s="356"/>
      <c r="G719" s="356"/>
      <c r="H719" s="356"/>
      <c r="I719" s="357"/>
      <c r="J719" s="357"/>
      <c r="K719" s="357"/>
      <c r="L719" s="357"/>
      <c r="M719" s="357"/>
      <c r="N719" s="357"/>
      <c r="O719" s="358"/>
      <c r="P719" s="357"/>
      <c r="Q719" s="357"/>
      <c r="R719" s="357"/>
      <c r="S719" s="357"/>
      <c r="T719" s="357"/>
      <c r="U719" s="357"/>
      <c r="V719" s="357"/>
      <c r="W719" s="357"/>
      <c r="X719" s="357"/>
      <c r="Y719" s="357"/>
      <c r="Z719" s="357"/>
      <c r="AA719" s="357"/>
      <c r="AB719" s="357"/>
      <c r="AC719" s="357"/>
      <c r="AD719" s="357"/>
      <c r="AE719" s="357"/>
      <c r="AF719" s="357"/>
      <c r="AG719" s="357"/>
      <c r="AH719" s="357"/>
      <c r="AI719" s="357"/>
      <c r="AJ719" s="357"/>
      <c r="AK719" s="357"/>
      <c r="AL719" s="357"/>
      <c r="AM719" s="357"/>
      <c r="AN719" s="357"/>
      <c r="AO719" s="357"/>
      <c r="AP719" s="357"/>
      <c r="AQ719" s="357"/>
      <c r="AR719" s="357"/>
      <c r="AS719" s="357"/>
      <c r="AT719" s="357"/>
      <c r="AU719" s="357"/>
      <c r="AV719" s="357"/>
      <c r="AW719" s="357"/>
      <c r="AX719" s="357"/>
      <c r="AY719" s="357"/>
      <c r="AZ719" s="357"/>
      <c r="BA719" s="357"/>
      <c r="BB719" s="357"/>
      <c r="BC719" s="357"/>
      <c r="BD719" s="357"/>
      <c r="BE719" s="357"/>
      <c r="BF719" s="357"/>
      <c r="BG719" s="357"/>
      <c r="BH719" s="357"/>
      <c r="BI719" s="357"/>
      <c r="BJ719" s="357"/>
      <c r="BK719" s="357"/>
      <c r="BL719" s="357"/>
      <c r="BM719" s="357"/>
      <c r="BN719" s="357"/>
      <c r="BO719" s="357"/>
      <c r="BP719" s="357"/>
      <c r="BQ719" s="357"/>
      <c r="BR719" s="357"/>
      <c r="BS719" s="357"/>
      <c r="BT719" s="357"/>
      <c r="BU719" s="357"/>
      <c r="BV719" s="357"/>
      <c r="BW719" s="357"/>
      <c r="BX719" s="357"/>
      <c r="BY719" s="357"/>
      <c r="BZ719" s="357"/>
      <c r="CA719" s="357"/>
      <c r="CB719" s="357"/>
      <c r="CC719" s="357"/>
      <c r="CD719" s="357"/>
    </row>
    <row r="720" spans="1:82" ht="12.65" customHeight="1" x14ac:dyDescent="0.35">
      <c r="A720" s="359" t="s">
        <v>745</v>
      </c>
      <c r="B720" s="359" t="s">
        <v>746</v>
      </c>
      <c r="C720" s="359" t="s">
        <v>747</v>
      </c>
      <c r="D720" s="359" t="s">
        <v>748</v>
      </c>
      <c r="E720" s="359" t="s">
        <v>749</v>
      </c>
      <c r="F720" s="359" t="s">
        <v>750</v>
      </c>
      <c r="G720" s="359" t="s">
        <v>751</v>
      </c>
      <c r="H720" s="359" t="s">
        <v>752</v>
      </c>
      <c r="I720" s="359" t="s">
        <v>753</v>
      </c>
      <c r="J720" s="359" t="s">
        <v>754</v>
      </c>
      <c r="K720" s="359" t="s">
        <v>755</v>
      </c>
      <c r="L720" s="359" t="s">
        <v>756</v>
      </c>
      <c r="M720" s="359" t="s">
        <v>757</v>
      </c>
      <c r="N720" s="359" t="s">
        <v>758</v>
      </c>
      <c r="O720" s="359" t="s">
        <v>759</v>
      </c>
      <c r="P720" s="359" t="s">
        <v>760</v>
      </c>
      <c r="Q720" s="359" t="s">
        <v>761</v>
      </c>
      <c r="R720" s="359" t="s">
        <v>762</v>
      </c>
      <c r="S720" s="359" t="s">
        <v>763</v>
      </c>
      <c r="T720" s="359" t="s">
        <v>764</v>
      </c>
      <c r="U720" s="359" t="s">
        <v>765</v>
      </c>
      <c r="V720" s="359" t="s">
        <v>766</v>
      </c>
      <c r="W720" s="359" t="s">
        <v>767</v>
      </c>
      <c r="X720" s="359" t="s">
        <v>768</v>
      </c>
      <c r="Y720" s="359" t="s">
        <v>769</v>
      </c>
      <c r="Z720" s="359" t="s">
        <v>770</v>
      </c>
      <c r="AA720" s="359" t="s">
        <v>771</v>
      </c>
      <c r="AB720" s="359" t="s">
        <v>772</v>
      </c>
      <c r="AC720" s="359" t="s">
        <v>773</v>
      </c>
      <c r="AD720" s="359" t="s">
        <v>774</v>
      </c>
      <c r="AE720" s="359" t="s">
        <v>775</v>
      </c>
      <c r="AF720" s="359" t="s">
        <v>776</v>
      </c>
      <c r="AG720" s="359" t="s">
        <v>777</v>
      </c>
      <c r="AH720" s="359" t="s">
        <v>778</v>
      </c>
      <c r="AI720" s="359" t="s">
        <v>779</v>
      </c>
      <c r="AJ720" s="359" t="s">
        <v>780</v>
      </c>
      <c r="AK720" s="359" t="s">
        <v>781</v>
      </c>
      <c r="AL720" s="359" t="s">
        <v>782</v>
      </c>
      <c r="AM720" s="359" t="s">
        <v>783</v>
      </c>
      <c r="AN720" s="359" t="s">
        <v>784</v>
      </c>
      <c r="AO720" s="359" t="s">
        <v>785</v>
      </c>
      <c r="AP720" s="359" t="s">
        <v>786</v>
      </c>
      <c r="AQ720" s="359" t="s">
        <v>787</v>
      </c>
      <c r="AR720" s="359" t="s">
        <v>788</v>
      </c>
      <c r="AS720" s="359" t="s">
        <v>789</v>
      </c>
      <c r="AT720" s="359" t="s">
        <v>790</v>
      </c>
      <c r="AU720" s="359" t="s">
        <v>791</v>
      </c>
      <c r="AV720" s="359" t="s">
        <v>792</v>
      </c>
      <c r="AW720" s="359" t="s">
        <v>793</v>
      </c>
      <c r="AX720" s="359" t="s">
        <v>794</v>
      </c>
      <c r="AY720" s="359" t="s">
        <v>795</v>
      </c>
      <c r="AZ720" s="359" t="s">
        <v>796</v>
      </c>
      <c r="BA720" s="359" t="s">
        <v>797</v>
      </c>
      <c r="BB720" s="359" t="s">
        <v>798</v>
      </c>
      <c r="BC720" s="359" t="s">
        <v>799</v>
      </c>
      <c r="BD720" s="359" t="s">
        <v>800</v>
      </c>
      <c r="BE720" s="359" t="s">
        <v>801</v>
      </c>
      <c r="BF720" s="359" t="s">
        <v>802</v>
      </c>
      <c r="BG720" s="359" t="s">
        <v>803</v>
      </c>
      <c r="BH720" s="359" t="s">
        <v>804</v>
      </c>
      <c r="BI720" s="359" t="s">
        <v>805</v>
      </c>
      <c r="BJ720" s="359" t="s">
        <v>806</v>
      </c>
      <c r="BK720" s="359" t="s">
        <v>807</v>
      </c>
      <c r="BL720" s="359" t="s">
        <v>808</v>
      </c>
      <c r="BM720" s="359" t="s">
        <v>809</v>
      </c>
      <c r="BN720" s="359" t="s">
        <v>810</v>
      </c>
      <c r="BO720" s="359" t="s">
        <v>811</v>
      </c>
      <c r="BP720" s="359" t="s">
        <v>812</v>
      </c>
      <c r="BQ720" s="359" t="s">
        <v>813</v>
      </c>
      <c r="BR720" s="359" t="s">
        <v>814</v>
      </c>
      <c r="BS720" s="359" t="s">
        <v>815</v>
      </c>
      <c r="BT720" s="359" t="s">
        <v>816</v>
      </c>
      <c r="BU720" s="359" t="s">
        <v>817</v>
      </c>
      <c r="BV720" s="359" t="s">
        <v>818</v>
      </c>
      <c r="BW720" s="359" t="s">
        <v>819</v>
      </c>
      <c r="BX720" s="359" t="s">
        <v>820</v>
      </c>
      <c r="BY720" s="359" t="s">
        <v>821</v>
      </c>
      <c r="BZ720" s="360" t="s">
        <v>822</v>
      </c>
      <c r="CA720" s="359" t="s">
        <v>823</v>
      </c>
      <c r="CB720" s="359" t="s">
        <v>824</v>
      </c>
      <c r="CC720" s="359" t="s">
        <v>825</v>
      </c>
    </row>
    <row r="721" spans="1:84" ht="12.65" customHeight="1" x14ac:dyDescent="0.35">
      <c r="A721" s="361" t="str">
        <f>RIGHT(C84,3)&amp;"*"&amp;RIGHT(C83,4)&amp;"*"&amp;"A"</f>
        <v>n's*014*A</v>
      </c>
      <c r="B721" s="357">
        <f>ROUND(C166,0)</f>
        <v>630495</v>
      </c>
      <c r="C721" s="357">
        <f>ROUND(C167,0)</f>
        <v>4080454</v>
      </c>
      <c r="D721" s="357">
        <f>ROUND(C168,0)</f>
        <v>87352371</v>
      </c>
      <c r="E721" s="357">
        <f>ROUND(C169,0)</f>
        <v>0</v>
      </c>
      <c r="F721" s="357">
        <f>ROUND(C170,0)</f>
        <v>33074738</v>
      </c>
      <c r="G721" s="357">
        <f>ROUND(C171,0)</f>
        <v>-944449</v>
      </c>
      <c r="H721" s="357">
        <f>ROUND(C172+C173,0)</f>
        <v>0</v>
      </c>
      <c r="I721" s="357">
        <f>ROUND(C176,0)</f>
        <v>2067953</v>
      </c>
      <c r="J721" s="357">
        <f>ROUND(C177,0)</f>
        <v>0</v>
      </c>
      <c r="K721" s="357">
        <f>ROUND(C180,0)</f>
        <v>6357423</v>
      </c>
      <c r="L721" s="357">
        <f>ROUND(C181,0)</f>
        <v>0</v>
      </c>
      <c r="M721" s="357">
        <f>ROUND(C184,0)</f>
        <v>46768157</v>
      </c>
      <c r="N721" s="357">
        <f>ROUND(C185,0)</f>
        <v>0</v>
      </c>
      <c r="O721" s="357">
        <f>ROUND(C186,0)</f>
        <v>0</v>
      </c>
      <c r="P721" s="357">
        <f>ROUND(C189,0)</f>
        <v>15254982</v>
      </c>
      <c r="Q721" s="357">
        <f>ROUND(C190,0)</f>
        <v>0</v>
      </c>
      <c r="R721" s="357">
        <f>ROUND(B196,0)</f>
        <v>14657706</v>
      </c>
      <c r="S721" s="357">
        <f>ROUND(C196,0)</f>
        <v>32724</v>
      </c>
      <c r="T721" s="357">
        <f>ROUND(D196,0)</f>
        <v>0</v>
      </c>
      <c r="U721" s="357">
        <f>ROUND(B197,0)</f>
        <v>961783605</v>
      </c>
      <c r="V721" s="357">
        <f>ROUND(C197,0)</f>
        <v>301503134</v>
      </c>
      <c r="W721" s="357">
        <f>ROUND(D197,0)</f>
        <v>149282</v>
      </c>
      <c r="X721" s="357">
        <f>ROUND(B198,0)</f>
        <v>0</v>
      </c>
      <c r="Y721" s="357">
        <f>ROUND(C198,0)</f>
        <v>0</v>
      </c>
      <c r="Z721" s="357">
        <f>ROUND(D198,0)</f>
        <v>0</v>
      </c>
      <c r="AA721" s="357">
        <f>ROUND(B199,0)</f>
        <v>44738076</v>
      </c>
      <c r="AB721" s="357">
        <f>ROUND(C199,0)</f>
        <v>19265418</v>
      </c>
      <c r="AC721" s="357">
        <f>ROUND(D199,0)</f>
        <v>0</v>
      </c>
      <c r="AD721" s="357">
        <f>ROUND(B200,0)</f>
        <v>498391563</v>
      </c>
      <c r="AE721" s="357">
        <f>ROUND(C200,0)</f>
        <v>62321943</v>
      </c>
      <c r="AF721" s="357">
        <f>ROUND(D200,0)</f>
        <v>7102747</v>
      </c>
      <c r="AG721" s="357">
        <f>ROUND(B201,0)</f>
        <v>0</v>
      </c>
      <c r="AH721" s="357">
        <f>ROUND(C201,0)</f>
        <v>0</v>
      </c>
      <c r="AI721" s="357">
        <f>ROUND(D201,0)</f>
        <v>0</v>
      </c>
      <c r="AJ721" s="357">
        <f>ROUND(B202,0)</f>
        <v>58651290</v>
      </c>
      <c r="AK721" s="357">
        <f>ROUND(C202,0)</f>
        <v>14146291</v>
      </c>
      <c r="AL721" s="357">
        <f>ROUND(D202,0)</f>
        <v>405388</v>
      </c>
      <c r="AM721" s="357">
        <f>ROUND(B203,0)</f>
        <v>245531870</v>
      </c>
      <c r="AN721" s="357">
        <f>ROUND(C203,0)</f>
        <v>348063189</v>
      </c>
      <c r="AO721" s="357">
        <f>ROUND(D203,0)</f>
        <v>398063357</v>
      </c>
      <c r="AP721" s="357">
        <f>ROUND(B204,0)</f>
        <v>2043209422</v>
      </c>
      <c r="AQ721" s="357">
        <f>ROUND(C204,0)</f>
        <v>747043698</v>
      </c>
      <c r="AR721" s="357">
        <f>ROUND(D204,0)</f>
        <v>405720773</v>
      </c>
      <c r="AS721" s="357"/>
      <c r="AT721" s="357"/>
      <c r="AU721" s="357"/>
      <c r="AV721" s="357">
        <f>ROUND(B210,0)</f>
        <v>373579472</v>
      </c>
      <c r="AW721" s="357">
        <f>ROUND(C210,0)</f>
        <v>37928226</v>
      </c>
      <c r="AX721" s="357">
        <f>ROUND(D210,0)</f>
        <v>142377</v>
      </c>
      <c r="AY721" s="357">
        <f>ROUND(B211,0)</f>
        <v>0</v>
      </c>
      <c r="AZ721" s="357">
        <f>ROUND(C211,0)</f>
        <v>0</v>
      </c>
      <c r="BA721" s="357">
        <f>ROUND(D211,0)</f>
        <v>0</v>
      </c>
      <c r="BB721" s="357">
        <f>ROUND(B212,0)</f>
        <v>25077043</v>
      </c>
      <c r="BC721" s="357">
        <f>ROUND(C212,0)</f>
        <v>2616126</v>
      </c>
      <c r="BD721" s="357">
        <f>ROUND(D212,0)</f>
        <v>0</v>
      </c>
      <c r="BE721" s="357">
        <f>ROUND(B213,0)</f>
        <v>339961017</v>
      </c>
      <c r="BF721" s="357">
        <f>ROUND(C213,0)</f>
        <v>52692739</v>
      </c>
      <c r="BG721" s="357">
        <f>ROUND(D213,0)</f>
        <v>6873289</v>
      </c>
      <c r="BH721" s="357">
        <f>ROUND(B214,0)</f>
        <v>0</v>
      </c>
      <c r="BI721" s="357">
        <f>ROUND(C214,0)</f>
        <v>0</v>
      </c>
      <c r="BJ721" s="357">
        <f>ROUND(D214,0)</f>
        <v>0</v>
      </c>
      <c r="BK721" s="357">
        <f>ROUND(B215,0)</f>
        <v>16786697</v>
      </c>
      <c r="BL721" s="357">
        <f>ROUND(C215,0)</f>
        <v>5007113</v>
      </c>
      <c r="BM721" s="357">
        <f>ROUND(D215,0)</f>
        <v>405388</v>
      </c>
      <c r="BN721" s="357">
        <f>ROUND(B216,0)</f>
        <v>0</v>
      </c>
      <c r="BO721" s="357">
        <f>ROUND(C216,0)</f>
        <v>0</v>
      </c>
      <c r="BP721" s="357">
        <f>ROUND(D216,0)</f>
        <v>0</v>
      </c>
      <c r="BQ721" s="357">
        <f>ROUND(B217,0)</f>
        <v>762836112</v>
      </c>
      <c r="BR721" s="357">
        <f>ROUND(C217,0)</f>
        <v>99037423</v>
      </c>
      <c r="BS721" s="357">
        <f>ROUND(D217,0)</f>
        <v>7421053</v>
      </c>
      <c r="BT721" s="357">
        <f>ROUND(C222,0)</f>
        <v>0</v>
      </c>
      <c r="BU721" s="357">
        <f>ROUND(C223,0)</f>
        <v>33959754</v>
      </c>
      <c r="BV721" s="357">
        <f>ROUND(C224,0)</f>
        <v>914668524</v>
      </c>
      <c r="BW721" s="357">
        <f>ROUND(C225,0)</f>
        <v>0</v>
      </c>
      <c r="BX721" s="357">
        <f>ROUND(C226,0)</f>
        <v>69535592</v>
      </c>
      <c r="BY721" s="357">
        <f>ROUND(C227,0)</f>
        <v>278655289</v>
      </c>
      <c r="BZ721" s="357">
        <f>ROUND(C230,0)</f>
        <v>0</v>
      </c>
      <c r="CA721" s="357">
        <f>ROUND(C232,0)</f>
        <v>0</v>
      </c>
      <c r="CB721" s="357">
        <f>ROUND(C233,0)</f>
        <v>4954029</v>
      </c>
      <c r="CC721" s="357">
        <f>ROUND(C237+C238,0)</f>
        <v>17117982</v>
      </c>
    </row>
    <row r="723" spans="1:84" ht="12.65" customHeight="1" x14ac:dyDescent="0.35">
      <c r="A723" s="356" t="s">
        <v>148</v>
      </c>
      <c r="B723" s="356"/>
      <c r="C723" s="356"/>
      <c r="D723" s="356"/>
      <c r="E723" s="356"/>
      <c r="F723" s="356"/>
      <c r="G723" s="356"/>
      <c r="H723" s="357"/>
      <c r="I723" s="357"/>
      <c r="J723" s="357"/>
      <c r="K723" s="357"/>
      <c r="L723" s="357"/>
      <c r="M723" s="357"/>
      <c r="N723" s="357"/>
      <c r="O723" s="357"/>
      <c r="P723" s="357"/>
      <c r="Q723" s="357"/>
      <c r="R723" s="357"/>
      <c r="S723" s="357"/>
      <c r="T723" s="357"/>
      <c r="U723" s="357"/>
      <c r="V723" s="357"/>
      <c r="W723" s="357"/>
      <c r="X723" s="357"/>
      <c r="Y723" s="357"/>
      <c r="Z723" s="357"/>
      <c r="AA723" s="357"/>
      <c r="AB723" s="357"/>
      <c r="AC723" s="357"/>
      <c r="AD723" s="357"/>
      <c r="AE723" s="357"/>
      <c r="AF723" s="357"/>
      <c r="AG723" s="357"/>
      <c r="AH723" s="357"/>
      <c r="AI723" s="357"/>
      <c r="AJ723" s="357"/>
      <c r="AK723" s="357"/>
      <c r="AL723" s="357"/>
      <c r="AM723" s="357"/>
      <c r="AN723" s="357"/>
      <c r="AO723" s="357"/>
      <c r="AP723" s="357"/>
      <c r="AQ723" s="357"/>
      <c r="AR723" s="357"/>
      <c r="AS723" s="357"/>
      <c r="AT723" s="357"/>
      <c r="AU723" s="357"/>
      <c r="AV723" s="357"/>
      <c r="AW723" s="357"/>
      <c r="AX723" s="357"/>
      <c r="AY723" s="357"/>
      <c r="AZ723" s="357"/>
      <c r="BA723" s="357"/>
      <c r="BB723" s="357"/>
      <c r="BC723" s="357"/>
      <c r="BD723" s="357"/>
      <c r="BE723" s="357"/>
      <c r="BF723" s="357"/>
      <c r="BG723" s="357"/>
      <c r="BH723" s="357"/>
      <c r="BI723" s="357"/>
      <c r="BJ723" s="357"/>
      <c r="BK723" s="357"/>
      <c r="BL723" s="357"/>
      <c r="BM723" s="357"/>
      <c r="BN723" s="357"/>
      <c r="BO723" s="357"/>
      <c r="BP723" s="357"/>
      <c r="BQ723" s="357"/>
      <c r="BR723" s="357"/>
    </row>
    <row r="724" spans="1:84" ht="12.65" customHeight="1" x14ac:dyDescent="0.35">
      <c r="A724" s="359" t="s">
        <v>745</v>
      </c>
      <c r="B724" s="359" t="s">
        <v>826</v>
      </c>
      <c r="C724" s="359" t="s">
        <v>827</v>
      </c>
      <c r="D724" s="359" t="s">
        <v>828</v>
      </c>
      <c r="E724" s="359" t="s">
        <v>829</v>
      </c>
      <c r="F724" s="359" t="s">
        <v>830</v>
      </c>
      <c r="G724" s="359" t="s">
        <v>831</v>
      </c>
      <c r="H724" s="359" t="s">
        <v>832</v>
      </c>
      <c r="I724" s="359" t="s">
        <v>833</v>
      </c>
      <c r="J724" s="359" t="s">
        <v>834</v>
      </c>
      <c r="K724" s="359" t="s">
        <v>835</v>
      </c>
      <c r="L724" s="359" t="s">
        <v>836</v>
      </c>
      <c r="M724" s="359" t="s">
        <v>837</v>
      </c>
      <c r="N724" s="359" t="s">
        <v>838</v>
      </c>
      <c r="O724" s="359" t="s">
        <v>839</v>
      </c>
      <c r="P724" s="359" t="s">
        <v>840</v>
      </c>
      <c r="Q724" s="359" t="s">
        <v>841</v>
      </c>
      <c r="R724" s="359" t="s">
        <v>842</v>
      </c>
      <c r="S724" s="359" t="s">
        <v>843</v>
      </c>
      <c r="T724" s="359" t="s">
        <v>844</v>
      </c>
      <c r="U724" s="359" t="s">
        <v>845</v>
      </c>
      <c r="V724" s="359" t="s">
        <v>846</v>
      </c>
      <c r="W724" s="359" t="s">
        <v>847</v>
      </c>
      <c r="X724" s="359" t="s">
        <v>848</v>
      </c>
      <c r="Y724" s="359" t="s">
        <v>849</v>
      </c>
      <c r="Z724" s="359" t="s">
        <v>850</v>
      </c>
      <c r="AA724" s="359" t="s">
        <v>851</v>
      </c>
      <c r="AB724" s="359" t="s">
        <v>852</v>
      </c>
      <c r="AC724" s="359" t="s">
        <v>853</v>
      </c>
      <c r="AD724" s="359" t="s">
        <v>854</v>
      </c>
      <c r="AE724" s="359" t="s">
        <v>855</v>
      </c>
      <c r="AF724" s="359" t="s">
        <v>856</v>
      </c>
      <c r="AG724" s="359" t="s">
        <v>857</v>
      </c>
      <c r="AH724" s="359" t="s">
        <v>858</v>
      </c>
      <c r="AI724" s="359" t="s">
        <v>859</v>
      </c>
      <c r="AJ724" s="359" t="s">
        <v>860</v>
      </c>
      <c r="AK724" s="359" t="s">
        <v>861</v>
      </c>
      <c r="AL724" s="359" t="s">
        <v>862</v>
      </c>
      <c r="AM724" s="359" t="s">
        <v>863</v>
      </c>
      <c r="AN724" s="359" t="s">
        <v>864</v>
      </c>
      <c r="AO724" s="359" t="s">
        <v>865</v>
      </c>
      <c r="AP724" s="359" t="s">
        <v>866</v>
      </c>
      <c r="AQ724" s="359" t="s">
        <v>867</v>
      </c>
      <c r="AR724" s="359" t="s">
        <v>868</v>
      </c>
      <c r="AS724" s="359" t="s">
        <v>869</v>
      </c>
      <c r="AT724" s="359" t="s">
        <v>870</v>
      </c>
      <c r="AU724" s="359" t="s">
        <v>871</v>
      </c>
      <c r="AV724" s="359" t="s">
        <v>872</v>
      </c>
      <c r="AW724" s="359" t="s">
        <v>873</v>
      </c>
      <c r="AX724" s="359" t="s">
        <v>874</v>
      </c>
      <c r="AY724" s="359" t="s">
        <v>875</v>
      </c>
      <c r="AZ724" s="359" t="s">
        <v>876</v>
      </c>
      <c r="BA724" s="359" t="s">
        <v>877</v>
      </c>
      <c r="BB724" s="359" t="s">
        <v>878</v>
      </c>
      <c r="BC724" s="359" t="s">
        <v>879</v>
      </c>
      <c r="BD724" s="359" t="s">
        <v>880</v>
      </c>
      <c r="BE724" s="359" t="s">
        <v>881</v>
      </c>
      <c r="BF724" s="359" t="s">
        <v>882</v>
      </c>
      <c r="BG724" s="359" t="s">
        <v>883</v>
      </c>
      <c r="BH724" s="359" t="s">
        <v>884</v>
      </c>
      <c r="BI724" s="359" t="s">
        <v>885</v>
      </c>
      <c r="BJ724" s="359" t="s">
        <v>886</v>
      </c>
      <c r="BK724" s="359" t="s">
        <v>887</v>
      </c>
      <c r="BL724" s="359" t="s">
        <v>888</v>
      </c>
      <c r="BM724" s="359" t="s">
        <v>889</v>
      </c>
      <c r="BN724" s="359" t="s">
        <v>890</v>
      </c>
      <c r="BO724" s="359" t="s">
        <v>891</v>
      </c>
      <c r="BP724" s="359" t="s">
        <v>892</v>
      </c>
      <c r="BQ724" s="359" t="s">
        <v>893</v>
      </c>
      <c r="BR724" s="359" t="s">
        <v>894</v>
      </c>
    </row>
    <row r="725" spans="1:84" ht="12.65" customHeight="1" x14ac:dyDescent="0.35">
      <c r="A725" s="361" t="str">
        <f>RIGHT(C84,3)&amp;"*"&amp;RIGHT(C83,4)&amp;"*"&amp;"A"</f>
        <v>n's*014*A</v>
      </c>
      <c r="B725" s="357">
        <f>ROUND(C112,0)</f>
        <v>0</v>
      </c>
      <c r="C725" s="357">
        <f>ROUND(C113,0)</f>
        <v>0</v>
      </c>
      <c r="D725" s="357">
        <f>ROUND(C114,0)</f>
        <v>0</v>
      </c>
      <c r="E725" s="357">
        <f>ROUND(C115,0)</f>
        <v>0</v>
      </c>
      <c r="F725" s="357">
        <f>ROUND(D112,0)</f>
        <v>0</v>
      </c>
      <c r="G725" s="357">
        <f>ROUND(D113,0)</f>
        <v>0</v>
      </c>
      <c r="H725" s="357">
        <f>ROUND(D114,0)</f>
        <v>0</v>
      </c>
      <c r="I725" s="357">
        <f>ROUND(D115,0)</f>
        <v>0</v>
      </c>
      <c r="J725" s="357">
        <f>ROUND(C117,0)</f>
        <v>0</v>
      </c>
      <c r="K725" s="357">
        <f>ROUND(C118,0)</f>
        <v>217</v>
      </c>
      <c r="L725" s="357">
        <f>ROUND(C119,0)</f>
        <v>0</v>
      </c>
      <c r="M725" s="357">
        <f>ROUND(C120,0)</f>
        <v>0</v>
      </c>
      <c r="N725" s="357">
        <f>ROUND(C121,0)</f>
        <v>12</v>
      </c>
      <c r="O725" s="357">
        <f>ROUND(C122,0)</f>
        <v>41</v>
      </c>
      <c r="P725" s="357">
        <f>ROUND(C123,0)</f>
        <v>0</v>
      </c>
      <c r="Q725" s="357">
        <f>ROUND(C124,0)</f>
        <v>0</v>
      </c>
      <c r="R725" s="357">
        <f>ROUND(C125,0)</f>
        <v>0</v>
      </c>
      <c r="S725" s="357">
        <f>ROUND(C126,0)</f>
        <v>0</v>
      </c>
      <c r="T725" s="357"/>
      <c r="U725" s="357">
        <f>ROUND(C127,0)</f>
        <v>0</v>
      </c>
      <c r="V725" s="357">
        <f>ROUND(C129,0)</f>
        <v>0</v>
      </c>
      <c r="W725" s="357">
        <f>ROUND(C130,0)</f>
        <v>0</v>
      </c>
      <c r="X725" s="357">
        <f>ROUND(B139,0)</f>
        <v>1130</v>
      </c>
      <c r="Y725" s="357">
        <f>ROUND(B140,0)</f>
        <v>3048</v>
      </c>
      <c r="Z725" s="357">
        <f>ROUND(B141,0)</f>
        <v>19023179</v>
      </c>
      <c r="AA725" s="357">
        <f>ROUND(B142,0)</f>
        <v>22314693</v>
      </c>
      <c r="AB725" s="357">
        <f>ROUND(B143,0)</f>
        <v>0</v>
      </c>
      <c r="AC725" s="357">
        <f>ROUND(C139,0)</f>
        <v>53619</v>
      </c>
      <c r="AD725" s="357">
        <f>ROUND(C140,0)</f>
        <v>214519</v>
      </c>
      <c r="AE725" s="357">
        <f>ROUND(C141,0)</f>
        <v>906401646</v>
      </c>
      <c r="AF725" s="357">
        <f>ROUND(C142,0)</f>
        <v>419132793</v>
      </c>
      <c r="AG725" s="357">
        <f>ROUND(C143,0)</f>
        <v>0</v>
      </c>
      <c r="AH725" s="357">
        <f>ROUND(D139,0)</f>
        <v>50683</v>
      </c>
      <c r="AI725" s="357">
        <f>ROUND(D140,0)</f>
        <v>334480</v>
      </c>
      <c r="AJ725" s="357">
        <f>ROUND(D141,0)</f>
        <v>828833415</v>
      </c>
      <c r="AK725" s="357">
        <f>ROUND(D142,0)</f>
        <v>578954809</v>
      </c>
      <c r="AL725" s="357">
        <f>ROUND(D143,0)</f>
        <v>0</v>
      </c>
      <c r="AM725" s="357">
        <f>ROUND(B145,0)</f>
        <v>0</v>
      </c>
      <c r="AN725" s="357">
        <f>ROUND(B146,0)</f>
        <v>0</v>
      </c>
      <c r="AO725" s="357">
        <f>ROUND(B147,0)</f>
        <v>0</v>
      </c>
      <c r="AP725" s="357">
        <f>ROUND(B148,0)</f>
        <v>0</v>
      </c>
      <c r="AQ725" s="357">
        <f>ROUND(B149,0)</f>
        <v>0</v>
      </c>
      <c r="AR725" s="357">
        <f>ROUND(C145,0)</f>
        <v>0</v>
      </c>
      <c r="AS725" s="357">
        <f>ROUND(C146,0)</f>
        <v>0</v>
      </c>
      <c r="AT725" s="357">
        <f>ROUND(C147,0)</f>
        <v>0</v>
      </c>
      <c r="AU725" s="357">
        <f>ROUND(C148,0)</f>
        <v>0</v>
      </c>
      <c r="AV725" s="357">
        <f>ROUND(C149,0)</f>
        <v>0</v>
      </c>
      <c r="AW725" s="357">
        <f>ROUND(D145,0)</f>
        <v>0</v>
      </c>
      <c r="AX725" s="357">
        <f>ROUND(D146,0)</f>
        <v>0</v>
      </c>
      <c r="AY725" s="357">
        <f>ROUND(D147,0)</f>
        <v>0</v>
      </c>
      <c r="AZ725" s="357">
        <f>ROUND(D148,0)</f>
        <v>0</v>
      </c>
      <c r="BA725" s="357">
        <f>ROUND(D149,0)</f>
        <v>0</v>
      </c>
      <c r="BB725" s="357">
        <f>ROUND(B151,0)</f>
        <v>0</v>
      </c>
      <c r="BC725" s="357">
        <f>ROUND(B152,0)</f>
        <v>0</v>
      </c>
      <c r="BD725" s="357">
        <f>ROUND(B153,0)</f>
        <v>0</v>
      </c>
      <c r="BE725" s="357">
        <f>ROUND(B154,0)</f>
        <v>0</v>
      </c>
      <c r="BF725" s="357">
        <f>ROUND(B155,0)</f>
        <v>0</v>
      </c>
      <c r="BG725" s="357">
        <f>ROUND(C151,0)</f>
        <v>0</v>
      </c>
      <c r="BH725" s="357">
        <f>ROUND(C152,0)</f>
        <v>0</v>
      </c>
      <c r="BI725" s="357">
        <f>ROUND(C153,0)</f>
        <v>0</v>
      </c>
      <c r="BJ725" s="357">
        <f>ROUND(C154,0)</f>
        <v>0</v>
      </c>
      <c r="BK725" s="357">
        <f>ROUND(C155,0)</f>
        <v>0</v>
      </c>
      <c r="BL725" s="357">
        <f>ROUND(D151,0)</f>
        <v>0</v>
      </c>
      <c r="BM725" s="357">
        <f>ROUND(D152,0)</f>
        <v>0</v>
      </c>
      <c r="BN725" s="357">
        <f>ROUND(D153,0)</f>
        <v>0</v>
      </c>
      <c r="BO725" s="357">
        <f>ROUND(D154,0)</f>
        <v>0</v>
      </c>
      <c r="BP725" s="357">
        <f>ROUND(D155,0)</f>
        <v>0</v>
      </c>
      <c r="BQ725" s="357">
        <f>ROUND(B158,0)</f>
        <v>0</v>
      </c>
      <c r="BR725" s="357">
        <f>ROUND(C158,0)</f>
        <v>0</v>
      </c>
    </row>
    <row r="727" spans="1:84" ht="12.65" customHeight="1" x14ac:dyDescent="0.35">
      <c r="A727" s="356" t="s">
        <v>895</v>
      </c>
      <c r="B727" s="356"/>
      <c r="C727" s="356"/>
      <c r="D727" s="356"/>
      <c r="E727" s="356"/>
      <c r="F727" s="356"/>
      <c r="G727" s="356"/>
      <c r="H727" s="357"/>
      <c r="I727" s="357"/>
      <c r="J727" s="357"/>
      <c r="K727" s="357"/>
      <c r="L727" s="357"/>
      <c r="M727" s="357"/>
      <c r="N727" s="357"/>
      <c r="O727" s="357"/>
      <c r="P727" s="357"/>
      <c r="Q727" s="357"/>
      <c r="R727" s="357"/>
      <c r="S727" s="357"/>
      <c r="T727" s="357"/>
      <c r="U727" s="357"/>
      <c r="V727" s="357"/>
      <c r="W727" s="357"/>
      <c r="X727" s="357"/>
      <c r="Y727" s="357"/>
      <c r="Z727" s="357"/>
      <c r="AA727" s="357"/>
      <c r="AB727" s="357"/>
      <c r="AC727" s="357"/>
      <c r="AD727" s="357"/>
      <c r="AE727" s="357"/>
      <c r="AF727" s="357"/>
      <c r="AG727" s="357"/>
      <c r="AH727" s="357"/>
      <c r="AI727" s="357"/>
      <c r="AJ727" s="357"/>
      <c r="AK727" s="357"/>
      <c r="AL727" s="357"/>
      <c r="AM727" s="357"/>
      <c r="AN727" s="357"/>
      <c r="AO727" s="357"/>
      <c r="AP727" s="357"/>
      <c r="AQ727" s="357"/>
      <c r="AR727" s="357"/>
      <c r="AS727" s="357"/>
      <c r="AT727" s="357"/>
      <c r="AU727" s="357"/>
      <c r="AV727" s="357"/>
      <c r="AW727" s="357"/>
      <c r="AX727" s="357"/>
      <c r="AY727" s="357"/>
      <c r="AZ727" s="357"/>
      <c r="BA727" s="357"/>
      <c r="BB727" s="357"/>
      <c r="BC727" s="357"/>
      <c r="BD727" s="357"/>
      <c r="BE727" s="357"/>
      <c r="BF727" s="357"/>
      <c r="BG727" s="357"/>
      <c r="BH727" s="357"/>
      <c r="BI727" s="357"/>
      <c r="BJ727" s="357"/>
      <c r="BK727" s="357"/>
      <c r="BL727" s="357"/>
      <c r="BM727" s="357"/>
      <c r="BN727" s="357"/>
      <c r="BO727" s="357"/>
      <c r="BP727" s="357"/>
      <c r="BQ727" s="357"/>
      <c r="BR727" s="357"/>
      <c r="BS727" s="357"/>
      <c r="BT727" s="357"/>
      <c r="BU727" s="357"/>
      <c r="BV727" s="357"/>
      <c r="BW727" s="357"/>
      <c r="BX727" s="357"/>
      <c r="BY727" s="357"/>
      <c r="BZ727" s="357"/>
      <c r="CA727" s="357"/>
      <c r="CB727" s="357"/>
      <c r="CC727" s="357"/>
      <c r="CD727" s="357"/>
      <c r="CE727" s="357"/>
      <c r="CF727" s="357"/>
    </row>
    <row r="728" spans="1:84" ht="12.65" customHeight="1" x14ac:dyDescent="0.35">
      <c r="A728" s="359" t="s">
        <v>745</v>
      </c>
      <c r="B728" s="359" t="s">
        <v>896</v>
      </c>
      <c r="C728" s="359" t="s">
        <v>897</v>
      </c>
      <c r="D728" s="359" t="s">
        <v>898</v>
      </c>
      <c r="E728" s="359" t="s">
        <v>899</v>
      </c>
      <c r="F728" s="359" t="s">
        <v>900</v>
      </c>
      <c r="G728" s="359" t="s">
        <v>901</v>
      </c>
      <c r="H728" s="359" t="s">
        <v>902</v>
      </c>
      <c r="I728" s="359" t="s">
        <v>903</v>
      </c>
      <c r="J728" s="359" t="s">
        <v>904</v>
      </c>
      <c r="K728" s="359" t="s">
        <v>905</v>
      </c>
      <c r="L728" s="359" t="s">
        <v>906</v>
      </c>
      <c r="M728" s="359" t="s">
        <v>907</v>
      </c>
      <c r="N728" s="359" t="s">
        <v>908</v>
      </c>
      <c r="O728" s="359" t="s">
        <v>909</v>
      </c>
      <c r="P728" s="359" t="s">
        <v>910</v>
      </c>
      <c r="Q728" s="359" t="s">
        <v>911</v>
      </c>
      <c r="R728" s="359" t="s">
        <v>912</v>
      </c>
      <c r="S728" s="359" t="s">
        <v>913</v>
      </c>
      <c r="T728" s="359" t="s">
        <v>914</v>
      </c>
      <c r="U728" s="359" t="s">
        <v>915</v>
      </c>
      <c r="V728" s="359" t="s">
        <v>916</v>
      </c>
      <c r="W728" s="359" t="s">
        <v>917</v>
      </c>
      <c r="X728" s="359" t="s">
        <v>918</v>
      </c>
      <c r="Y728" s="359" t="s">
        <v>919</v>
      </c>
      <c r="Z728" s="359" t="s">
        <v>920</v>
      </c>
      <c r="AA728" s="359" t="s">
        <v>921</v>
      </c>
      <c r="AB728" s="359" t="s">
        <v>922</v>
      </c>
      <c r="AC728" s="359" t="s">
        <v>923</v>
      </c>
      <c r="AD728" s="359" t="s">
        <v>924</v>
      </c>
      <c r="AE728" s="359" t="s">
        <v>925</v>
      </c>
      <c r="AF728" s="359" t="s">
        <v>926</v>
      </c>
      <c r="AG728" s="359" t="s">
        <v>927</v>
      </c>
      <c r="AH728" s="359" t="s">
        <v>928</v>
      </c>
      <c r="AI728" s="359" t="s">
        <v>929</v>
      </c>
      <c r="AJ728" s="359" t="s">
        <v>930</v>
      </c>
      <c r="AK728" s="359" t="s">
        <v>931</v>
      </c>
      <c r="AL728" s="359" t="s">
        <v>932</v>
      </c>
      <c r="AM728" s="359" t="s">
        <v>933</v>
      </c>
      <c r="AN728" s="359" t="s">
        <v>934</v>
      </c>
      <c r="AO728" s="359" t="s">
        <v>935</v>
      </c>
      <c r="AP728" s="359" t="s">
        <v>936</v>
      </c>
      <c r="AQ728" s="359" t="s">
        <v>937</v>
      </c>
      <c r="AR728" s="359" t="s">
        <v>938</v>
      </c>
      <c r="AS728" s="359" t="s">
        <v>939</v>
      </c>
      <c r="AT728" s="359" t="s">
        <v>940</v>
      </c>
      <c r="AU728" s="359" t="s">
        <v>941</v>
      </c>
      <c r="AV728" s="359" t="s">
        <v>942</v>
      </c>
      <c r="AW728" s="359" t="s">
        <v>943</v>
      </c>
      <c r="AX728" s="359" t="s">
        <v>944</v>
      </c>
      <c r="AY728" s="359" t="s">
        <v>945</v>
      </c>
      <c r="AZ728" s="359" t="s">
        <v>946</v>
      </c>
      <c r="BA728" s="359" t="s">
        <v>947</v>
      </c>
      <c r="BB728" s="359" t="s">
        <v>948</v>
      </c>
      <c r="BC728" s="359" t="s">
        <v>949</v>
      </c>
      <c r="BD728" s="359" t="s">
        <v>950</v>
      </c>
      <c r="BE728" s="359" t="s">
        <v>951</v>
      </c>
      <c r="BF728" s="359" t="s">
        <v>952</v>
      </c>
      <c r="BG728" s="359" t="s">
        <v>953</v>
      </c>
      <c r="BH728" s="359" t="s">
        <v>954</v>
      </c>
      <c r="BI728" s="359" t="s">
        <v>955</v>
      </c>
      <c r="BJ728" s="359" t="s">
        <v>956</v>
      </c>
      <c r="BK728" s="359" t="s">
        <v>957</v>
      </c>
      <c r="BL728" s="359" t="s">
        <v>958</v>
      </c>
      <c r="BM728" s="359" t="s">
        <v>959</v>
      </c>
      <c r="BN728" s="359" t="s">
        <v>960</v>
      </c>
      <c r="BO728" s="359" t="s">
        <v>961</v>
      </c>
      <c r="BP728" s="359" t="s">
        <v>962</v>
      </c>
      <c r="BQ728" s="359" t="s">
        <v>963</v>
      </c>
      <c r="BR728" s="359" t="s">
        <v>964</v>
      </c>
      <c r="BS728" s="359" t="s">
        <v>965</v>
      </c>
      <c r="BT728" s="359" t="s">
        <v>966</v>
      </c>
      <c r="BU728" s="359" t="s">
        <v>967</v>
      </c>
      <c r="BV728" s="359" t="s">
        <v>968</v>
      </c>
      <c r="BW728" s="359" t="s">
        <v>969</v>
      </c>
      <c r="BX728" s="359" t="s">
        <v>970</v>
      </c>
      <c r="BY728" s="359" t="s">
        <v>971</v>
      </c>
      <c r="BZ728" s="359" t="s">
        <v>972</v>
      </c>
      <c r="CA728" s="359" t="s">
        <v>973</v>
      </c>
      <c r="CB728" s="359" t="s">
        <v>974</v>
      </c>
      <c r="CC728" s="359" t="s">
        <v>975</v>
      </c>
      <c r="CD728" s="359" t="s">
        <v>976</v>
      </c>
      <c r="CE728" s="359" t="s">
        <v>977</v>
      </c>
      <c r="CF728" s="359" t="s">
        <v>978</v>
      </c>
    </row>
    <row r="729" spans="1:84" ht="12.65" customHeight="1" x14ac:dyDescent="0.35">
      <c r="A729" s="361" t="str">
        <f>RIGHT(C84,3)&amp;"*"&amp;RIGHT(C83,4)&amp;"*"&amp;"A"</f>
        <v>n's*014*A</v>
      </c>
      <c r="B729" s="357">
        <f>ROUND(C249,0)</f>
        <v>0</v>
      </c>
      <c r="C729" s="357">
        <f>ROUND(C250,0)</f>
        <v>68511823</v>
      </c>
      <c r="D729" s="357">
        <f>ROUND(C251,0)</f>
        <v>0</v>
      </c>
      <c r="E729" s="357">
        <f>ROUND(C252,0)</f>
        <v>526572379</v>
      </c>
      <c r="F729" s="357">
        <f>ROUND(C253,0)</f>
        <v>255793096</v>
      </c>
      <c r="G729" s="357">
        <f>ROUND(C254,0)</f>
        <v>0</v>
      </c>
      <c r="H729" s="357">
        <f>ROUND(C255,0)</f>
        <v>133908539</v>
      </c>
      <c r="I729" s="357">
        <f>ROUND(C256,0)</f>
        <v>0</v>
      </c>
      <c r="J729" s="357">
        <f>ROUND(C257,0)</f>
        <v>18719564</v>
      </c>
      <c r="K729" s="357">
        <f>ROUND(C258,0)</f>
        <v>27287334</v>
      </c>
      <c r="L729" s="357">
        <f>ROUND(C261,0)</f>
        <v>0</v>
      </c>
      <c r="M729" s="357">
        <f>ROUND(C262,0)</f>
        <v>0</v>
      </c>
      <c r="N729" s="357">
        <f>ROUND(C263,0)</f>
        <v>1520187571</v>
      </c>
      <c r="O729" s="357">
        <f>ROUND(C266,0)</f>
        <v>0</v>
      </c>
      <c r="P729" s="357">
        <f>ROUND(C267,0)</f>
        <v>221166313</v>
      </c>
      <c r="Q729" s="357">
        <f>ROUND(C268,0)</f>
        <v>14690430</v>
      </c>
      <c r="R729" s="357">
        <f>ROUND(C269,0)</f>
        <v>1263137456</v>
      </c>
      <c r="S729" s="357">
        <f>ROUND(C270,0)</f>
        <v>0</v>
      </c>
      <c r="T729" s="357">
        <f>ROUND(C271,0)</f>
        <v>64003493</v>
      </c>
      <c r="U729" s="357">
        <f>ROUND(C272,0)</f>
        <v>553610759</v>
      </c>
      <c r="V729" s="357">
        <f>ROUND(C273,0)</f>
        <v>72392193</v>
      </c>
      <c r="W729" s="357">
        <f>ROUND(C274,0)</f>
        <v>195531703</v>
      </c>
      <c r="X729" s="357">
        <f>ROUND(C275,0)</f>
        <v>0</v>
      </c>
      <c r="Y729" s="357">
        <f>ROUND(C278,0)</f>
        <v>0</v>
      </c>
      <c r="Z729" s="357">
        <f>ROUND(C279,0)</f>
        <v>0</v>
      </c>
      <c r="AA729" s="357">
        <f>ROUND(C280,0)</f>
        <v>0</v>
      </c>
      <c r="AB729" s="357">
        <f>ROUND(C281,0)</f>
        <v>0</v>
      </c>
      <c r="AC729" s="357">
        <f>ROUND(C285,0)</f>
        <v>0</v>
      </c>
      <c r="AD729" s="357">
        <f>ROUND(C286,0)</f>
        <v>0</v>
      </c>
      <c r="AE729" s="357">
        <f>ROUND(C287,0)</f>
        <v>0</v>
      </c>
      <c r="AF729" s="357">
        <f>ROUND(C288,0)</f>
        <v>0</v>
      </c>
      <c r="AG729" s="357">
        <f>ROUND(C303,0)</f>
        <v>0</v>
      </c>
      <c r="AH729" s="357">
        <f>ROUND(C304,0)</f>
        <v>0</v>
      </c>
      <c r="AI729" s="357">
        <f>ROUND(C305,0)</f>
        <v>102213302</v>
      </c>
      <c r="AJ729" s="357">
        <f>ROUND(C306,0)</f>
        <v>88521309</v>
      </c>
      <c r="AK729" s="357">
        <f>ROUND(C307,0)</f>
        <v>13401083</v>
      </c>
      <c r="AL729" s="357">
        <f>ROUND(C308,0)</f>
        <v>0</v>
      </c>
      <c r="AM729" s="357">
        <f>ROUND(C309,0)</f>
        <v>0</v>
      </c>
      <c r="AN729" s="357">
        <f>ROUND(C310,0)</f>
        <v>0</v>
      </c>
      <c r="AO729" s="357">
        <f>ROUND(C311,0)</f>
        <v>0</v>
      </c>
      <c r="AP729" s="357">
        <f>ROUND(C312,0)</f>
        <v>111112510</v>
      </c>
      <c r="AQ729" s="357">
        <f>ROUND(C315,0)</f>
        <v>0</v>
      </c>
      <c r="AR729" s="357">
        <f>ROUND(C316,0)</f>
        <v>0</v>
      </c>
      <c r="AS729" s="357">
        <f>ROUND(C317,0)</f>
        <v>0</v>
      </c>
      <c r="AT729" s="357">
        <f>ROUND(C320,0)</f>
        <v>0</v>
      </c>
      <c r="AU729" s="357">
        <f>ROUND(C321,0)</f>
        <v>0</v>
      </c>
      <c r="AV729" s="357">
        <f>ROUND(C322,0)</f>
        <v>0</v>
      </c>
      <c r="AW729" s="357">
        <f>ROUND(C323,0)</f>
        <v>0</v>
      </c>
      <c r="AX729" s="357">
        <f>ROUND(C324,0)</f>
        <v>0</v>
      </c>
      <c r="AY729" s="357">
        <f>ROUND(C325,0)</f>
        <v>699695150</v>
      </c>
      <c r="AZ729" s="357">
        <f>ROUND(C326,0)</f>
        <v>0</v>
      </c>
      <c r="BA729" s="357">
        <f>ROUND(C327,0)</f>
        <v>46375762</v>
      </c>
      <c r="BB729" s="357">
        <f>ROUND(C331,0)</f>
        <v>0</v>
      </c>
      <c r="BC729" s="357"/>
      <c r="BD729" s="357"/>
      <c r="BE729" s="357">
        <f>ROUND(C336,0)</f>
        <v>0</v>
      </c>
      <c r="BF729" s="357">
        <f>ROUND(C335,0)</f>
        <v>0</v>
      </c>
      <c r="BG729" s="357"/>
      <c r="BH729" s="357"/>
      <c r="BI729" s="362">
        <f>ROUND(CE60,2)</f>
        <v>6983.39</v>
      </c>
      <c r="BJ729" s="357">
        <f>ROUND(C358,0)</f>
        <v>0</v>
      </c>
      <c r="BK729" s="357">
        <f>ROUND(C359,0)</f>
        <v>1754258239</v>
      </c>
      <c r="BL729" s="357">
        <f>ROUND(C362,0)</f>
        <v>0</v>
      </c>
      <c r="BM729" s="357">
        <f>ROUND(C363,0)</f>
        <v>2406777</v>
      </c>
      <c r="BN729" s="357">
        <f>ROUND(C364,0)</f>
        <v>1296819160</v>
      </c>
      <c r="BO729" s="357">
        <f>ROUND(C368,0)</f>
        <v>0</v>
      </c>
      <c r="BP729" s="357">
        <f>ROUND(C369,0)</f>
        <v>0</v>
      </c>
      <c r="BQ729" s="357">
        <f>ROUND(C376,0)</f>
        <v>0</v>
      </c>
      <c r="BR729" s="357">
        <f>ROUND(C377,0)</f>
        <v>0</v>
      </c>
      <c r="BS729" s="357">
        <f>ROUND(C378,0)</f>
        <v>636328081</v>
      </c>
      <c r="BT729" s="357">
        <f>ROUND(C379,0)</f>
        <v>171364396</v>
      </c>
      <c r="BU729" s="357">
        <f>ROUND(C380,0)</f>
        <v>0</v>
      </c>
      <c r="BV729" s="357">
        <f>ROUND(C381,0)</f>
        <v>187692225</v>
      </c>
      <c r="BW729" s="357">
        <f>ROUND(C382,0)</f>
        <v>14680051</v>
      </c>
      <c r="BX729" s="357">
        <f>ROUND(C383,0)</f>
        <v>339397041</v>
      </c>
      <c r="BY729" s="357">
        <f>ROUND(C384,0)</f>
        <v>95954790</v>
      </c>
      <c r="BZ729" s="357">
        <f>ROUND(C385,0)</f>
        <v>32485640</v>
      </c>
      <c r="CA729" s="357">
        <f>ROUND(C386,0)</f>
        <v>7041773</v>
      </c>
      <c r="CB729" s="357">
        <f>ROUND(C387,0)</f>
        <v>46768157</v>
      </c>
      <c r="CC729" s="357">
        <f>ROUND(C388,0)</f>
        <v>15254982</v>
      </c>
      <c r="CD729" s="357">
        <f>ROUND(C391,0)</f>
        <v>0</v>
      </c>
      <c r="CE729" s="357">
        <f>ROUND(C393,0)</f>
        <v>0</v>
      </c>
      <c r="CF729" s="357">
        <f>ROUND(C394,0)</f>
        <v>0</v>
      </c>
    </row>
    <row r="731" spans="1:84" ht="12.65" customHeight="1" x14ac:dyDescent="0.35">
      <c r="A731" s="356" t="s">
        <v>979</v>
      </c>
      <c r="B731" s="356"/>
      <c r="C731" s="356"/>
      <c r="D731" s="356"/>
      <c r="E731" s="356"/>
      <c r="F731" s="356"/>
      <c r="G731" s="356"/>
      <c r="H731" s="357"/>
      <c r="I731" s="357"/>
      <c r="J731" s="357"/>
      <c r="K731" s="357"/>
      <c r="L731" s="357"/>
      <c r="M731" s="357"/>
      <c r="N731" s="357"/>
      <c r="O731" s="357"/>
      <c r="P731" s="357"/>
      <c r="Q731" s="357"/>
      <c r="R731" s="357"/>
      <c r="S731" s="357"/>
      <c r="T731" s="357"/>
      <c r="U731" s="357"/>
      <c r="V731" s="357"/>
      <c r="W731" s="357"/>
      <c r="X731" s="357"/>
      <c r="BL731" s="346"/>
    </row>
    <row r="732" spans="1:84" ht="12.65" customHeight="1" x14ac:dyDescent="0.35">
      <c r="A732" s="359" t="s">
        <v>745</v>
      </c>
      <c r="B732" s="359" t="s">
        <v>980</v>
      </c>
      <c r="C732" s="359" t="s">
        <v>981</v>
      </c>
      <c r="D732" s="359" t="s">
        <v>982</v>
      </c>
      <c r="E732" s="359" t="s">
        <v>983</v>
      </c>
      <c r="F732" s="359" t="s">
        <v>984</v>
      </c>
      <c r="G732" s="359" t="s">
        <v>985</v>
      </c>
      <c r="H732" s="359" t="s">
        <v>986</v>
      </c>
      <c r="I732" s="359" t="s">
        <v>987</v>
      </c>
      <c r="J732" s="359" t="s">
        <v>988</v>
      </c>
      <c r="K732" s="359" t="s">
        <v>989</v>
      </c>
      <c r="L732" s="359" t="s">
        <v>990</v>
      </c>
      <c r="M732" s="359" t="s">
        <v>991</v>
      </c>
      <c r="N732" s="359" t="s">
        <v>992</v>
      </c>
      <c r="O732" s="359" t="s">
        <v>993</v>
      </c>
      <c r="P732" s="359" t="s">
        <v>994</v>
      </c>
      <c r="Q732" s="359" t="s">
        <v>995</v>
      </c>
      <c r="R732" s="359" t="s">
        <v>996</v>
      </c>
      <c r="S732" s="359" t="s">
        <v>997</v>
      </c>
      <c r="T732" s="359" t="s">
        <v>998</v>
      </c>
      <c r="U732" s="359" t="s">
        <v>999</v>
      </c>
      <c r="V732" s="359" t="s">
        <v>1280</v>
      </c>
      <c r="W732" s="359" t="s">
        <v>1000</v>
      </c>
      <c r="X732" s="359" t="s">
        <v>1001</v>
      </c>
      <c r="Y732" s="359" t="s">
        <v>1002</v>
      </c>
      <c r="Z732" s="359" t="s">
        <v>1003</v>
      </c>
    </row>
    <row r="733" spans="1:84" ht="12.65" customHeight="1" x14ac:dyDescent="0.35">
      <c r="A733" s="357" t="str">
        <f>RIGHT($C$84,3)&amp;"*"&amp;RIGHT($C$83,4)&amp;"*"&amp;C$55&amp;"*"&amp;"A"</f>
        <v>n's*014*6010*A</v>
      </c>
      <c r="B733" s="357">
        <f>ROUND(C59,0)</f>
        <v>26349</v>
      </c>
      <c r="C733" s="362">
        <f>ROUND(C60,2)</f>
        <v>440.88</v>
      </c>
      <c r="D733" s="357">
        <f>ROUND(C61,0)</f>
        <v>39127082</v>
      </c>
      <c r="E733" s="357">
        <f>ROUND(C62,0)</f>
        <v>0</v>
      </c>
      <c r="F733" s="357">
        <f>ROUND(C63,0)</f>
        <v>0</v>
      </c>
      <c r="G733" s="357">
        <f>ROUND(C64,0)</f>
        <v>3957814</v>
      </c>
      <c r="H733" s="357">
        <f>ROUND(C65,0)</f>
        <v>1131</v>
      </c>
      <c r="I733" s="357">
        <f>ROUND(C66,0)</f>
        <v>13955787</v>
      </c>
      <c r="J733" s="357">
        <f>ROUND(C67,0)</f>
        <v>0</v>
      </c>
      <c r="K733" s="357">
        <f>ROUND(C68,0)</f>
        <v>57845</v>
      </c>
      <c r="L733" s="357">
        <f>ROUND(C70,0)</f>
        <v>0</v>
      </c>
      <c r="M733" s="357">
        <f>ROUND(C71,0)</f>
        <v>57268229</v>
      </c>
      <c r="N733" s="357">
        <f>ROUND(C76,0)</f>
        <v>74288</v>
      </c>
      <c r="O733" s="357">
        <f>ROUND(C74,0)</f>
        <v>432030</v>
      </c>
      <c r="P733" s="357">
        <f>IF(C77&gt;0,ROUND(C77,0),0)</f>
        <v>0</v>
      </c>
      <c r="Q733" s="357">
        <f>IF(C78&gt;0,ROUND(C78,0),0)</f>
        <v>227</v>
      </c>
      <c r="R733" s="357">
        <f>IF(C79&gt;0,ROUND(C79,0),0)</f>
        <v>1115228</v>
      </c>
      <c r="S733" s="357">
        <f>IF(C80&gt;0,ROUND(C80,0),0)</f>
        <v>330</v>
      </c>
      <c r="T733" s="362">
        <f>IF(C81&gt;0,ROUND(C81,2),0)</f>
        <v>0</v>
      </c>
      <c r="U733" s="357"/>
      <c r="X733" s="357"/>
      <c r="Y733" s="357"/>
      <c r="Z733" s="357">
        <f>IF(M667&lt;&gt;0,ROUND(M667,0),0)</f>
        <v>0</v>
      </c>
    </row>
    <row r="734" spans="1:84" ht="12.65" customHeight="1" x14ac:dyDescent="0.35">
      <c r="A734" s="357" t="str">
        <f>RIGHT($C$84,3)&amp;"*"&amp;RIGHT($C$83,4)&amp;"*"&amp;D$55&amp;"*"&amp;"A"</f>
        <v>n's*014*6030*A</v>
      </c>
      <c r="B734" s="357">
        <f>ROUND(D59,0)</f>
        <v>0</v>
      </c>
      <c r="C734" s="362">
        <f>ROUND(D60,2)</f>
        <v>0</v>
      </c>
      <c r="D734" s="357">
        <f>ROUND(D61,0)</f>
        <v>0</v>
      </c>
      <c r="E734" s="357">
        <f>ROUND(D62,0)</f>
        <v>0</v>
      </c>
      <c r="F734" s="357">
        <f>ROUND(D63,0)</f>
        <v>0</v>
      </c>
      <c r="G734" s="357">
        <f>ROUND(D64,0)</f>
        <v>0</v>
      </c>
      <c r="H734" s="357">
        <f>ROUND(D65,0)</f>
        <v>0</v>
      </c>
      <c r="I734" s="357">
        <f>ROUND(D66,0)</f>
        <v>0</v>
      </c>
      <c r="J734" s="357">
        <f>ROUND(D67,0)</f>
        <v>0</v>
      </c>
      <c r="K734" s="357">
        <f>ROUND(D68,0)</f>
        <v>0</v>
      </c>
      <c r="L734" s="357">
        <f>ROUND(D70,0)</f>
        <v>0</v>
      </c>
      <c r="M734" s="357">
        <f>ROUND(D71,0)</f>
        <v>0</v>
      </c>
      <c r="N734" s="357">
        <f>ROUND(D76,0)</f>
        <v>0</v>
      </c>
      <c r="O734" s="357">
        <f>ROUND(D74,0)</f>
        <v>0</v>
      </c>
      <c r="P734" s="357">
        <f>IF(D77&gt;0,ROUND(D77,0),0)</f>
        <v>0</v>
      </c>
      <c r="Q734" s="357">
        <f>IF(D78&gt;0,ROUND(D78,0),0)</f>
        <v>0</v>
      </c>
      <c r="R734" s="357">
        <f>IF(D79&gt;0,ROUND(D79,0),0)</f>
        <v>0</v>
      </c>
      <c r="S734" s="357">
        <f>IF(D80&gt;0,ROUND(D80,0),0)</f>
        <v>0</v>
      </c>
      <c r="T734" s="362">
        <f>IF(D81&gt;0,ROUND(D81,2),0)</f>
        <v>0</v>
      </c>
      <c r="U734" s="357"/>
      <c r="X734" s="357"/>
      <c r="Y734" s="357"/>
      <c r="Z734" s="357">
        <f t="shared" ref="Z734:Z778" si="22">IF(M668&lt;&gt;0,ROUND(M668,0),0)</f>
        <v>65400168</v>
      </c>
    </row>
    <row r="735" spans="1:84" ht="12.65" customHeight="1" x14ac:dyDescent="0.35">
      <c r="A735" s="357" t="str">
        <f>RIGHT($C$84,3)&amp;"*"&amp;RIGHT($C$83,4)&amp;"*"&amp;E$55&amp;"*"&amp;"A"</f>
        <v>n's*014*6070*A</v>
      </c>
      <c r="B735" s="357">
        <f>ROUND(E59,0)</f>
        <v>64221</v>
      </c>
      <c r="C735" s="362">
        <f>ROUND(E60,2)</f>
        <v>563.02</v>
      </c>
      <c r="D735" s="357">
        <f>ROUND(E61,0)</f>
        <v>49197782</v>
      </c>
      <c r="E735" s="357">
        <f>ROUND(E62,0)</f>
        <v>0</v>
      </c>
      <c r="F735" s="357">
        <f>ROUND(E63,0)</f>
        <v>0</v>
      </c>
      <c r="G735" s="357">
        <f>ROUND(E64,0)</f>
        <v>4227556</v>
      </c>
      <c r="H735" s="357">
        <f>ROUND(E65,0)</f>
        <v>0</v>
      </c>
      <c r="I735" s="357">
        <f>ROUND(E66,0)</f>
        <v>4359405</v>
      </c>
      <c r="J735" s="357">
        <f>ROUND(E67,0)</f>
        <v>0</v>
      </c>
      <c r="K735" s="357">
        <f>ROUND(E68,0)</f>
        <v>300036</v>
      </c>
      <c r="L735" s="357">
        <f>ROUND(E70,0)</f>
        <v>1250</v>
      </c>
      <c r="M735" s="357">
        <f>ROUND(E71,0)</f>
        <v>58266714</v>
      </c>
      <c r="N735" s="357">
        <f>ROUND(E76,0)</f>
        <v>221362</v>
      </c>
      <c r="O735" s="357">
        <f>ROUND(E74,0)</f>
        <v>26613982</v>
      </c>
      <c r="P735" s="357">
        <f>IF(E77&gt;0,ROUND(E77,0),0)</f>
        <v>0</v>
      </c>
      <c r="Q735" s="357">
        <f>IF(E78&gt;0,ROUND(E78,0),0)</f>
        <v>22318</v>
      </c>
      <c r="R735" s="357">
        <f>IF(E79&gt;0,ROUND(E79,0),0)</f>
        <v>1589861</v>
      </c>
      <c r="S735" s="357">
        <f>IF(E80&gt;0,ROUND(E80,0),0)</f>
        <v>422</v>
      </c>
      <c r="T735" s="362">
        <f>IF(E81&gt;0,ROUND(E81,2),0)</f>
        <v>0</v>
      </c>
      <c r="U735" s="357"/>
      <c r="X735" s="357"/>
      <c r="Y735" s="357"/>
      <c r="Z735" s="357">
        <f t="shared" si="22"/>
        <v>0</v>
      </c>
    </row>
    <row r="736" spans="1:84" ht="12.65" customHeight="1" x14ac:dyDescent="0.35">
      <c r="A736" s="357" t="str">
        <f>RIGHT($C$84,3)&amp;"*"&amp;RIGHT($C$83,4)&amp;"*"&amp;F$55&amp;"*"&amp;"A"</f>
        <v>n's*014*6100*A</v>
      </c>
      <c r="B736" s="357">
        <f>ROUND(F59,0)</f>
        <v>0</v>
      </c>
      <c r="C736" s="362">
        <f>ROUND(F60,2)</f>
        <v>0</v>
      </c>
      <c r="D736" s="357">
        <f>ROUND(F61,0)</f>
        <v>0</v>
      </c>
      <c r="E736" s="357">
        <f>ROUND(F62,0)</f>
        <v>0</v>
      </c>
      <c r="F736" s="357">
        <f>ROUND(F63,0)</f>
        <v>0</v>
      </c>
      <c r="G736" s="357">
        <f>ROUND(F64,0)</f>
        <v>0</v>
      </c>
      <c r="H736" s="357">
        <f>ROUND(F65,0)</f>
        <v>0</v>
      </c>
      <c r="I736" s="357">
        <f>ROUND(F66,0)</f>
        <v>0</v>
      </c>
      <c r="J736" s="357">
        <f>ROUND(F67,0)</f>
        <v>0</v>
      </c>
      <c r="K736" s="357">
        <f>ROUND(F68,0)</f>
        <v>0</v>
      </c>
      <c r="L736" s="357">
        <f>ROUND(F70,0)</f>
        <v>0</v>
      </c>
      <c r="M736" s="357">
        <f>ROUND(F71,0)</f>
        <v>0</v>
      </c>
      <c r="N736" s="357">
        <f>ROUND(F76,0)</f>
        <v>0</v>
      </c>
      <c r="O736" s="357">
        <f>ROUND(F74,0)</f>
        <v>0</v>
      </c>
      <c r="P736" s="357">
        <f>IF(F77&gt;0,ROUND(F77,0),0)</f>
        <v>0</v>
      </c>
      <c r="Q736" s="357">
        <f>IF(F78&gt;0,ROUND(F78,0),0)</f>
        <v>0</v>
      </c>
      <c r="R736" s="357">
        <f>IF(F79&gt;0,ROUND(F79,0),0)</f>
        <v>0</v>
      </c>
      <c r="S736" s="357">
        <f>IF(F80&gt;0,ROUND(F80,0),0)</f>
        <v>0</v>
      </c>
      <c r="T736" s="362">
        <f>IF(F81&gt;0,ROUND(F81,2),0)</f>
        <v>0</v>
      </c>
      <c r="U736" s="357"/>
      <c r="X736" s="357"/>
      <c r="Y736" s="357"/>
      <c r="Z736" s="357">
        <f t="shared" si="22"/>
        <v>77326967</v>
      </c>
    </row>
    <row r="737" spans="1:26" ht="12.65" customHeight="1" x14ac:dyDescent="0.35">
      <c r="A737" s="357" t="str">
        <f>RIGHT($C$84,3)&amp;"*"&amp;RIGHT($C$83,4)&amp;"*"&amp;G$55&amp;"*"&amp;"A"</f>
        <v>n's*014*6120*A</v>
      </c>
      <c r="B737" s="357">
        <f>ROUND(G59,0)</f>
        <v>3304</v>
      </c>
      <c r="C737" s="362">
        <f>ROUND(G60,2)</f>
        <v>34.97</v>
      </c>
      <c r="D737" s="357">
        <f>ROUND(G61,0)</f>
        <v>3221822</v>
      </c>
      <c r="E737" s="357">
        <f>ROUND(G62,0)</f>
        <v>0</v>
      </c>
      <c r="F737" s="357">
        <f>ROUND(G63,0)</f>
        <v>0</v>
      </c>
      <c r="G737" s="357">
        <f>ROUND(G64,0)</f>
        <v>173346</v>
      </c>
      <c r="H737" s="357">
        <f>ROUND(G65,0)</f>
        <v>1396</v>
      </c>
      <c r="I737" s="357">
        <f>ROUND(G66,0)</f>
        <v>246479</v>
      </c>
      <c r="J737" s="357">
        <f>ROUND(G67,0)</f>
        <v>0</v>
      </c>
      <c r="K737" s="357">
        <f>ROUND(G68,0)</f>
        <v>54313</v>
      </c>
      <c r="L737" s="357">
        <f>ROUND(G70,0)</f>
        <v>0</v>
      </c>
      <c r="M737" s="357">
        <f>ROUND(G71,0)</f>
        <v>3705957</v>
      </c>
      <c r="N737" s="357">
        <f>ROUND(G76,0)</f>
        <v>11962</v>
      </c>
      <c r="O737" s="357">
        <f>ROUND(G74,0)</f>
        <v>1172556</v>
      </c>
      <c r="P737" s="357">
        <f>IF(G77&gt;0,ROUND(G77,0),0)</f>
        <v>0</v>
      </c>
      <c r="Q737" s="357">
        <f>IF(G78&gt;0,ROUND(G78,0),0)</f>
        <v>209</v>
      </c>
      <c r="R737" s="357">
        <f>IF(G79&gt;0,ROUND(G79,0),0)</f>
        <v>38072</v>
      </c>
      <c r="S737" s="357">
        <f>IF(G80&gt;0,ROUND(G80,0),0)</f>
        <v>23</v>
      </c>
      <c r="T737" s="362">
        <f>IF(G81&gt;0,ROUND(G81,2),0)</f>
        <v>0</v>
      </c>
      <c r="U737" s="357"/>
      <c r="X737" s="357"/>
      <c r="Y737" s="357"/>
      <c r="Z737" s="357">
        <f t="shared" si="22"/>
        <v>0</v>
      </c>
    </row>
    <row r="738" spans="1:26" ht="12.65" customHeight="1" x14ac:dyDescent="0.35">
      <c r="A738" s="357" t="str">
        <f>RIGHT($C$84,3)&amp;"*"&amp;RIGHT($C$83,4)&amp;"*"&amp;H$55&amp;"*"&amp;"A"</f>
        <v>n's*014*6140*A</v>
      </c>
      <c r="B738" s="357">
        <f>ROUND(H59,0)</f>
        <v>12292</v>
      </c>
      <c r="C738" s="362">
        <f>ROUND(H60,2)</f>
        <v>135.85</v>
      </c>
      <c r="D738" s="357">
        <f>ROUND(H61,0)</f>
        <v>9180914</v>
      </c>
      <c r="E738" s="357">
        <f>ROUND(H62,0)</f>
        <v>0</v>
      </c>
      <c r="F738" s="357">
        <f>ROUND(H63,0)</f>
        <v>0</v>
      </c>
      <c r="G738" s="357">
        <f>ROUND(H64,0)</f>
        <v>282253</v>
      </c>
      <c r="H738" s="357">
        <f>ROUND(H65,0)</f>
        <v>0</v>
      </c>
      <c r="I738" s="357">
        <f>ROUND(H66,0)</f>
        <v>321437</v>
      </c>
      <c r="J738" s="357">
        <f>ROUND(H67,0)</f>
        <v>0</v>
      </c>
      <c r="K738" s="357">
        <f>ROUND(H68,0)</f>
        <v>50</v>
      </c>
      <c r="L738" s="357">
        <f>ROUND(H70,0)</f>
        <v>13078</v>
      </c>
      <c r="M738" s="357">
        <f>ROUND(H71,0)</f>
        <v>9812719</v>
      </c>
      <c r="N738" s="357">
        <f>ROUND(H76,0)</f>
        <v>61556</v>
      </c>
      <c r="O738" s="357">
        <f>ROUND(H74,0)</f>
        <v>31241</v>
      </c>
      <c r="P738" s="357">
        <f>IF(H77&gt;0,ROUND(H77,0),0)</f>
        <v>0</v>
      </c>
      <c r="Q738" s="357">
        <f>IF(H78&gt;0,ROUND(H78,0),0)</f>
        <v>2168</v>
      </c>
      <c r="R738" s="357">
        <f>IF(H79&gt;0,ROUND(H79,0),0)</f>
        <v>230750</v>
      </c>
      <c r="S738" s="357">
        <f>IF(H80&gt;0,ROUND(H80,0),0)</f>
        <v>35</v>
      </c>
      <c r="T738" s="362">
        <f>IF(H81&gt;0,ROUND(H81,2),0)</f>
        <v>0</v>
      </c>
      <c r="U738" s="357"/>
      <c r="X738" s="357"/>
      <c r="Y738" s="357"/>
      <c r="Z738" s="357">
        <f t="shared" si="22"/>
        <v>4195118</v>
      </c>
    </row>
    <row r="739" spans="1:26" ht="12.65" customHeight="1" x14ac:dyDescent="0.35">
      <c r="A739" s="357" t="str">
        <f>RIGHT($C$84,3)&amp;"*"&amp;RIGHT($C$83,4)&amp;"*"&amp;I$55&amp;"*"&amp;"A"</f>
        <v>n's*014*6150*A</v>
      </c>
      <c r="B739" s="357">
        <f>ROUND(I59,0)</f>
        <v>0</v>
      </c>
      <c r="C739" s="362">
        <f>ROUND(I60,2)</f>
        <v>0</v>
      </c>
      <c r="D739" s="357">
        <f>ROUND(I61,0)</f>
        <v>0</v>
      </c>
      <c r="E739" s="357">
        <f>ROUND(I62,0)</f>
        <v>0</v>
      </c>
      <c r="F739" s="357">
        <f>ROUND(I63,0)</f>
        <v>0</v>
      </c>
      <c r="G739" s="357">
        <f>ROUND(I64,0)</f>
        <v>0</v>
      </c>
      <c r="H739" s="357">
        <f>ROUND(I65,0)</f>
        <v>0</v>
      </c>
      <c r="I739" s="357">
        <f>ROUND(I66,0)</f>
        <v>0</v>
      </c>
      <c r="J739" s="357">
        <f>ROUND(I67,0)</f>
        <v>0</v>
      </c>
      <c r="K739" s="357">
        <f>ROUND(I68,0)</f>
        <v>0</v>
      </c>
      <c r="L739" s="357">
        <f>ROUND(I70,0)</f>
        <v>0</v>
      </c>
      <c r="M739" s="357">
        <f>ROUND(I71,0)</f>
        <v>0</v>
      </c>
      <c r="N739" s="357">
        <f>ROUND(I76,0)</f>
        <v>0</v>
      </c>
      <c r="O739" s="357">
        <f>ROUND(I74,0)</f>
        <v>0</v>
      </c>
      <c r="P739" s="357">
        <f>IF(I77&gt;0,ROUND(I77,0),0)</f>
        <v>0</v>
      </c>
      <c r="Q739" s="357">
        <f>IF(I78&gt;0,ROUND(I78,0),0)</f>
        <v>0</v>
      </c>
      <c r="R739" s="357">
        <f>IF(I79&gt;0,ROUND(I79,0),0)</f>
        <v>0</v>
      </c>
      <c r="S739" s="357">
        <f>IF(I80&gt;0,ROUND(I80,0),0)</f>
        <v>0</v>
      </c>
      <c r="T739" s="362">
        <f>IF(I81&gt;0,ROUND(I81,2),0)</f>
        <v>0</v>
      </c>
      <c r="U739" s="357"/>
      <c r="X739" s="357"/>
      <c r="Y739" s="357"/>
      <c r="Z739" s="357">
        <f t="shared" si="22"/>
        <v>17103272</v>
      </c>
    </row>
    <row r="740" spans="1:26" ht="12.65" customHeight="1" x14ac:dyDescent="0.35">
      <c r="A740" s="357" t="str">
        <f>RIGHT($C$84,3)&amp;"*"&amp;RIGHT($C$83,4)&amp;"*"&amp;J$55&amp;"*"&amp;"A"</f>
        <v>n's*014*6170*A</v>
      </c>
      <c r="B740" s="357">
        <f>ROUND(J59,0)</f>
        <v>0</v>
      </c>
      <c r="C740" s="362">
        <f>ROUND(J60,2)</f>
        <v>0</v>
      </c>
      <c r="D740" s="357">
        <f>ROUND(J61,0)</f>
        <v>0</v>
      </c>
      <c r="E740" s="357">
        <f>ROUND(J62,0)</f>
        <v>0</v>
      </c>
      <c r="F740" s="357">
        <f>ROUND(J63,0)</f>
        <v>0</v>
      </c>
      <c r="G740" s="357">
        <f>ROUND(J64,0)</f>
        <v>0</v>
      </c>
      <c r="H740" s="357">
        <f>ROUND(J65,0)</f>
        <v>0</v>
      </c>
      <c r="I740" s="357">
        <f>ROUND(J66,0)</f>
        <v>0</v>
      </c>
      <c r="J740" s="357">
        <f>ROUND(J67,0)</f>
        <v>0</v>
      </c>
      <c r="K740" s="357">
        <f>ROUND(J68,0)</f>
        <v>0</v>
      </c>
      <c r="L740" s="357">
        <f>ROUND(J70,0)</f>
        <v>0</v>
      </c>
      <c r="M740" s="357">
        <f>ROUND(J71,0)</f>
        <v>0</v>
      </c>
      <c r="N740" s="357">
        <f>ROUND(J76,0)</f>
        <v>0</v>
      </c>
      <c r="O740" s="357">
        <f>ROUND(J74,0)</f>
        <v>0</v>
      </c>
      <c r="P740" s="357">
        <f>IF(J77&gt;0,ROUND(J77,0),0)</f>
        <v>0</v>
      </c>
      <c r="Q740" s="357">
        <f>IF(J78&gt;0,ROUND(J78,0),0)</f>
        <v>0</v>
      </c>
      <c r="R740" s="357">
        <f>IF(J79&gt;0,ROUND(J79,0),0)</f>
        <v>0</v>
      </c>
      <c r="S740" s="357">
        <f>IF(J80&gt;0,ROUND(J80,0),0)</f>
        <v>0</v>
      </c>
      <c r="T740" s="362">
        <f>IF(J81&gt;0,ROUND(J81,2),0)</f>
        <v>0</v>
      </c>
      <c r="U740" s="357"/>
      <c r="X740" s="357"/>
      <c r="Y740" s="357"/>
      <c r="Z740" s="357">
        <f t="shared" si="22"/>
        <v>0</v>
      </c>
    </row>
    <row r="741" spans="1:26" ht="12.65" customHeight="1" x14ac:dyDescent="0.35">
      <c r="A741" s="357" t="str">
        <f>RIGHT($C$84,3)&amp;"*"&amp;RIGHT($C$83,4)&amp;"*"&amp;K$55&amp;"*"&amp;"A"</f>
        <v>n's*014*6200*A</v>
      </c>
      <c r="B741" s="357">
        <f>ROUND(K59,0)</f>
        <v>0</v>
      </c>
      <c r="C741" s="362">
        <f>ROUND(K60,2)</f>
        <v>0</v>
      </c>
      <c r="D741" s="357">
        <f>ROUND(K61,0)</f>
        <v>0</v>
      </c>
      <c r="E741" s="357">
        <f>ROUND(K62,0)</f>
        <v>0</v>
      </c>
      <c r="F741" s="357">
        <f>ROUND(K63,0)</f>
        <v>0</v>
      </c>
      <c r="G741" s="357">
        <f>ROUND(K64,0)</f>
        <v>0</v>
      </c>
      <c r="H741" s="357">
        <f>ROUND(K65,0)</f>
        <v>0</v>
      </c>
      <c r="I741" s="357">
        <f>ROUND(K66,0)</f>
        <v>0</v>
      </c>
      <c r="J741" s="357">
        <f>ROUND(K67,0)</f>
        <v>0</v>
      </c>
      <c r="K741" s="357">
        <f>ROUND(K68,0)</f>
        <v>0</v>
      </c>
      <c r="L741" s="357">
        <f>ROUND(K70,0)</f>
        <v>0</v>
      </c>
      <c r="M741" s="357">
        <f>ROUND(K71,0)</f>
        <v>0</v>
      </c>
      <c r="N741" s="357">
        <f>ROUND(K76,0)</f>
        <v>0</v>
      </c>
      <c r="O741" s="357">
        <f>ROUND(K74,0)</f>
        <v>0</v>
      </c>
      <c r="P741" s="357">
        <f>IF(K77&gt;0,ROUND(K77,0),0)</f>
        <v>0</v>
      </c>
      <c r="Q741" s="357">
        <f>IF(K78&gt;0,ROUND(K78,0),0)</f>
        <v>0</v>
      </c>
      <c r="R741" s="357">
        <f>IF(K79&gt;0,ROUND(K79,0),0)</f>
        <v>0</v>
      </c>
      <c r="S741" s="357">
        <f>IF(K80&gt;0,ROUND(K80,0),0)</f>
        <v>0</v>
      </c>
      <c r="T741" s="362">
        <f>IF(K81&gt;0,ROUND(K81,2),0)</f>
        <v>0</v>
      </c>
      <c r="U741" s="357"/>
      <c r="X741" s="357"/>
      <c r="Y741" s="357"/>
      <c r="Z741" s="357">
        <f t="shared" si="22"/>
        <v>0</v>
      </c>
    </row>
    <row r="742" spans="1:26" ht="12.65" customHeight="1" x14ac:dyDescent="0.35">
      <c r="A742" s="357" t="str">
        <f>RIGHT($C$84,3)&amp;"*"&amp;RIGHT($C$83,4)&amp;"*"&amp;L$55&amp;"*"&amp;"A"</f>
        <v>n's*014*6210*A</v>
      </c>
      <c r="B742" s="357">
        <f>ROUND(L59,0)</f>
        <v>0</v>
      </c>
      <c r="C742" s="362">
        <f>ROUND(L60,2)</f>
        <v>0</v>
      </c>
      <c r="D742" s="357">
        <f>ROUND(L61,0)</f>
        <v>0</v>
      </c>
      <c r="E742" s="357">
        <f>ROUND(L62,0)</f>
        <v>0</v>
      </c>
      <c r="F742" s="357">
        <f>ROUND(L63,0)</f>
        <v>0</v>
      </c>
      <c r="G742" s="357">
        <f>ROUND(L64,0)</f>
        <v>0</v>
      </c>
      <c r="H742" s="357">
        <f>ROUND(L65,0)</f>
        <v>0</v>
      </c>
      <c r="I742" s="357">
        <f>ROUND(L66,0)</f>
        <v>0</v>
      </c>
      <c r="J742" s="357">
        <f>ROUND(L67,0)</f>
        <v>0</v>
      </c>
      <c r="K742" s="357">
        <f>ROUND(L68,0)</f>
        <v>0</v>
      </c>
      <c r="L742" s="357">
        <f>ROUND(L70,0)</f>
        <v>0</v>
      </c>
      <c r="M742" s="357">
        <f>ROUND(L71,0)</f>
        <v>0</v>
      </c>
      <c r="N742" s="357">
        <f>ROUND(L76,0)</f>
        <v>0</v>
      </c>
      <c r="O742" s="357">
        <f>ROUND(L74,0)</f>
        <v>0</v>
      </c>
      <c r="P742" s="357">
        <f>IF(L77&gt;0,ROUND(L77,0),0)</f>
        <v>0</v>
      </c>
      <c r="Q742" s="357">
        <f>IF(L78&gt;0,ROUND(L78,0),0)</f>
        <v>0</v>
      </c>
      <c r="R742" s="357">
        <f>IF(L79&gt;0,ROUND(L79,0),0)</f>
        <v>0</v>
      </c>
      <c r="S742" s="357">
        <f>IF(L80&gt;0,ROUND(L80,0),0)</f>
        <v>0</v>
      </c>
      <c r="T742" s="362">
        <f>IF(L81&gt;0,ROUND(L81,2),0)</f>
        <v>0</v>
      </c>
      <c r="U742" s="357"/>
      <c r="X742" s="357"/>
      <c r="Y742" s="357"/>
      <c r="Z742" s="357">
        <f t="shared" si="22"/>
        <v>0</v>
      </c>
    </row>
    <row r="743" spans="1:26" ht="12.65" customHeight="1" x14ac:dyDescent="0.35">
      <c r="A743" s="357" t="str">
        <f>RIGHT($C$84,3)&amp;"*"&amp;RIGHT($C$83,4)&amp;"*"&amp;M$55&amp;"*"&amp;"A"</f>
        <v>n's*014*6330*A</v>
      </c>
      <c r="B743" s="357">
        <f>ROUND(M59,0)</f>
        <v>0</v>
      </c>
      <c r="C743" s="362">
        <f>ROUND(M60,2)</f>
        <v>0</v>
      </c>
      <c r="D743" s="357">
        <f>ROUND(M61,0)</f>
        <v>0</v>
      </c>
      <c r="E743" s="357">
        <f>ROUND(M62,0)</f>
        <v>0</v>
      </c>
      <c r="F743" s="357">
        <f>ROUND(M63,0)</f>
        <v>0</v>
      </c>
      <c r="G743" s="357">
        <f>ROUND(M64,0)</f>
        <v>0</v>
      </c>
      <c r="H743" s="357">
        <f>ROUND(M65,0)</f>
        <v>0</v>
      </c>
      <c r="I743" s="357">
        <f>ROUND(M66,0)</f>
        <v>0</v>
      </c>
      <c r="J743" s="357">
        <f>ROUND(M67,0)</f>
        <v>0</v>
      </c>
      <c r="K743" s="357">
        <f>ROUND(M68,0)</f>
        <v>0</v>
      </c>
      <c r="L743" s="357">
        <f>ROUND(M70,0)</f>
        <v>0</v>
      </c>
      <c r="M743" s="357">
        <f>ROUND(M71,0)</f>
        <v>0</v>
      </c>
      <c r="N743" s="357">
        <f>ROUND(M76,0)</f>
        <v>0</v>
      </c>
      <c r="O743" s="357">
        <f>ROUND(M74,0)</f>
        <v>0</v>
      </c>
      <c r="P743" s="357">
        <f>IF(M77&gt;0,ROUND(M77,0),0)</f>
        <v>0</v>
      </c>
      <c r="Q743" s="357">
        <f>IF(M78&gt;0,ROUND(M78,0),0)</f>
        <v>0</v>
      </c>
      <c r="R743" s="357">
        <f>IF(M79&gt;0,ROUND(M79,0),0)</f>
        <v>0</v>
      </c>
      <c r="S743" s="357">
        <f>IF(M80&gt;0,ROUND(M80,0),0)</f>
        <v>0</v>
      </c>
      <c r="T743" s="362">
        <f>IF(M81&gt;0,ROUND(M81,2),0)</f>
        <v>0</v>
      </c>
      <c r="U743" s="357"/>
      <c r="X743" s="357"/>
      <c r="Y743" s="357"/>
      <c r="Z743" s="357">
        <f t="shared" si="22"/>
        <v>0</v>
      </c>
    </row>
    <row r="744" spans="1:26" ht="12.65" customHeight="1" x14ac:dyDescent="0.35">
      <c r="A744" s="357" t="str">
        <f>RIGHT($C$84,3)&amp;"*"&amp;RIGHT($C$83,4)&amp;"*"&amp;N$55&amp;"*"&amp;"A"</f>
        <v>n's*014*6400*A</v>
      </c>
      <c r="B744" s="357">
        <f>ROUND(N59,0)</f>
        <v>0</v>
      </c>
      <c r="C744" s="362">
        <f>ROUND(N60,2)</f>
        <v>0</v>
      </c>
      <c r="D744" s="357">
        <f>ROUND(N61,0)</f>
        <v>0</v>
      </c>
      <c r="E744" s="357">
        <f>ROUND(N62,0)</f>
        <v>0</v>
      </c>
      <c r="F744" s="357">
        <f>ROUND(N63,0)</f>
        <v>0</v>
      </c>
      <c r="G744" s="357">
        <f>ROUND(N64,0)</f>
        <v>0</v>
      </c>
      <c r="H744" s="357">
        <f>ROUND(N65,0)</f>
        <v>0</v>
      </c>
      <c r="I744" s="357">
        <f>ROUND(N66,0)</f>
        <v>0</v>
      </c>
      <c r="J744" s="357">
        <f>ROUND(N67,0)</f>
        <v>0</v>
      </c>
      <c r="K744" s="357">
        <f>ROUND(N68,0)</f>
        <v>0</v>
      </c>
      <c r="L744" s="357">
        <f>ROUND(N70,0)</f>
        <v>0</v>
      </c>
      <c r="M744" s="357">
        <f>ROUND(N71,0)</f>
        <v>0</v>
      </c>
      <c r="N744" s="357">
        <f>ROUND(N76,0)</f>
        <v>0</v>
      </c>
      <c r="O744" s="357">
        <f>ROUND(N74,0)</f>
        <v>0</v>
      </c>
      <c r="P744" s="357">
        <f>IF(N77&gt;0,ROUND(N77,0),0)</f>
        <v>0</v>
      </c>
      <c r="Q744" s="357">
        <f>IF(N78&gt;0,ROUND(N78,0),0)</f>
        <v>0</v>
      </c>
      <c r="R744" s="357">
        <f>IF(N79&gt;0,ROUND(N79,0),0)</f>
        <v>0</v>
      </c>
      <c r="S744" s="357">
        <f>IF(N80&gt;0,ROUND(N80,0),0)</f>
        <v>0</v>
      </c>
      <c r="T744" s="362">
        <f>IF(N81&gt;0,ROUND(N81,2),0)</f>
        <v>0</v>
      </c>
      <c r="U744" s="357"/>
      <c r="X744" s="357"/>
      <c r="Y744" s="357"/>
      <c r="Z744" s="357">
        <f t="shared" si="22"/>
        <v>0</v>
      </c>
    </row>
    <row r="745" spans="1:26" ht="12.65" customHeight="1" x14ac:dyDescent="0.35">
      <c r="A745" s="357" t="str">
        <f>RIGHT($C$84,3)&amp;"*"&amp;RIGHT($C$83,4)&amp;"*"&amp;O$55&amp;"*"&amp;"A"</f>
        <v>n's*014*7010*A</v>
      </c>
      <c r="B745" s="357">
        <f>ROUND(O59,0)</f>
        <v>0</v>
      </c>
      <c r="C745" s="362">
        <f>ROUND(O60,2)</f>
        <v>0</v>
      </c>
      <c r="D745" s="357">
        <f>ROUND(O61,0)</f>
        <v>0</v>
      </c>
      <c r="E745" s="357">
        <f>ROUND(O62,0)</f>
        <v>0</v>
      </c>
      <c r="F745" s="357">
        <f>ROUND(O63,0)</f>
        <v>0</v>
      </c>
      <c r="G745" s="357">
        <f>ROUND(O64,0)</f>
        <v>0</v>
      </c>
      <c r="H745" s="357">
        <f>ROUND(O65,0)</f>
        <v>0</v>
      </c>
      <c r="I745" s="357">
        <f>ROUND(O66,0)</f>
        <v>0</v>
      </c>
      <c r="J745" s="357">
        <f>ROUND(O67,0)</f>
        <v>0</v>
      </c>
      <c r="K745" s="357">
        <f>ROUND(O68,0)</f>
        <v>0</v>
      </c>
      <c r="L745" s="357">
        <f>ROUND(O70,0)</f>
        <v>0</v>
      </c>
      <c r="M745" s="357">
        <f>ROUND(O71,0)</f>
        <v>0</v>
      </c>
      <c r="N745" s="357">
        <f>ROUND(O76,0)</f>
        <v>0</v>
      </c>
      <c r="O745" s="357">
        <f>ROUND(O74,0)</f>
        <v>0</v>
      </c>
      <c r="P745" s="357">
        <f>IF(O77&gt;0,ROUND(O77,0),0)</f>
        <v>0</v>
      </c>
      <c r="Q745" s="357">
        <f>IF(O78&gt;0,ROUND(O78,0),0)</f>
        <v>0</v>
      </c>
      <c r="R745" s="357">
        <f>IF(O79&gt;0,ROUND(O79,0),0)</f>
        <v>0</v>
      </c>
      <c r="S745" s="357">
        <f>IF(O80&gt;0,ROUND(O80,0),0)</f>
        <v>0</v>
      </c>
      <c r="T745" s="362">
        <f>IF(O81&gt;0,ROUND(O81,2),0)</f>
        <v>0</v>
      </c>
      <c r="U745" s="357"/>
      <c r="X745" s="357"/>
      <c r="Y745" s="357"/>
      <c r="Z745" s="357">
        <f t="shared" si="22"/>
        <v>0</v>
      </c>
    </row>
    <row r="746" spans="1:26" ht="12.65" customHeight="1" x14ac:dyDescent="0.35">
      <c r="A746" s="357" t="str">
        <f>RIGHT($C$84,3)&amp;"*"&amp;RIGHT($C$83,4)&amp;"*"&amp;P$55&amp;"*"&amp;"A"</f>
        <v>n's*014*7020*A</v>
      </c>
      <c r="B746" s="357">
        <f>ROUND(P59,0)</f>
        <v>1629865</v>
      </c>
      <c r="C746" s="362">
        <f>ROUND(P60,2)</f>
        <v>197.74</v>
      </c>
      <c r="D746" s="357">
        <f>ROUND(P61,0)</f>
        <v>18329304</v>
      </c>
      <c r="E746" s="357">
        <f>ROUND(P62,0)</f>
        <v>0</v>
      </c>
      <c r="F746" s="357">
        <f>ROUND(P63,0)</f>
        <v>0</v>
      </c>
      <c r="G746" s="357">
        <f>ROUND(P64,0)</f>
        <v>23621252</v>
      </c>
      <c r="H746" s="357">
        <f>ROUND(P65,0)</f>
        <v>922</v>
      </c>
      <c r="I746" s="357">
        <f>ROUND(P66,0)</f>
        <v>3053706</v>
      </c>
      <c r="J746" s="357">
        <f>ROUND(P67,0)</f>
        <v>0</v>
      </c>
      <c r="K746" s="357">
        <f>ROUND(P68,0)</f>
        <v>32492</v>
      </c>
      <c r="L746" s="357">
        <f>ROUND(P70,0)</f>
        <v>2750</v>
      </c>
      <c r="M746" s="357">
        <f>ROUND(P71,0)</f>
        <v>46626925</v>
      </c>
      <c r="N746" s="357">
        <f>ROUND(P76,0)</f>
        <v>99722</v>
      </c>
      <c r="O746" s="357">
        <f>ROUND(P74,0)</f>
        <v>136823370</v>
      </c>
      <c r="P746" s="357">
        <f>IF(P77&gt;0,ROUND(P77,0),0)</f>
        <v>0</v>
      </c>
      <c r="Q746" s="357">
        <f>IF(P78&gt;0,ROUND(P78,0),0)</f>
        <v>4930</v>
      </c>
      <c r="R746" s="357">
        <f>IF(P79&gt;0,ROUND(P79,0),0)</f>
        <v>0</v>
      </c>
      <c r="S746" s="357">
        <f>IF(P80&gt;0,ROUND(P80,0),0)</f>
        <v>74</v>
      </c>
      <c r="T746" s="362">
        <f>IF(P81&gt;0,ROUND(P81,2),0)</f>
        <v>0</v>
      </c>
      <c r="U746" s="357"/>
      <c r="X746" s="357"/>
      <c r="Y746" s="357"/>
      <c r="Z746" s="357">
        <f t="shared" si="22"/>
        <v>0</v>
      </c>
    </row>
    <row r="747" spans="1:26" ht="12.65" customHeight="1" x14ac:dyDescent="0.35">
      <c r="A747" s="357" t="str">
        <f>RIGHT($C$84,3)&amp;"*"&amp;RIGHT($C$83,4)&amp;"*"&amp;Q$55&amp;"*"&amp;"A"</f>
        <v>n's*014*7030*A</v>
      </c>
      <c r="B747" s="357">
        <f>ROUND(Q59,0)</f>
        <v>1304740</v>
      </c>
      <c r="C747" s="362">
        <f>ROUND(Q60,2)</f>
        <v>69.81</v>
      </c>
      <c r="D747" s="357">
        <f>ROUND(Q61,0)</f>
        <v>7726691</v>
      </c>
      <c r="E747" s="357">
        <f>ROUND(Q62,0)</f>
        <v>0</v>
      </c>
      <c r="F747" s="357">
        <f>ROUND(Q63,0)</f>
        <v>0</v>
      </c>
      <c r="G747" s="357">
        <f>ROUND(Q64,0)</f>
        <v>354007</v>
      </c>
      <c r="H747" s="357">
        <f>ROUND(Q65,0)</f>
        <v>2935</v>
      </c>
      <c r="I747" s="357">
        <f>ROUND(Q66,0)</f>
        <v>608055</v>
      </c>
      <c r="J747" s="357">
        <f>ROUND(Q67,0)</f>
        <v>0</v>
      </c>
      <c r="K747" s="357">
        <f>ROUND(Q68,0)</f>
        <v>0</v>
      </c>
      <c r="L747" s="357">
        <f>ROUND(Q70,0)</f>
        <v>0</v>
      </c>
      <c r="M747" s="357">
        <f>ROUND(Q71,0)</f>
        <v>8735851</v>
      </c>
      <c r="N747" s="357">
        <f>ROUND(Q76,0)</f>
        <v>9804</v>
      </c>
      <c r="O747" s="357">
        <f>ROUND(Q74,0)</f>
        <v>23442912</v>
      </c>
      <c r="P747" s="357">
        <f>IF(Q77&gt;0,ROUND(Q77,0),0)</f>
        <v>0</v>
      </c>
      <c r="Q747" s="357">
        <f>IF(Q78&gt;0,ROUND(Q78,0),0)</f>
        <v>1154</v>
      </c>
      <c r="R747" s="357">
        <f>IF(Q79&gt;0,ROUND(Q79,0),0)</f>
        <v>0</v>
      </c>
      <c r="S747" s="357">
        <f>IF(Q80&gt;0,ROUND(Q80,0),0)</f>
        <v>53</v>
      </c>
      <c r="T747" s="362">
        <f>IF(Q81&gt;0,ROUND(Q81,2),0)</f>
        <v>0</v>
      </c>
      <c r="U747" s="357"/>
      <c r="X747" s="357"/>
      <c r="Y747" s="357"/>
      <c r="Z747" s="357">
        <f t="shared" si="22"/>
        <v>47346750</v>
      </c>
    </row>
    <row r="748" spans="1:26" ht="12.65" customHeight="1" x14ac:dyDescent="0.35">
      <c r="A748" s="357" t="str">
        <f>RIGHT($C$84,3)&amp;"*"&amp;RIGHT($C$83,4)&amp;"*"&amp;R$55&amp;"*"&amp;"A"</f>
        <v>n's*014*7040*A</v>
      </c>
      <c r="B748" s="357">
        <f>ROUND(R59,0)</f>
        <v>2289260</v>
      </c>
      <c r="C748" s="362">
        <f>ROUND(R60,2)</f>
        <v>22.48</v>
      </c>
      <c r="D748" s="357">
        <f>ROUND(R61,0)</f>
        <v>1485090</v>
      </c>
      <c r="E748" s="357">
        <f>ROUND(R62,0)</f>
        <v>0</v>
      </c>
      <c r="F748" s="357">
        <f>ROUND(R63,0)</f>
        <v>0</v>
      </c>
      <c r="G748" s="357">
        <f>ROUND(R64,0)</f>
        <v>1708087</v>
      </c>
      <c r="H748" s="357">
        <f>ROUND(R65,0)</f>
        <v>0</v>
      </c>
      <c r="I748" s="357">
        <f>ROUND(R66,0)</f>
        <v>1645024</v>
      </c>
      <c r="J748" s="357">
        <f>ROUND(R67,0)</f>
        <v>0</v>
      </c>
      <c r="K748" s="357">
        <f>ROUND(R68,0)</f>
        <v>0</v>
      </c>
      <c r="L748" s="357">
        <f>ROUND(R70,0)</f>
        <v>0</v>
      </c>
      <c r="M748" s="357">
        <f>ROUND(R71,0)</f>
        <v>4918022</v>
      </c>
      <c r="N748" s="357">
        <f>ROUND(R76,0)</f>
        <v>7599</v>
      </c>
      <c r="O748" s="357">
        <f>ROUND(R74,0)</f>
        <v>42734985</v>
      </c>
      <c r="P748" s="357">
        <f>IF(R77&gt;0,ROUND(R77,0),0)</f>
        <v>0</v>
      </c>
      <c r="Q748" s="357">
        <f>IF(R78&gt;0,ROUND(R78,0),0)</f>
        <v>9325</v>
      </c>
      <c r="R748" s="357">
        <f>IF(R79&gt;0,ROUND(R79,0),0)</f>
        <v>0</v>
      </c>
      <c r="S748" s="357">
        <f>IF(R80&gt;0,ROUND(R80,0),0)</f>
        <v>1</v>
      </c>
      <c r="T748" s="362">
        <f>IF(R81&gt;0,ROUND(R81,2),0)</f>
        <v>0</v>
      </c>
      <c r="U748" s="357"/>
      <c r="X748" s="357"/>
      <c r="Y748" s="357"/>
      <c r="Z748" s="357">
        <f t="shared" si="22"/>
        <v>6364805</v>
      </c>
    </row>
    <row r="749" spans="1:26" ht="12.65" customHeight="1" x14ac:dyDescent="0.35">
      <c r="A749" s="357" t="str">
        <f>RIGHT($C$84,3)&amp;"*"&amp;RIGHT($C$83,4)&amp;"*"&amp;S$55&amp;"*"&amp;"A"</f>
        <v>n's*014*7050*A</v>
      </c>
      <c r="B749" s="357"/>
      <c r="C749" s="362">
        <f>ROUND(S60,2)</f>
        <v>93.33</v>
      </c>
      <c r="D749" s="357">
        <f>ROUND(S61,0)</f>
        <v>5672865</v>
      </c>
      <c r="E749" s="357">
        <f>ROUND(S62,0)</f>
        <v>0</v>
      </c>
      <c r="F749" s="357">
        <f>ROUND(S63,0)</f>
        <v>0</v>
      </c>
      <c r="G749" s="357">
        <f>ROUND(S64,0)</f>
        <v>960974</v>
      </c>
      <c r="H749" s="357">
        <f>ROUND(S65,0)</f>
        <v>0</v>
      </c>
      <c r="I749" s="357">
        <f>ROUND(S66,0)</f>
        <v>3302902</v>
      </c>
      <c r="J749" s="357">
        <f>ROUND(S67,0)</f>
        <v>0</v>
      </c>
      <c r="K749" s="357">
        <f>ROUND(S68,0)</f>
        <v>225631</v>
      </c>
      <c r="L749" s="357">
        <f>ROUND(S70,0)</f>
        <v>0</v>
      </c>
      <c r="M749" s="357">
        <f>ROUND(S71,0)</f>
        <v>10324901</v>
      </c>
      <c r="N749" s="357">
        <f>ROUND(S76,0)</f>
        <v>33674</v>
      </c>
      <c r="O749" s="357">
        <f>ROUND(S74,0)</f>
        <v>9246522</v>
      </c>
      <c r="P749" s="357">
        <f>IF(S77&gt;0,ROUND(S77,0),0)</f>
        <v>0</v>
      </c>
      <c r="Q749" s="357">
        <f>IF(S78&gt;0,ROUND(S78,0),0)</f>
        <v>4355</v>
      </c>
      <c r="R749" s="357">
        <f>IF(S79&gt;0,ROUND(S79,0),0)</f>
        <v>29114</v>
      </c>
      <c r="S749" s="357">
        <f>IF(S80&gt;0,ROUND(S80,0),0)</f>
        <v>0</v>
      </c>
      <c r="T749" s="362">
        <f>IF(S81&gt;0,ROUND(S81,2),0)</f>
        <v>0</v>
      </c>
      <c r="U749" s="357"/>
      <c r="X749" s="357"/>
      <c r="Y749" s="357"/>
      <c r="Z749" s="357">
        <f t="shared" si="22"/>
        <v>10704828</v>
      </c>
    </row>
    <row r="750" spans="1:26" ht="12.65" customHeight="1" x14ac:dyDescent="0.35">
      <c r="A750" s="357" t="str">
        <f>RIGHT($C$84,3)&amp;"*"&amp;RIGHT($C$83,4)&amp;"*"&amp;T$55&amp;"*"&amp;"A"</f>
        <v>n's*014*7060*A</v>
      </c>
      <c r="B750" s="357"/>
      <c r="C750" s="362">
        <f>ROUND(T60,2)</f>
        <v>14.69</v>
      </c>
      <c r="D750" s="357">
        <f>ROUND(T61,0)</f>
        <v>771266</v>
      </c>
      <c r="E750" s="357">
        <f>ROUND(T62,0)</f>
        <v>0</v>
      </c>
      <c r="F750" s="357">
        <f>ROUND(T63,0)</f>
        <v>0</v>
      </c>
      <c r="G750" s="357">
        <f>ROUND(T64,0)</f>
        <v>159181</v>
      </c>
      <c r="H750" s="357">
        <f>ROUND(T65,0)</f>
        <v>0</v>
      </c>
      <c r="I750" s="357">
        <f>ROUND(T66,0)</f>
        <v>0</v>
      </c>
      <c r="J750" s="357">
        <f>ROUND(T67,0)</f>
        <v>0</v>
      </c>
      <c r="K750" s="357">
        <f>ROUND(T68,0)</f>
        <v>0</v>
      </c>
      <c r="L750" s="357">
        <f>ROUND(T70,0)</f>
        <v>0</v>
      </c>
      <c r="M750" s="357">
        <f>ROUND(T71,0)</f>
        <v>829954</v>
      </c>
      <c r="N750" s="357">
        <f>ROUND(T76,0)</f>
        <v>478</v>
      </c>
      <c r="O750" s="357">
        <f>ROUND(T74,0)</f>
        <v>0</v>
      </c>
      <c r="P750" s="357">
        <f>IF(T77&gt;0,ROUND(T77,0),0)</f>
        <v>0</v>
      </c>
      <c r="Q750" s="357">
        <f>IF(T78&gt;0,ROUND(T78,0),0)</f>
        <v>91</v>
      </c>
      <c r="R750" s="357">
        <f>IF(T79&gt;0,ROUND(T79,0),0)</f>
        <v>0</v>
      </c>
      <c r="S750" s="357">
        <f>IF(T80&gt;0,ROUND(T80,0),0)</f>
        <v>14</v>
      </c>
      <c r="T750" s="362">
        <f>IF(T81&gt;0,ROUND(T81,2),0)</f>
        <v>0</v>
      </c>
      <c r="U750" s="357"/>
      <c r="X750" s="357"/>
      <c r="Y750" s="357"/>
      <c r="Z750" s="357">
        <f t="shared" si="22"/>
        <v>6946215</v>
      </c>
    </row>
    <row r="751" spans="1:26" ht="12.65" customHeight="1" x14ac:dyDescent="0.35">
      <c r="A751" s="357" t="str">
        <f>RIGHT($C$84,3)&amp;"*"&amp;RIGHT($C$83,4)&amp;"*"&amp;U$55&amp;"*"&amp;"A"</f>
        <v>n's*014*7070*A</v>
      </c>
      <c r="B751" s="357">
        <f>ROUND(U59,0)</f>
        <v>1348167</v>
      </c>
      <c r="C751" s="362">
        <f>ROUND(U60,2)</f>
        <v>215.45</v>
      </c>
      <c r="D751" s="357">
        <f>ROUND(U61,0)</f>
        <v>20087970</v>
      </c>
      <c r="E751" s="357">
        <f>ROUND(U62,0)</f>
        <v>0</v>
      </c>
      <c r="F751" s="357">
        <f>ROUND(U63,0)</f>
        <v>0</v>
      </c>
      <c r="G751" s="357">
        <f>ROUND(U64,0)</f>
        <v>9216111</v>
      </c>
      <c r="H751" s="357">
        <f>ROUND(U65,0)</f>
        <v>0</v>
      </c>
      <c r="I751" s="357">
        <f>ROUND(U66,0)</f>
        <v>9184701</v>
      </c>
      <c r="J751" s="357">
        <f>ROUND(U67,0)</f>
        <v>0</v>
      </c>
      <c r="K751" s="357">
        <f>ROUND(U68,0)</f>
        <v>0</v>
      </c>
      <c r="L751" s="357">
        <f>ROUND(U70,0)</f>
        <v>2947421</v>
      </c>
      <c r="M751" s="357">
        <f>ROUND(U71,0)</f>
        <v>36931055</v>
      </c>
      <c r="N751" s="357">
        <f>ROUND(U76,0)</f>
        <v>44203</v>
      </c>
      <c r="O751" s="357">
        <f>ROUND(U74,0)</f>
        <v>77682651</v>
      </c>
      <c r="P751" s="357">
        <f>IF(U77&gt;0,ROUND(U77,0),0)</f>
        <v>0</v>
      </c>
      <c r="Q751" s="357">
        <f>IF(U78&gt;0,ROUND(U78,0),0)</f>
        <v>120565</v>
      </c>
      <c r="R751" s="357">
        <f>IF(U79&gt;0,ROUND(U79,0),0)</f>
        <v>0</v>
      </c>
      <c r="S751" s="357">
        <f>IF(U80&gt;0,ROUND(U80,0),0)</f>
        <v>0</v>
      </c>
      <c r="T751" s="362">
        <f>IF(U81&gt;0,ROUND(U81,2),0)</f>
        <v>0</v>
      </c>
      <c r="U751" s="357"/>
      <c r="X751" s="357"/>
      <c r="Y751" s="357"/>
      <c r="Z751" s="357">
        <f t="shared" si="22"/>
        <v>389421</v>
      </c>
    </row>
    <row r="752" spans="1:26" ht="12.65" customHeight="1" x14ac:dyDescent="0.35">
      <c r="A752" s="357" t="str">
        <f>RIGHT($C$84,3)&amp;"*"&amp;RIGHT($C$83,4)&amp;"*"&amp;V$55&amp;"*"&amp;"A"</f>
        <v>n's*014*7110*A</v>
      </c>
      <c r="B752" s="357">
        <f>ROUND(V59,0)</f>
        <v>38896</v>
      </c>
      <c r="C752" s="362">
        <f>ROUND(V60,2)</f>
        <v>56.79</v>
      </c>
      <c r="D752" s="357">
        <f>ROUND(V61,0)</f>
        <v>5230495</v>
      </c>
      <c r="E752" s="357">
        <f>ROUND(V62,0)</f>
        <v>0</v>
      </c>
      <c r="F752" s="357">
        <f>ROUND(V63,0)</f>
        <v>0</v>
      </c>
      <c r="G752" s="357">
        <f>ROUND(V64,0)</f>
        <v>262588</v>
      </c>
      <c r="H752" s="357">
        <f>ROUND(V65,0)</f>
        <v>1948</v>
      </c>
      <c r="I752" s="357">
        <f>ROUND(V66,0)</f>
        <v>637376</v>
      </c>
      <c r="J752" s="357">
        <f>ROUND(V67,0)</f>
        <v>0</v>
      </c>
      <c r="K752" s="357">
        <f>ROUND(V68,0)</f>
        <v>337678</v>
      </c>
      <c r="L752" s="357">
        <f>ROUND(V70,0)</f>
        <v>0</v>
      </c>
      <c r="M752" s="357">
        <f>ROUND(V71,0)</f>
        <v>6703730</v>
      </c>
      <c r="N752" s="357">
        <f>ROUND(V76,0)</f>
        <v>5473</v>
      </c>
      <c r="O752" s="357">
        <f>ROUND(V74,0)</f>
        <v>43627981</v>
      </c>
      <c r="P752" s="357">
        <f>IF(V77&gt;0,ROUND(V77,0),0)</f>
        <v>0</v>
      </c>
      <c r="Q752" s="357">
        <f>IF(V78&gt;0,ROUND(V78,0),0)</f>
        <v>7567</v>
      </c>
      <c r="R752" s="357">
        <f>IF(V79&gt;0,ROUND(V79,0),0)</f>
        <v>49457</v>
      </c>
      <c r="S752" s="357">
        <f>IF(V80&gt;0,ROUND(V80,0),0)</f>
        <v>0</v>
      </c>
      <c r="T752" s="362">
        <f>IF(V81&gt;0,ROUND(V81,2),0)</f>
        <v>0</v>
      </c>
      <c r="U752" s="357"/>
      <c r="X752" s="357"/>
      <c r="Y752" s="357"/>
      <c r="Z752" s="357">
        <f t="shared" si="22"/>
        <v>35405597</v>
      </c>
    </row>
    <row r="753" spans="1:26" ht="12.65" customHeight="1" x14ac:dyDescent="0.35">
      <c r="A753" s="357" t="str">
        <f>RIGHT($C$84,3)&amp;"*"&amp;RIGHT($C$83,4)&amp;"*"&amp;W$55&amp;"*"&amp;"A"</f>
        <v>n's*014*7120*A</v>
      </c>
      <c r="B753" s="357">
        <f>ROUND(W59,0)</f>
        <v>177339</v>
      </c>
      <c r="C753" s="362">
        <f>ROUND(W60,2)</f>
        <v>9.36</v>
      </c>
      <c r="D753" s="357">
        <f>ROUND(W61,0)</f>
        <v>1173985</v>
      </c>
      <c r="E753" s="357">
        <f>ROUND(W62,0)</f>
        <v>0</v>
      </c>
      <c r="F753" s="357">
        <f>ROUND(W63,0)</f>
        <v>0</v>
      </c>
      <c r="G753" s="357">
        <f>ROUND(W64,0)</f>
        <v>80887</v>
      </c>
      <c r="H753" s="357">
        <f>ROUND(W65,0)</f>
        <v>0</v>
      </c>
      <c r="I753" s="357">
        <f>ROUND(W66,0)</f>
        <v>33361</v>
      </c>
      <c r="J753" s="357">
        <f>ROUND(W67,0)</f>
        <v>0</v>
      </c>
      <c r="K753" s="357">
        <f>ROUND(W68,0)</f>
        <v>0</v>
      </c>
      <c r="L753" s="357">
        <f>ROUND(W70,0)</f>
        <v>0</v>
      </c>
      <c r="M753" s="357">
        <f>ROUND(W71,0)</f>
        <v>1919017</v>
      </c>
      <c r="N753" s="357">
        <f>ROUND(W76,0)</f>
        <v>0</v>
      </c>
      <c r="O753" s="357">
        <f>ROUND(W74,0)</f>
        <v>31354633</v>
      </c>
      <c r="P753" s="357">
        <f>IF(W77&gt;0,ROUND(W77,0),0)</f>
        <v>0</v>
      </c>
      <c r="Q753" s="357">
        <f>IF(W78&gt;0,ROUND(W78,0),0)</f>
        <v>0</v>
      </c>
      <c r="R753" s="357">
        <f>IF(W79&gt;0,ROUND(W79,0),0)</f>
        <v>0</v>
      </c>
      <c r="S753" s="357">
        <f>IF(W80&gt;0,ROUND(W80,0),0)</f>
        <v>0</v>
      </c>
      <c r="T753" s="362">
        <f>IF(W81&gt;0,ROUND(W81,2),0)</f>
        <v>0</v>
      </c>
      <c r="U753" s="357"/>
      <c r="X753" s="357"/>
      <c r="Y753" s="357"/>
      <c r="Z753" s="357">
        <f t="shared" si="22"/>
        <v>8795005</v>
      </c>
    </row>
    <row r="754" spans="1:26" ht="12.65" customHeight="1" x14ac:dyDescent="0.35">
      <c r="A754" s="357" t="str">
        <f>RIGHT($C$84,3)&amp;"*"&amp;RIGHT($C$83,4)&amp;"*"&amp;X$55&amp;"*"&amp;"A"</f>
        <v>n's*014*7130*A</v>
      </c>
      <c r="B754" s="357">
        <f>ROUND(X59,0)</f>
        <v>70089</v>
      </c>
      <c r="C754" s="362">
        <f>ROUND(X60,2)</f>
        <v>10.32</v>
      </c>
      <c r="D754" s="357">
        <f>ROUND(X61,0)</f>
        <v>1164818</v>
      </c>
      <c r="E754" s="357">
        <f>ROUND(X62,0)</f>
        <v>0</v>
      </c>
      <c r="F754" s="357">
        <f>ROUND(X63,0)</f>
        <v>0</v>
      </c>
      <c r="G754" s="357">
        <f>ROUND(X64,0)</f>
        <v>65931</v>
      </c>
      <c r="H754" s="357">
        <f>ROUND(X65,0)</f>
        <v>0</v>
      </c>
      <c r="I754" s="357">
        <f>ROUND(X66,0)</f>
        <v>30440</v>
      </c>
      <c r="J754" s="357">
        <f>ROUND(X67,0)</f>
        <v>0</v>
      </c>
      <c r="K754" s="357">
        <f>ROUND(X68,0)</f>
        <v>0</v>
      </c>
      <c r="L754" s="357">
        <f>ROUND(X70,0)</f>
        <v>0</v>
      </c>
      <c r="M754" s="357">
        <f>ROUND(X71,0)</f>
        <v>1881863</v>
      </c>
      <c r="N754" s="357">
        <f>ROUND(X76,0)</f>
        <v>4162</v>
      </c>
      <c r="O754" s="357">
        <f>ROUND(X74,0)</f>
        <v>14842355</v>
      </c>
      <c r="P754" s="357">
        <f>IF(X77&gt;0,ROUND(X77,0),0)</f>
        <v>0</v>
      </c>
      <c r="Q754" s="357">
        <f>IF(X78&gt;0,ROUND(X78,0),0)</f>
        <v>0</v>
      </c>
      <c r="R754" s="357">
        <f>IF(X79&gt;0,ROUND(X79,0),0)</f>
        <v>0</v>
      </c>
      <c r="S754" s="357">
        <f>IF(X80&gt;0,ROUND(X80,0),0)</f>
        <v>0</v>
      </c>
      <c r="T754" s="362">
        <f>IF(X81&gt;0,ROUND(X81,2),0)</f>
        <v>0</v>
      </c>
      <c r="U754" s="357"/>
      <c r="X754" s="357"/>
      <c r="Y754" s="357"/>
      <c r="Z754" s="357">
        <f t="shared" si="22"/>
        <v>4323077</v>
      </c>
    </row>
    <row r="755" spans="1:26" ht="12.65" customHeight="1" x14ac:dyDescent="0.35">
      <c r="A755" s="357" t="str">
        <f>RIGHT($C$84,3)&amp;"*"&amp;RIGHT($C$83,4)&amp;"*"&amp;Y$55&amp;"*"&amp;"A"</f>
        <v>n's*014*7140*A</v>
      </c>
      <c r="B755" s="357">
        <f>ROUND(Y59,0)</f>
        <v>169839</v>
      </c>
      <c r="C755" s="362">
        <f>ROUND(Y60,2)</f>
        <v>103.91</v>
      </c>
      <c r="D755" s="357">
        <f>ROUND(Y61,0)</f>
        <v>9929429</v>
      </c>
      <c r="E755" s="357">
        <f>ROUND(Y62,0)</f>
        <v>0</v>
      </c>
      <c r="F755" s="357">
        <f>ROUND(Y63,0)</f>
        <v>0</v>
      </c>
      <c r="G755" s="357">
        <f>ROUND(Y64,0)</f>
        <v>5097982</v>
      </c>
      <c r="H755" s="357">
        <f>ROUND(Y65,0)</f>
        <v>690</v>
      </c>
      <c r="I755" s="357">
        <f>ROUND(Y66,0)</f>
        <v>1630835</v>
      </c>
      <c r="J755" s="357">
        <f>ROUND(Y67,0)</f>
        <v>0</v>
      </c>
      <c r="K755" s="357">
        <f>ROUND(Y68,0)</f>
        <v>0</v>
      </c>
      <c r="L755" s="357">
        <f>ROUND(Y70,0)</f>
        <v>26867</v>
      </c>
      <c r="M755" s="357">
        <f>ROUND(Y71,0)</f>
        <v>17842009</v>
      </c>
      <c r="N755" s="357">
        <f>ROUND(Y76,0)</f>
        <v>52194</v>
      </c>
      <c r="O755" s="357">
        <f>ROUND(Y74,0)</f>
        <v>80018741</v>
      </c>
      <c r="P755" s="357">
        <f>IF(Y77&gt;0,ROUND(Y77,0),0)</f>
        <v>0</v>
      </c>
      <c r="Q755" s="357">
        <f>IF(Y78&gt;0,ROUND(Y78,0),0)</f>
        <v>4131</v>
      </c>
      <c r="R755" s="357">
        <f>IF(Y79&gt;0,ROUND(Y79,0),0)</f>
        <v>278191</v>
      </c>
      <c r="S755" s="357">
        <f>IF(Y80&gt;0,ROUND(Y80,0),0)</f>
        <v>22</v>
      </c>
      <c r="T755" s="362">
        <f>IF(Y81&gt;0,ROUND(Y81,2),0)</f>
        <v>0</v>
      </c>
      <c r="U755" s="357"/>
      <c r="X755" s="357"/>
      <c r="Y755" s="357"/>
      <c r="Z755" s="357">
        <f t="shared" si="22"/>
        <v>3120093</v>
      </c>
    </row>
    <row r="756" spans="1:26" ht="12.65" customHeight="1" x14ac:dyDescent="0.35">
      <c r="A756" s="357" t="str">
        <f>RIGHT($C$84,3)&amp;"*"&amp;RIGHT($C$83,4)&amp;"*"&amp;Z$55&amp;"*"&amp;"A"</f>
        <v>n's*014*7150*A</v>
      </c>
      <c r="B756" s="357">
        <f>ROUND(Z59,0)</f>
        <v>0</v>
      </c>
      <c r="C756" s="362">
        <f>ROUND(Z60,2)</f>
        <v>0.04</v>
      </c>
      <c r="D756" s="357">
        <f>ROUND(Z61,0)</f>
        <v>5555</v>
      </c>
      <c r="E756" s="357">
        <f>ROUND(Z62,0)</f>
        <v>0</v>
      </c>
      <c r="F756" s="357">
        <f>ROUND(Z63,0)</f>
        <v>0</v>
      </c>
      <c r="G756" s="357">
        <f>ROUND(Z64,0)</f>
        <v>2329</v>
      </c>
      <c r="H756" s="357">
        <f>ROUND(Z65,0)</f>
        <v>0</v>
      </c>
      <c r="I756" s="357">
        <f>ROUND(Z66,0)</f>
        <v>759817</v>
      </c>
      <c r="J756" s="357">
        <f>ROUND(Z67,0)</f>
        <v>0</v>
      </c>
      <c r="K756" s="357">
        <f>ROUND(Z68,0)</f>
        <v>0</v>
      </c>
      <c r="L756" s="357">
        <f>ROUND(Z70,0)</f>
        <v>18471</v>
      </c>
      <c r="M756" s="357">
        <f>ROUND(Z71,0)</f>
        <v>749230</v>
      </c>
      <c r="N756" s="357">
        <f>ROUND(Z76,0)</f>
        <v>388</v>
      </c>
      <c r="O756" s="357">
        <f>ROUND(Z74,0)</f>
        <v>37669</v>
      </c>
      <c r="P756" s="357">
        <f>IF(Z77&gt;0,ROUND(Z77,0),0)</f>
        <v>0</v>
      </c>
      <c r="Q756" s="357">
        <f>IF(Z78&gt;0,ROUND(Z78,0),0)</f>
        <v>208</v>
      </c>
      <c r="R756" s="357">
        <f>IF(Z79&gt;0,ROUND(Z79,0),0)</f>
        <v>0</v>
      </c>
      <c r="S756" s="357">
        <f>IF(Z80&gt;0,ROUND(Z80,0),0)</f>
        <v>0</v>
      </c>
      <c r="T756" s="362">
        <f>IF(Z81&gt;0,ROUND(Z81,2),0)</f>
        <v>0</v>
      </c>
      <c r="U756" s="357"/>
      <c r="X756" s="357"/>
      <c r="Y756" s="357"/>
      <c r="Z756" s="357">
        <f t="shared" si="22"/>
        <v>20863523</v>
      </c>
    </row>
    <row r="757" spans="1:26" ht="12.65" customHeight="1" x14ac:dyDescent="0.35">
      <c r="A757" s="357" t="str">
        <f>RIGHT($C$84,3)&amp;"*"&amp;RIGHT($C$83,4)&amp;"*"&amp;AA$55&amp;"*"&amp;"A"</f>
        <v>n's*014*7160*A</v>
      </c>
      <c r="B757" s="357">
        <f>ROUND(AA59,0)</f>
        <v>6140</v>
      </c>
      <c r="C757" s="362">
        <f>ROUND(AA60,2)</f>
        <v>4.0999999999999996</v>
      </c>
      <c r="D757" s="357">
        <f>ROUND(AA61,0)</f>
        <v>480631</v>
      </c>
      <c r="E757" s="357">
        <f>ROUND(AA62,0)</f>
        <v>0</v>
      </c>
      <c r="F757" s="357">
        <f>ROUND(AA63,0)</f>
        <v>0</v>
      </c>
      <c r="G757" s="357">
        <f>ROUND(AA64,0)</f>
        <v>683527</v>
      </c>
      <c r="H757" s="357">
        <f>ROUND(AA65,0)</f>
        <v>0</v>
      </c>
      <c r="I757" s="357">
        <f>ROUND(AA66,0)</f>
        <v>38026</v>
      </c>
      <c r="J757" s="357">
        <f>ROUND(AA67,0)</f>
        <v>0</v>
      </c>
      <c r="K757" s="357">
        <f>ROUND(AA68,0)</f>
        <v>1965</v>
      </c>
      <c r="L757" s="357">
        <f>ROUND(AA70,0)</f>
        <v>0</v>
      </c>
      <c r="M757" s="357">
        <f>ROUND(AA71,0)</f>
        <v>1428756</v>
      </c>
      <c r="N757" s="357">
        <f>ROUND(AA76,0)</f>
        <v>2220</v>
      </c>
      <c r="O757" s="357">
        <f>ROUND(AA74,0)</f>
        <v>3770267</v>
      </c>
      <c r="P757" s="357">
        <f>IF(AA77&gt;0,ROUND(AA77,0),0)</f>
        <v>0</v>
      </c>
      <c r="Q757" s="357">
        <f>IF(AA78&gt;0,ROUND(AA78,0),0)</f>
        <v>6719</v>
      </c>
      <c r="R757" s="357">
        <f>IF(AA79&gt;0,ROUND(AA79,0),0)</f>
        <v>0</v>
      </c>
      <c r="S757" s="357">
        <f>IF(AA80&gt;0,ROUND(AA80,0),0)</f>
        <v>0</v>
      </c>
      <c r="T757" s="362">
        <f>IF(AA81&gt;0,ROUND(AA81,2),0)</f>
        <v>0</v>
      </c>
      <c r="U757" s="357"/>
      <c r="X757" s="357"/>
      <c r="Y757" s="357"/>
      <c r="Z757" s="357">
        <f t="shared" si="22"/>
        <v>311607</v>
      </c>
    </row>
    <row r="758" spans="1:26" ht="12.65" customHeight="1" x14ac:dyDescent="0.35">
      <c r="A758" s="357" t="str">
        <f>RIGHT($C$84,3)&amp;"*"&amp;RIGHT($C$83,4)&amp;"*"&amp;AB$55&amp;"*"&amp;"A"</f>
        <v>n's*014*7170*A</v>
      </c>
      <c r="B758" s="357"/>
      <c r="C758" s="362">
        <f>ROUND(AB60,2)</f>
        <v>188.93</v>
      </c>
      <c r="D758" s="357">
        <f>ROUND(AB61,0)</f>
        <v>19511439</v>
      </c>
      <c r="E758" s="357">
        <f>ROUND(AB62,0)</f>
        <v>0</v>
      </c>
      <c r="F758" s="357">
        <f>ROUND(AB63,0)</f>
        <v>0</v>
      </c>
      <c r="G758" s="357">
        <f>ROUND(AB64,0)</f>
        <v>85609220</v>
      </c>
      <c r="H758" s="357">
        <f>ROUND(AB65,0)</f>
        <v>474</v>
      </c>
      <c r="I758" s="357">
        <f>ROUND(AB66,0)</f>
        <v>417683</v>
      </c>
      <c r="J758" s="357">
        <f>ROUND(AB67,0)</f>
        <v>0</v>
      </c>
      <c r="K758" s="357">
        <f>ROUND(AB68,0)</f>
        <v>4516</v>
      </c>
      <c r="L758" s="357">
        <f>ROUND(AB70,0)</f>
        <v>0</v>
      </c>
      <c r="M758" s="357">
        <f>ROUND(AB71,0)</f>
        <v>105864035</v>
      </c>
      <c r="N758" s="357">
        <f>ROUND(AB76,0)</f>
        <v>16736</v>
      </c>
      <c r="O758" s="357">
        <f>ROUND(AB74,0)</f>
        <v>185927316</v>
      </c>
      <c r="P758" s="357">
        <f>IF(AB77&gt;0,ROUND(AB77,0),0)</f>
        <v>0</v>
      </c>
      <c r="Q758" s="357">
        <f>IF(AB78&gt;0,ROUND(AB78,0),0)</f>
        <v>7321</v>
      </c>
      <c r="R758" s="357">
        <f>IF(AB79&gt;0,ROUND(AB79,0),0)</f>
        <v>14237</v>
      </c>
      <c r="S758" s="357">
        <f>IF(AB80&gt;0,ROUND(AB80,0),0)</f>
        <v>0</v>
      </c>
      <c r="T758" s="362">
        <f>IF(AB81&gt;0,ROUND(AB81,2),0)</f>
        <v>0</v>
      </c>
      <c r="U758" s="357"/>
      <c r="X758" s="357"/>
      <c r="Y758" s="357"/>
      <c r="Z758" s="357">
        <f t="shared" si="22"/>
        <v>1319602</v>
      </c>
    </row>
    <row r="759" spans="1:26" ht="12.65" customHeight="1" x14ac:dyDescent="0.35">
      <c r="A759" s="357" t="str">
        <f>RIGHT($C$84,3)&amp;"*"&amp;RIGHT($C$83,4)&amp;"*"&amp;AC$55&amp;"*"&amp;"A"</f>
        <v>n's*014*7180*A</v>
      </c>
      <c r="B759" s="357">
        <f>ROUND(AC59,0)</f>
        <v>211798</v>
      </c>
      <c r="C759" s="362">
        <f>ROUND(AC60,2)</f>
        <v>128.22</v>
      </c>
      <c r="D759" s="357">
        <f>ROUND(AC61,0)</f>
        <v>11022059</v>
      </c>
      <c r="E759" s="357">
        <f>ROUND(AC62,0)</f>
        <v>0</v>
      </c>
      <c r="F759" s="357">
        <f>ROUND(AC63,0)</f>
        <v>0</v>
      </c>
      <c r="G759" s="357">
        <f>ROUND(AC64,0)</f>
        <v>3811464</v>
      </c>
      <c r="H759" s="357">
        <f>ROUND(AC65,0)</f>
        <v>441</v>
      </c>
      <c r="I759" s="357">
        <f>ROUND(AC66,0)</f>
        <v>1717068</v>
      </c>
      <c r="J759" s="357">
        <f>ROUND(AC67,0)</f>
        <v>0</v>
      </c>
      <c r="K759" s="357">
        <f>ROUND(AC68,0)</f>
        <v>248906</v>
      </c>
      <c r="L759" s="357">
        <f>ROUND(AC70,0)</f>
        <v>50</v>
      </c>
      <c r="M759" s="357">
        <f>ROUND(AC71,0)</f>
        <v>16984973</v>
      </c>
      <c r="N759" s="357">
        <f>ROUND(AC76,0)</f>
        <v>5081</v>
      </c>
      <c r="O759" s="357">
        <f>ROUND(AC74,0)</f>
        <v>2399902</v>
      </c>
      <c r="P759" s="357">
        <f>IF(AC77&gt;0,ROUND(AC77,0),0)</f>
        <v>0</v>
      </c>
      <c r="Q759" s="357">
        <f>IF(AC78&gt;0,ROUND(AC78,0),0)</f>
        <v>34</v>
      </c>
      <c r="R759" s="357">
        <f>IF(AC79&gt;0,ROUND(AC79,0),0)</f>
        <v>0</v>
      </c>
      <c r="S759" s="357">
        <f>IF(AC80&gt;0,ROUND(AC80,0),0)</f>
        <v>0</v>
      </c>
      <c r="T759" s="362">
        <f>IF(AC81&gt;0,ROUND(AC81,2),0)</f>
        <v>0</v>
      </c>
      <c r="U759" s="357"/>
      <c r="X759" s="357"/>
      <c r="Y759" s="357"/>
      <c r="Z759" s="357">
        <f t="shared" si="22"/>
        <v>59882217</v>
      </c>
    </row>
    <row r="760" spans="1:26" ht="12.65" customHeight="1" x14ac:dyDescent="0.35">
      <c r="A760" s="357" t="str">
        <f>RIGHT($C$84,3)&amp;"*"&amp;RIGHT($C$83,4)&amp;"*"&amp;AD$55&amp;"*"&amp;"A"</f>
        <v>n's*014*7190*A</v>
      </c>
      <c r="B760" s="357">
        <f>ROUND(AD59,0)</f>
        <v>12851</v>
      </c>
      <c r="C760" s="362">
        <f>ROUND(AD60,2)</f>
        <v>34.31</v>
      </c>
      <c r="D760" s="357">
        <f>ROUND(AD61,0)</f>
        <v>3573165</v>
      </c>
      <c r="E760" s="357">
        <f>ROUND(AD62,0)</f>
        <v>0</v>
      </c>
      <c r="F760" s="357">
        <f>ROUND(AD63,0)</f>
        <v>0</v>
      </c>
      <c r="G760" s="357">
        <f>ROUND(AD64,0)</f>
        <v>1221188</v>
      </c>
      <c r="H760" s="357">
        <f>ROUND(AD65,0)</f>
        <v>0</v>
      </c>
      <c r="I760" s="357">
        <f>ROUND(AD66,0)</f>
        <v>389269</v>
      </c>
      <c r="J760" s="357">
        <f>ROUND(AD67,0)</f>
        <v>0</v>
      </c>
      <c r="K760" s="357">
        <f>ROUND(AD68,0)</f>
        <v>0</v>
      </c>
      <c r="L760" s="357">
        <f>ROUND(AD70,0)</f>
        <v>0</v>
      </c>
      <c r="M760" s="357">
        <f>ROUND(AD71,0)</f>
        <v>5288274</v>
      </c>
      <c r="N760" s="357">
        <f>ROUND(AD76,0)</f>
        <v>4837</v>
      </c>
      <c r="O760" s="357">
        <f>ROUND(AD74,0)</f>
        <v>24702800</v>
      </c>
      <c r="P760" s="357">
        <f>IF(AD77&gt;0,ROUND(AD77,0),0)</f>
        <v>0</v>
      </c>
      <c r="Q760" s="357">
        <f>IF(AD78&gt;0,ROUND(AD78,0),0)</f>
        <v>573</v>
      </c>
      <c r="R760" s="357">
        <f>IF(AD79&gt;0,ROUND(AD79,0),0)</f>
        <v>0</v>
      </c>
      <c r="S760" s="357">
        <f>IF(AD80&gt;0,ROUND(AD80,0),0)</f>
        <v>23</v>
      </c>
      <c r="T760" s="362">
        <f>IF(AD81&gt;0,ROUND(AD81,2),0)</f>
        <v>0</v>
      </c>
      <c r="U760" s="357"/>
      <c r="X760" s="357"/>
      <c r="Y760" s="357"/>
      <c r="Z760" s="357">
        <f t="shared" si="22"/>
        <v>13820881</v>
      </c>
    </row>
    <row r="761" spans="1:26" ht="12.65" customHeight="1" x14ac:dyDescent="0.35">
      <c r="A761" s="357" t="str">
        <f>RIGHT($C$84,3)&amp;"*"&amp;RIGHT($C$83,4)&amp;"*"&amp;AE$55&amp;"*"&amp;"A"</f>
        <v>n's*014*7200*A</v>
      </c>
      <c r="B761" s="357">
        <f>ROUND(AE59,0)</f>
        <v>168042</v>
      </c>
      <c r="C761" s="362">
        <f>ROUND(AE60,2)</f>
        <v>68.12</v>
      </c>
      <c r="D761" s="357">
        <f>ROUND(AE61,0)</f>
        <v>5702916</v>
      </c>
      <c r="E761" s="357">
        <f>ROUND(AE62,0)</f>
        <v>0</v>
      </c>
      <c r="F761" s="357">
        <f>ROUND(AE63,0)</f>
        <v>0</v>
      </c>
      <c r="G761" s="357">
        <f>ROUND(AE64,0)</f>
        <v>171386</v>
      </c>
      <c r="H761" s="357">
        <f>ROUND(AE65,0)</f>
        <v>0</v>
      </c>
      <c r="I761" s="357">
        <f>ROUND(AE66,0)</f>
        <v>52305</v>
      </c>
      <c r="J761" s="357">
        <f>ROUND(AE67,0)</f>
        <v>0</v>
      </c>
      <c r="K761" s="357">
        <f>ROUND(AE68,0)</f>
        <v>50</v>
      </c>
      <c r="L761" s="357">
        <f>ROUND(AE70,0)</f>
        <v>116062</v>
      </c>
      <c r="M761" s="357">
        <f>ROUND(AE71,0)</f>
        <v>5869466</v>
      </c>
      <c r="N761" s="357">
        <f>ROUND(AE76,0)</f>
        <v>11297</v>
      </c>
      <c r="O761" s="357">
        <f>ROUND(AE74,0)</f>
        <v>17065461</v>
      </c>
      <c r="P761" s="357">
        <f>IF(AE77&gt;0,ROUND(AE77,0),0)</f>
        <v>0</v>
      </c>
      <c r="Q761" s="357">
        <f>IF(AE78&gt;0,ROUND(AE78,0),0)</f>
        <v>2246</v>
      </c>
      <c r="R761" s="357">
        <f>IF(AE79&gt;0,ROUND(AE79,0),0)</f>
        <v>0</v>
      </c>
      <c r="S761" s="357">
        <f>IF(AE80&gt;0,ROUND(AE80,0),0)</f>
        <v>0</v>
      </c>
      <c r="T761" s="362">
        <f>IF(AE81&gt;0,ROUND(AE81,2),0)</f>
        <v>0</v>
      </c>
      <c r="U761" s="357"/>
      <c r="X761" s="357"/>
      <c r="Y761" s="357"/>
      <c r="Z761" s="357">
        <f t="shared" si="22"/>
        <v>5202191</v>
      </c>
    </row>
    <row r="762" spans="1:26" ht="12.65" customHeight="1" x14ac:dyDescent="0.35">
      <c r="A762" s="357" t="str">
        <f>RIGHT($C$84,3)&amp;"*"&amp;RIGHT($C$83,4)&amp;"*"&amp;AF$55&amp;"*"&amp;"A"</f>
        <v>n's*014*7220*A</v>
      </c>
      <c r="B762" s="357">
        <f>ROUND(AF59,0)</f>
        <v>46771</v>
      </c>
      <c r="C762" s="362">
        <f>ROUND(AF60,2)</f>
        <v>111.91</v>
      </c>
      <c r="D762" s="357">
        <f>ROUND(AF61,0)</f>
        <v>9744032</v>
      </c>
      <c r="E762" s="357">
        <f>ROUND(AF62,0)</f>
        <v>0</v>
      </c>
      <c r="F762" s="357">
        <f>ROUND(AF63,0)</f>
        <v>0</v>
      </c>
      <c r="G762" s="357">
        <f>ROUND(AF64,0)</f>
        <v>258109</v>
      </c>
      <c r="H762" s="357">
        <f>ROUND(AF65,0)</f>
        <v>14814</v>
      </c>
      <c r="I762" s="357">
        <f>ROUND(AF66,0)</f>
        <v>1888352</v>
      </c>
      <c r="J762" s="357">
        <f>ROUND(AF67,0)</f>
        <v>0</v>
      </c>
      <c r="K762" s="357">
        <f>ROUND(AF68,0)</f>
        <v>1102147</v>
      </c>
      <c r="L762" s="357">
        <f>ROUND(AF70,0)</f>
        <v>1368714</v>
      </c>
      <c r="M762" s="357">
        <f>ROUND(AF71,0)</f>
        <v>12089082</v>
      </c>
      <c r="N762" s="357">
        <f>ROUND(AF76,0)</f>
        <v>10764</v>
      </c>
      <c r="O762" s="357">
        <f>ROUND(AF74,0)</f>
        <v>11863143</v>
      </c>
      <c r="P762" s="357">
        <f>IF(AF77&gt;0,ROUND(AF77,0),0)</f>
        <v>0</v>
      </c>
      <c r="Q762" s="357">
        <f>IF(AF78&gt;0,ROUND(AF78,0),0)</f>
        <v>0</v>
      </c>
      <c r="R762" s="357">
        <f>IF(AF79&gt;0,ROUND(AF79,0),0)</f>
        <v>0</v>
      </c>
      <c r="S762" s="357">
        <f>IF(AF80&gt;0,ROUND(AF80,0),0)</f>
        <v>8</v>
      </c>
      <c r="T762" s="362">
        <f>IF(AF81&gt;0,ROUND(AF81,2),0)</f>
        <v>0</v>
      </c>
      <c r="U762" s="357"/>
      <c r="X762" s="357"/>
      <c r="Y762" s="357"/>
      <c r="Z762" s="357">
        <f t="shared" si="22"/>
        <v>4539969</v>
      </c>
    </row>
    <row r="763" spans="1:26" ht="12.65" customHeight="1" x14ac:dyDescent="0.35">
      <c r="A763" s="357" t="str">
        <f>RIGHT($C$84,3)&amp;"*"&amp;RIGHT($C$83,4)&amp;"*"&amp;AG$55&amp;"*"&amp;"A"</f>
        <v>n's*014*7230*A</v>
      </c>
      <c r="B763" s="357">
        <f>ROUND(AG59,0)</f>
        <v>50644</v>
      </c>
      <c r="C763" s="362">
        <f>ROUND(AG60,2)</f>
        <v>124.07</v>
      </c>
      <c r="D763" s="357">
        <f>ROUND(AG61,0)</f>
        <v>11965545</v>
      </c>
      <c r="E763" s="357">
        <f>ROUND(AG62,0)</f>
        <v>0</v>
      </c>
      <c r="F763" s="357">
        <f>ROUND(AG63,0)</f>
        <v>0</v>
      </c>
      <c r="G763" s="357">
        <f>ROUND(AG64,0)</f>
        <v>1662154</v>
      </c>
      <c r="H763" s="357">
        <f>ROUND(AG65,0)</f>
        <v>0</v>
      </c>
      <c r="I763" s="357">
        <f>ROUND(AG66,0)</f>
        <v>1192085</v>
      </c>
      <c r="J763" s="357">
        <f>ROUND(AG67,0)</f>
        <v>0</v>
      </c>
      <c r="K763" s="357">
        <f>ROUND(AG68,0)</f>
        <v>0</v>
      </c>
      <c r="L763" s="357">
        <f>ROUND(AG70,0)</f>
        <v>191383</v>
      </c>
      <c r="M763" s="357">
        <f>ROUND(AG71,0)</f>
        <v>14662994</v>
      </c>
      <c r="N763" s="357">
        <f>ROUND(AG76,0)</f>
        <v>33303</v>
      </c>
      <c r="O763" s="357">
        <f>ROUND(AG74,0)</f>
        <v>75594614</v>
      </c>
      <c r="P763" s="357">
        <f>IF(AG77&gt;0,ROUND(AG77,0),0)</f>
        <v>0</v>
      </c>
      <c r="Q763" s="357">
        <f>IF(AG78&gt;0,ROUND(AG78,0),0)</f>
        <v>0</v>
      </c>
      <c r="R763" s="357">
        <f>IF(AG79&gt;0,ROUND(AG79,0),0)</f>
        <v>85116</v>
      </c>
      <c r="S763" s="357">
        <f>IF(AG80&gt;0,ROUND(AG80,0),0)</f>
        <v>72</v>
      </c>
      <c r="T763" s="362">
        <f>IF(AG81&gt;0,ROUND(AG81,2),0)</f>
        <v>0</v>
      </c>
      <c r="U763" s="357"/>
      <c r="X763" s="357"/>
      <c r="Y763" s="357"/>
      <c r="Z763" s="357">
        <f t="shared" si="22"/>
        <v>4427484</v>
      </c>
    </row>
    <row r="764" spans="1:26" ht="12.65" customHeight="1" x14ac:dyDescent="0.35">
      <c r="A764" s="357" t="str">
        <f>RIGHT($C$84,3)&amp;"*"&amp;RIGHT($C$83,4)&amp;"*"&amp;AH$55&amp;"*"&amp;"A"</f>
        <v>n's*014*7240*A</v>
      </c>
      <c r="B764" s="357">
        <f>ROUND(AH59,0)</f>
        <v>568</v>
      </c>
      <c r="C764" s="362">
        <f>ROUND(AH60,2)</f>
        <v>26.13</v>
      </c>
      <c r="D764" s="357">
        <f>ROUND(AH61,0)</f>
        <v>3158200</v>
      </c>
      <c r="E764" s="357">
        <f>ROUND(AH62,0)</f>
        <v>0</v>
      </c>
      <c r="F764" s="357">
        <f>ROUND(AH63,0)</f>
        <v>0</v>
      </c>
      <c r="G764" s="357">
        <f>ROUND(AH64,0)</f>
        <v>74999</v>
      </c>
      <c r="H764" s="357">
        <f>ROUND(AH65,0)</f>
        <v>3384</v>
      </c>
      <c r="I764" s="357">
        <f>ROUND(AH66,0)</f>
        <v>344335</v>
      </c>
      <c r="J764" s="357">
        <f>ROUND(AH67,0)</f>
        <v>0</v>
      </c>
      <c r="K764" s="357">
        <f>ROUND(AH68,0)</f>
        <v>0</v>
      </c>
      <c r="L764" s="357">
        <f>ROUND(AH70,0)</f>
        <v>619133</v>
      </c>
      <c r="M764" s="357">
        <f>ROUND(AH71,0)</f>
        <v>2979993</v>
      </c>
      <c r="N764" s="357">
        <f>ROUND(AH76,0)</f>
        <v>213</v>
      </c>
      <c r="O764" s="357">
        <f>ROUND(AH74,0)</f>
        <v>46872</v>
      </c>
      <c r="P764" s="357">
        <f>IF(AH77&gt;0,ROUND(AH77,0),0)</f>
        <v>0</v>
      </c>
      <c r="Q764" s="357">
        <f>IF(AH78&gt;0,ROUND(AH78,0),0)</f>
        <v>0</v>
      </c>
      <c r="R764" s="357">
        <f>IF(AH79&gt;0,ROUND(AH79,0),0)</f>
        <v>0</v>
      </c>
      <c r="S764" s="357">
        <f>IF(AH80&gt;0,ROUND(AH80,0),0)</f>
        <v>18</v>
      </c>
      <c r="T764" s="362">
        <f>IF(AH81&gt;0,ROUND(AH81,2),0)</f>
        <v>0</v>
      </c>
      <c r="U764" s="357"/>
      <c r="X764" s="357"/>
      <c r="Y764" s="357"/>
      <c r="Z764" s="357">
        <f t="shared" si="22"/>
        <v>16912828</v>
      </c>
    </row>
    <row r="765" spans="1:26" ht="12.65" customHeight="1" x14ac:dyDescent="0.35">
      <c r="A765" s="357" t="str">
        <f>RIGHT($C$84,3)&amp;"*"&amp;RIGHT($C$83,4)&amp;"*"&amp;AI$55&amp;"*"&amp;"A"</f>
        <v>n's*014*7250*A</v>
      </c>
      <c r="B765" s="357">
        <f>ROUND(AI59,0)</f>
        <v>0</v>
      </c>
      <c r="C765" s="362">
        <f>ROUND(AI60,2)</f>
        <v>0</v>
      </c>
      <c r="D765" s="357">
        <f>ROUND(AI61,0)</f>
        <v>0</v>
      </c>
      <c r="E765" s="357">
        <f>ROUND(AI62,0)</f>
        <v>0</v>
      </c>
      <c r="F765" s="357">
        <f>ROUND(AI63,0)</f>
        <v>0</v>
      </c>
      <c r="G765" s="357">
        <f>ROUND(AI64,0)</f>
        <v>0</v>
      </c>
      <c r="H765" s="357">
        <f>ROUND(AI65,0)</f>
        <v>0</v>
      </c>
      <c r="I765" s="357">
        <f>ROUND(AI66,0)</f>
        <v>0</v>
      </c>
      <c r="J765" s="357">
        <f>ROUND(AI67,0)</f>
        <v>0</v>
      </c>
      <c r="K765" s="357">
        <f>ROUND(AI68,0)</f>
        <v>0</v>
      </c>
      <c r="L765" s="357">
        <f>ROUND(AI70,0)</f>
        <v>0</v>
      </c>
      <c r="M765" s="357">
        <f>ROUND(AI71,0)</f>
        <v>0</v>
      </c>
      <c r="N765" s="357">
        <f>ROUND(AI76,0)</f>
        <v>0</v>
      </c>
      <c r="O765" s="357">
        <f>ROUND(AI74,0)</f>
        <v>0</v>
      </c>
      <c r="P765" s="357">
        <f>IF(AI77&gt;0,ROUND(AI77,0),0)</f>
        <v>0</v>
      </c>
      <c r="Q765" s="357">
        <f>IF(AI78&gt;0,ROUND(AI78,0),0)</f>
        <v>0</v>
      </c>
      <c r="R765" s="357">
        <f>IF(AI79&gt;0,ROUND(AI79,0),0)</f>
        <v>0</v>
      </c>
      <c r="S765" s="357">
        <f>IF(AI80&gt;0,ROUND(AI80,0),0)</f>
        <v>0</v>
      </c>
      <c r="T765" s="362">
        <f>IF(AI81&gt;0,ROUND(AI81,2),0)</f>
        <v>0</v>
      </c>
      <c r="U765" s="357"/>
      <c r="X765" s="357"/>
      <c r="Y765" s="357"/>
      <c r="Z765" s="357">
        <f t="shared" si="22"/>
        <v>812665</v>
      </c>
    </row>
    <row r="766" spans="1:26" ht="12.65" customHeight="1" x14ac:dyDescent="0.35">
      <c r="A766" s="357" t="str">
        <f>RIGHT($C$84,3)&amp;"*"&amp;RIGHT($C$83,4)&amp;"*"&amp;AJ$55&amp;"*"&amp;"A"</f>
        <v>n's*014*7260*A</v>
      </c>
      <c r="B766" s="357">
        <f>ROUND(AJ59,0)</f>
        <v>326826</v>
      </c>
      <c r="C766" s="362">
        <f>ROUND(AJ60,2)</f>
        <v>884.98</v>
      </c>
      <c r="D766" s="357">
        <f>ROUND(AJ61,0)</f>
        <v>84487650</v>
      </c>
      <c r="E766" s="357">
        <f>ROUND(AJ62,0)</f>
        <v>0</v>
      </c>
      <c r="F766" s="357">
        <f>ROUND(AJ63,0)</f>
        <v>0</v>
      </c>
      <c r="G766" s="357">
        <f>ROUND(AJ64,0)</f>
        <v>3972254</v>
      </c>
      <c r="H766" s="357">
        <f>ROUND(AJ65,0)</f>
        <v>132316</v>
      </c>
      <c r="I766" s="357">
        <f>ROUND(AJ66,0)</f>
        <v>4445808</v>
      </c>
      <c r="J766" s="357">
        <f>ROUND(AJ67,0)</f>
        <v>0</v>
      </c>
      <c r="K766" s="357">
        <f>ROUND(AJ68,0)</f>
        <v>877044</v>
      </c>
      <c r="L766" s="357">
        <f>ROUND(AJ70,0)</f>
        <v>1953349</v>
      </c>
      <c r="M766" s="357">
        <f>ROUND(AJ71,0)</f>
        <v>94080352</v>
      </c>
      <c r="N766" s="357">
        <f>ROUND(AJ76,0)</f>
        <v>189520</v>
      </c>
      <c r="O766" s="357">
        <f>ROUND(AJ74,0)</f>
        <v>125095969</v>
      </c>
      <c r="P766" s="357">
        <f>IF(AJ77&gt;0,ROUND(AJ77,0),0)</f>
        <v>0</v>
      </c>
      <c r="Q766" s="357">
        <f>IF(AJ78&gt;0,ROUND(AJ78,0),0)</f>
        <v>12436</v>
      </c>
      <c r="R766" s="357">
        <f>IF(AJ79&gt;0,ROUND(AJ79,0),0)</f>
        <v>102208</v>
      </c>
      <c r="S766" s="357">
        <f>IF(AJ80&gt;0,ROUND(AJ80,0),0)</f>
        <v>315</v>
      </c>
      <c r="T766" s="362">
        <f>IF(AJ81&gt;0,ROUND(AJ81,2),0)</f>
        <v>0</v>
      </c>
      <c r="U766" s="357"/>
      <c r="X766" s="357"/>
      <c r="Y766" s="357"/>
      <c r="Z766" s="357">
        <f t="shared" si="22"/>
        <v>0</v>
      </c>
    </row>
    <row r="767" spans="1:26" ht="12.65" customHeight="1" x14ac:dyDescent="0.35">
      <c r="A767" s="357" t="str">
        <f>RIGHT($C$84,3)&amp;"*"&amp;RIGHT($C$83,4)&amp;"*"&amp;AK$55&amp;"*"&amp;"A"</f>
        <v>n's*014*7310*A</v>
      </c>
      <c r="B767" s="357">
        <f>ROUND(AK59,0)</f>
        <v>67850</v>
      </c>
      <c r="C767" s="362">
        <f>ROUND(AK60,2)</f>
        <v>23.29</v>
      </c>
      <c r="D767" s="357">
        <f>ROUND(AK61,0)</f>
        <v>2162177</v>
      </c>
      <c r="E767" s="357">
        <f>ROUND(AK62,0)</f>
        <v>0</v>
      </c>
      <c r="F767" s="357">
        <f>ROUND(AK63,0)</f>
        <v>0</v>
      </c>
      <c r="G767" s="357">
        <f>ROUND(AK64,0)</f>
        <v>129081</v>
      </c>
      <c r="H767" s="357">
        <f>ROUND(AK65,0)</f>
        <v>0</v>
      </c>
      <c r="I767" s="357">
        <f>ROUND(AK66,0)</f>
        <v>0</v>
      </c>
      <c r="J767" s="357">
        <f>ROUND(AK67,0)</f>
        <v>0</v>
      </c>
      <c r="K767" s="357">
        <f>ROUND(AK68,0)</f>
        <v>0</v>
      </c>
      <c r="L767" s="357">
        <f>ROUND(AK70,0)</f>
        <v>4150</v>
      </c>
      <c r="M767" s="357">
        <f>ROUND(AK71,0)</f>
        <v>2298489</v>
      </c>
      <c r="N767" s="357">
        <f>ROUND(AK76,0)</f>
        <v>3745</v>
      </c>
      <c r="O767" s="357">
        <f>ROUND(AK74,0)</f>
        <v>3271265</v>
      </c>
      <c r="P767" s="357">
        <f>IF(AK77&gt;0,ROUND(AK77,0),0)</f>
        <v>0</v>
      </c>
      <c r="Q767" s="357">
        <f>IF(AK78&gt;0,ROUND(AK78,0),0)</f>
        <v>0</v>
      </c>
      <c r="R767" s="357">
        <f>IF(AK79&gt;0,ROUND(AK79,0),0)</f>
        <v>0</v>
      </c>
      <c r="S767" s="357">
        <f>IF(AK80&gt;0,ROUND(AK80,0),0)</f>
        <v>0</v>
      </c>
      <c r="T767" s="362">
        <f>IF(AK81&gt;0,ROUND(AK81,2),0)</f>
        <v>0</v>
      </c>
      <c r="U767" s="357"/>
      <c r="X767" s="357"/>
      <c r="Y767" s="357"/>
      <c r="Z767" s="357">
        <f t="shared" si="22"/>
        <v>50429485</v>
      </c>
    </row>
    <row r="768" spans="1:26" ht="12.65" customHeight="1" x14ac:dyDescent="0.35">
      <c r="A768" s="357" t="str">
        <f>RIGHT($C$84,3)&amp;"*"&amp;RIGHT($C$83,4)&amp;"*"&amp;AL$55&amp;"*"&amp;"A"</f>
        <v>n's*014*7320*A</v>
      </c>
      <c r="B768" s="357">
        <f>ROUND(AL59,0)</f>
        <v>50189</v>
      </c>
      <c r="C768" s="362">
        <f>ROUND(AL60,2)</f>
        <v>19.23</v>
      </c>
      <c r="D768" s="357">
        <f>ROUND(AL61,0)</f>
        <v>1794375</v>
      </c>
      <c r="E768" s="357">
        <f>ROUND(AL62,0)</f>
        <v>0</v>
      </c>
      <c r="F768" s="357">
        <f>ROUND(AL63,0)</f>
        <v>0</v>
      </c>
      <c r="G768" s="357">
        <f>ROUND(AL64,0)</f>
        <v>34034</v>
      </c>
      <c r="H768" s="357">
        <f>ROUND(AL65,0)</f>
        <v>0</v>
      </c>
      <c r="I768" s="357">
        <f>ROUND(AL66,0)</f>
        <v>430</v>
      </c>
      <c r="J768" s="357">
        <f>ROUND(AL67,0)</f>
        <v>0</v>
      </c>
      <c r="K768" s="357">
        <f>ROUND(AL68,0)</f>
        <v>0</v>
      </c>
      <c r="L768" s="357">
        <f>ROUND(AL70,0)</f>
        <v>0</v>
      </c>
      <c r="M768" s="357">
        <f>ROUND(AL71,0)</f>
        <v>1838506</v>
      </c>
      <c r="N768" s="357">
        <f>ROUND(AL76,0)</f>
        <v>2802</v>
      </c>
      <c r="O768" s="357">
        <f>ROUND(AL74,0)</f>
        <v>4964185</v>
      </c>
      <c r="P768" s="357">
        <f>IF(AL77&gt;0,ROUND(AL77,0),0)</f>
        <v>0</v>
      </c>
      <c r="Q768" s="357">
        <f>IF(AL78&gt;0,ROUND(AL78,0),0)</f>
        <v>0</v>
      </c>
      <c r="R768" s="357">
        <f>IF(AL79&gt;0,ROUND(AL79,0),0)</f>
        <v>0</v>
      </c>
      <c r="S768" s="357">
        <f>IF(AL80&gt;0,ROUND(AL80,0),0)</f>
        <v>0</v>
      </c>
      <c r="T768" s="362">
        <f>IF(AL81&gt;0,ROUND(AL81,2),0)</f>
        <v>0</v>
      </c>
      <c r="U768" s="357"/>
      <c r="X768" s="357"/>
      <c r="Y768" s="357"/>
      <c r="Z768" s="357">
        <f t="shared" si="22"/>
        <v>1589013</v>
      </c>
    </row>
    <row r="769" spans="1:26" ht="12.65" customHeight="1" x14ac:dyDescent="0.35">
      <c r="A769" s="357" t="str">
        <f>RIGHT($C$84,3)&amp;"*"&amp;RIGHT($C$83,4)&amp;"*"&amp;AM$55&amp;"*"&amp;"A"</f>
        <v>n's*014*7330*A</v>
      </c>
      <c r="B769" s="357">
        <f>ROUND(AM59,0)</f>
        <v>0</v>
      </c>
      <c r="C769" s="362">
        <f>ROUND(AM60,2)</f>
        <v>28.93</v>
      </c>
      <c r="D769" s="357">
        <f>ROUND(AM61,0)</f>
        <v>2008541</v>
      </c>
      <c r="E769" s="357">
        <f>ROUND(AM62,0)</f>
        <v>0</v>
      </c>
      <c r="F769" s="357">
        <f>ROUND(AM63,0)</f>
        <v>0</v>
      </c>
      <c r="G769" s="357">
        <f>ROUND(AM64,0)</f>
        <v>9544</v>
      </c>
      <c r="H769" s="357">
        <f>ROUND(AM65,0)</f>
        <v>0</v>
      </c>
      <c r="I769" s="357">
        <f>ROUND(AM66,0)</f>
        <v>902</v>
      </c>
      <c r="J769" s="357">
        <f>ROUND(AM67,0)</f>
        <v>0</v>
      </c>
      <c r="K769" s="357">
        <f>ROUND(AM68,0)</f>
        <v>0</v>
      </c>
      <c r="L769" s="357">
        <f>ROUND(AM70,0)</f>
        <v>0</v>
      </c>
      <c r="M769" s="357">
        <f>ROUND(AM71,0)</f>
        <v>2026494</v>
      </c>
      <c r="N769" s="357">
        <f>ROUND(AM76,0)</f>
        <v>6698</v>
      </c>
      <c r="O769" s="357">
        <f>ROUND(AM74,0)</f>
        <v>0</v>
      </c>
      <c r="P769" s="357">
        <f>IF(AM77&gt;0,ROUND(AM77,0),0)</f>
        <v>0</v>
      </c>
      <c r="Q769" s="357">
        <f>IF(AM78&gt;0,ROUND(AM78,0),0)</f>
        <v>0</v>
      </c>
      <c r="R769" s="357">
        <f>IF(AM79&gt;0,ROUND(AM79,0),0)</f>
        <v>0</v>
      </c>
      <c r="S769" s="357">
        <f>IF(AM80&gt;0,ROUND(AM80,0),0)</f>
        <v>0</v>
      </c>
      <c r="T769" s="362">
        <f>IF(AM81&gt;0,ROUND(AM81,2),0)</f>
        <v>0</v>
      </c>
      <c r="U769" s="357"/>
      <c r="X769" s="357"/>
      <c r="Y769" s="357"/>
      <c r="Z769" s="357">
        <f t="shared" si="22"/>
        <v>1334957</v>
      </c>
    </row>
    <row r="770" spans="1:26" ht="12.65" customHeight="1" x14ac:dyDescent="0.35">
      <c r="A770" s="357" t="str">
        <f>RIGHT($C$84,3)&amp;"*"&amp;RIGHT($C$83,4)&amp;"*"&amp;AN$55&amp;"*"&amp;"A"</f>
        <v>n's*014*7340*A</v>
      </c>
      <c r="B770" s="357">
        <f>ROUND(AN59,0)</f>
        <v>0</v>
      </c>
      <c r="C770" s="362">
        <f>ROUND(AN60,2)</f>
        <v>0</v>
      </c>
      <c r="D770" s="357">
        <f>ROUND(AN61,0)</f>
        <v>0</v>
      </c>
      <c r="E770" s="357">
        <f>ROUND(AN62,0)</f>
        <v>0</v>
      </c>
      <c r="F770" s="357">
        <f>ROUND(AN63,0)</f>
        <v>0</v>
      </c>
      <c r="G770" s="357">
        <f>ROUND(AN64,0)</f>
        <v>0</v>
      </c>
      <c r="H770" s="357">
        <f>ROUND(AN65,0)</f>
        <v>0</v>
      </c>
      <c r="I770" s="357">
        <f>ROUND(AN66,0)</f>
        <v>0</v>
      </c>
      <c r="J770" s="357">
        <f>ROUND(AN67,0)</f>
        <v>0</v>
      </c>
      <c r="K770" s="357">
        <f>ROUND(AN68,0)</f>
        <v>0</v>
      </c>
      <c r="L770" s="357">
        <f>ROUND(AN70,0)</f>
        <v>0</v>
      </c>
      <c r="M770" s="357">
        <f>ROUND(AN71,0)</f>
        <v>0</v>
      </c>
      <c r="N770" s="357">
        <f>ROUND(AN76,0)</f>
        <v>0</v>
      </c>
      <c r="O770" s="357">
        <f>ROUND(AN74,0)</f>
        <v>0</v>
      </c>
      <c r="P770" s="357">
        <f>IF(AN77&gt;0,ROUND(AN77,0),0)</f>
        <v>0</v>
      </c>
      <c r="Q770" s="357">
        <f>IF(AN78&gt;0,ROUND(AN78,0),0)</f>
        <v>0</v>
      </c>
      <c r="R770" s="357">
        <f>IF(AN79&gt;0,ROUND(AN79,0),0)</f>
        <v>0</v>
      </c>
      <c r="S770" s="357">
        <f>IF(AN80&gt;0,ROUND(AN80,0),0)</f>
        <v>0</v>
      </c>
      <c r="T770" s="362">
        <f>IF(AN81&gt;0,ROUND(AN81,2),0)</f>
        <v>0</v>
      </c>
      <c r="U770" s="357"/>
      <c r="X770" s="357"/>
      <c r="Y770" s="357"/>
      <c r="Z770" s="357">
        <f t="shared" si="22"/>
        <v>996596</v>
      </c>
    </row>
    <row r="771" spans="1:26" ht="12.65" customHeight="1" x14ac:dyDescent="0.35">
      <c r="A771" s="357" t="str">
        <f>RIGHT($C$84,3)&amp;"*"&amp;RIGHT($C$83,4)&amp;"*"&amp;AO$55&amp;"*"&amp;"A"</f>
        <v>n's*014*7350*A</v>
      </c>
      <c r="B771" s="357">
        <f>ROUND(AO59,0)</f>
        <v>0</v>
      </c>
      <c r="C771" s="362">
        <f>ROUND(AO60,2)</f>
        <v>0</v>
      </c>
      <c r="D771" s="357">
        <f>ROUND(AO61,0)</f>
        <v>0</v>
      </c>
      <c r="E771" s="357">
        <f>ROUND(AO62,0)</f>
        <v>0</v>
      </c>
      <c r="F771" s="357">
        <f>ROUND(AO63,0)</f>
        <v>0</v>
      </c>
      <c r="G771" s="357">
        <f>ROUND(AO64,0)</f>
        <v>0</v>
      </c>
      <c r="H771" s="357">
        <f>ROUND(AO65,0)</f>
        <v>0</v>
      </c>
      <c r="I771" s="357">
        <f>ROUND(AO66,0)</f>
        <v>0</v>
      </c>
      <c r="J771" s="357">
        <f>ROUND(AO67,0)</f>
        <v>0</v>
      </c>
      <c r="K771" s="357">
        <f>ROUND(AO68,0)</f>
        <v>0</v>
      </c>
      <c r="L771" s="357">
        <f>ROUND(AO70,0)</f>
        <v>0</v>
      </c>
      <c r="M771" s="357">
        <f>ROUND(AO71,0)</f>
        <v>0</v>
      </c>
      <c r="N771" s="357">
        <f>ROUND(AO76,0)</f>
        <v>0</v>
      </c>
      <c r="O771" s="357">
        <f>ROUND(AO74,0)</f>
        <v>0</v>
      </c>
      <c r="P771" s="357">
        <f>IF(AO77&gt;0,ROUND(AO77,0),0)</f>
        <v>0</v>
      </c>
      <c r="Q771" s="357">
        <f>IF(AO78&gt;0,ROUND(AO78,0),0)</f>
        <v>0</v>
      </c>
      <c r="R771" s="357">
        <f>IF(AO79&gt;0,ROUND(AO79,0),0)</f>
        <v>0</v>
      </c>
      <c r="S771" s="357">
        <f>IF(AO80&gt;0,ROUND(AO80,0),0)</f>
        <v>0</v>
      </c>
      <c r="T771" s="362">
        <f>IF(AO81&gt;0,ROUND(AO81,2),0)</f>
        <v>0</v>
      </c>
      <c r="U771" s="357"/>
      <c r="X771" s="357"/>
      <c r="Y771" s="357"/>
      <c r="Z771" s="357">
        <f t="shared" si="22"/>
        <v>0</v>
      </c>
    </row>
    <row r="772" spans="1:26" ht="12.65" customHeight="1" x14ac:dyDescent="0.35">
      <c r="A772" s="357" t="str">
        <f>RIGHT($C$84,3)&amp;"*"&amp;RIGHT($C$83,4)&amp;"*"&amp;AP$55&amp;"*"&amp;"A"</f>
        <v>n's*014*7380*A</v>
      </c>
      <c r="B772" s="357">
        <f>ROUND(AP59,0)</f>
        <v>0</v>
      </c>
      <c r="C772" s="362">
        <f>ROUND(AP60,2)</f>
        <v>0</v>
      </c>
      <c r="D772" s="357">
        <f>ROUND(AP61,0)</f>
        <v>0</v>
      </c>
      <c r="E772" s="357">
        <f>ROUND(AP62,0)</f>
        <v>0</v>
      </c>
      <c r="F772" s="357">
        <f>ROUND(AP63,0)</f>
        <v>0</v>
      </c>
      <c r="G772" s="357">
        <f>ROUND(AP64,0)</f>
        <v>0</v>
      </c>
      <c r="H772" s="357">
        <f>ROUND(AP65,0)</f>
        <v>0</v>
      </c>
      <c r="I772" s="357">
        <f>ROUND(AP66,0)</f>
        <v>0</v>
      </c>
      <c r="J772" s="357">
        <f>ROUND(AP67,0)</f>
        <v>0</v>
      </c>
      <c r="K772" s="357">
        <f>ROUND(AP68,0)</f>
        <v>0</v>
      </c>
      <c r="L772" s="357">
        <f>ROUND(AP70,0)</f>
        <v>0</v>
      </c>
      <c r="M772" s="357">
        <f>ROUND(AP71,0)</f>
        <v>0</v>
      </c>
      <c r="N772" s="357">
        <f>ROUND(AP76,0)</f>
        <v>0</v>
      </c>
      <c r="O772" s="357">
        <f>ROUND(AP74,0)</f>
        <v>0</v>
      </c>
      <c r="P772" s="357">
        <f>IF(AP77&gt;0,ROUND(AP77,0),0)</f>
        <v>0</v>
      </c>
      <c r="Q772" s="357">
        <f>IF(AP78&gt;0,ROUND(AP78,0),0)</f>
        <v>0</v>
      </c>
      <c r="R772" s="357">
        <f>IF(AP79&gt;0,ROUND(AP79,0),0)</f>
        <v>0</v>
      </c>
      <c r="S772" s="357">
        <f>IF(AP80&gt;0,ROUND(AP80,0),0)</f>
        <v>0</v>
      </c>
      <c r="T772" s="362">
        <f>IF(AP81&gt;0,ROUND(AP81,2),0)</f>
        <v>0</v>
      </c>
      <c r="U772" s="357"/>
      <c r="X772" s="357"/>
      <c r="Y772" s="357"/>
      <c r="Z772" s="357">
        <f t="shared" si="22"/>
        <v>0</v>
      </c>
    </row>
    <row r="773" spans="1:26" ht="12.65" customHeight="1" x14ac:dyDescent="0.35">
      <c r="A773" s="357" t="str">
        <f>RIGHT($C$84,3)&amp;"*"&amp;RIGHT($C$83,4)&amp;"*"&amp;AQ$55&amp;"*"&amp;"A"</f>
        <v>n's*014*7390*A</v>
      </c>
      <c r="B773" s="357">
        <f>ROUND(AQ59,0)</f>
        <v>0</v>
      </c>
      <c r="C773" s="362">
        <f>ROUND(AQ60,2)</f>
        <v>7.0000000000000007E-2</v>
      </c>
      <c r="D773" s="357">
        <f>ROUND(AQ61,0)</f>
        <v>9874</v>
      </c>
      <c r="E773" s="357">
        <f>ROUND(AQ62,0)</f>
        <v>0</v>
      </c>
      <c r="F773" s="357">
        <f>ROUND(AQ63,0)</f>
        <v>0</v>
      </c>
      <c r="G773" s="357">
        <f>ROUND(AQ64,0)</f>
        <v>9496</v>
      </c>
      <c r="H773" s="357">
        <f>ROUND(AQ65,0)</f>
        <v>0</v>
      </c>
      <c r="I773" s="357">
        <f>ROUND(AQ66,0)</f>
        <v>0</v>
      </c>
      <c r="J773" s="357">
        <f>ROUND(AQ67,0)</f>
        <v>0</v>
      </c>
      <c r="K773" s="357">
        <f>ROUND(AQ68,0)</f>
        <v>0</v>
      </c>
      <c r="L773" s="357">
        <f>ROUND(AQ70,0)</f>
        <v>0</v>
      </c>
      <c r="M773" s="357">
        <f>ROUND(AQ71,0)</f>
        <v>19370</v>
      </c>
      <c r="N773" s="357">
        <f>ROUND(AQ76,0)</f>
        <v>0</v>
      </c>
      <c r="O773" s="357">
        <f>ROUND(AQ74,0)</f>
        <v>0</v>
      </c>
      <c r="P773" s="357">
        <f>IF(AQ77&gt;0,ROUND(AQ77,0),0)</f>
        <v>0</v>
      </c>
      <c r="Q773" s="357">
        <f>IF(AQ78&gt;0,ROUND(AQ78,0),0)</f>
        <v>0</v>
      </c>
      <c r="R773" s="357">
        <f>IF(AQ79&gt;0,ROUND(AQ79,0),0)</f>
        <v>0</v>
      </c>
      <c r="S773" s="357">
        <f>IF(AQ80&gt;0,ROUND(AQ80,0),0)</f>
        <v>0</v>
      </c>
      <c r="T773" s="362">
        <f>IF(AQ81&gt;0,ROUND(AQ81,2),0)</f>
        <v>0</v>
      </c>
      <c r="U773" s="357"/>
      <c r="X773" s="357"/>
      <c r="Y773" s="357"/>
      <c r="Z773" s="357">
        <f t="shared" si="22"/>
        <v>0</v>
      </c>
    </row>
    <row r="774" spans="1:26" ht="12.65" customHeight="1" x14ac:dyDescent="0.35">
      <c r="A774" s="357" t="str">
        <f>RIGHT($C$84,3)&amp;"*"&amp;RIGHT($C$83,4)&amp;"*"&amp;AR$55&amp;"*"&amp;"A"</f>
        <v>n's*014*7400*A</v>
      </c>
      <c r="B774" s="357">
        <f>ROUND(AR59,0)</f>
        <v>55812</v>
      </c>
      <c r="C774" s="362">
        <f>ROUND(AR60,2)</f>
        <v>65.709999999999994</v>
      </c>
      <c r="D774" s="357">
        <f>ROUND(AR61,0)</f>
        <v>5444829</v>
      </c>
      <c r="E774" s="357">
        <f>ROUND(AR62,0)</f>
        <v>0</v>
      </c>
      <c r="F774" s="357">
        <f>ROUND(AR63,0)</f>
        <v>0</v>
      </c>
      <c r="G774" s="357">
        <f>ROUND(AR64,0)</f>
        <v>6586611</v>
      </c>
      <c r="H774" s="357">
        <f>ROUND(AR65,0)</f>
        <v>45666</v>
      </c>
      <c r="I774" s="357">
        <f>ROUND(AR66,0)</f>
        <v>365216</v>
      </c>
      <c r="J774" s="357">
        <f>ROUND(AR67,0)</f>
        <v>0</v>
      </c>
      <c r="K774" s="357">
        <f>ROUND(AR68,0)</f>
        <v>454928</v>
      </c>
      <c r="L774" s="357">
        <f>ROUND(AR70,0)</f>
        <v>0</v>
      </c>
      <c r="M774" s="357">
        <f>ROUND(AR71,0)</f>
        <v>13213407</v>
      </c>
      <c r="N774" s="357">
        <f>ROUND(AR76,0)</f>
        <v>0</v>
      </c>
      <c r="O774" s="357">
        <f>ROUND(AR74,0)</f>
        <v>66090911</v>
      </c>
      <c r="P774" s="357">
        <f>IF(AR77&gt;0,ROUND(AR77,0),0)</f>
        <v>0</v>
      </c>
      <c r="Q774" s="357">
        <f>IF(AR78&gt;0,ROUND(AR78,0),0)</f>
        <v>0</v>
      </c>
      <c r="R774" s="357">
        <f>IF(AR79&gt;0,ROUND(AR79,0),0)</f>
        <v>0</v>
      </c>
      <c r="S774" s="357">
        <f>IF(AR80&gt;0,ROUND(AR80,0),0)</f>
        <v>6</v>
      </c>
      <c r="T774" s="362">
        <f>IF(AR81&gt;0,ROUND(AR81,2),0)</f>
        <v>0</v>
      </c>
      <c r="U774" s="357"/>
      <c r="X774" s="357"/>
      <c r="Y774" s="357"/>
      <c r="Z774" s="357">
        <f t="shared" si="22"/>
        <v>3379</v>
      </c>
    </row>
    <row r="775" spans="1:26" ht="12.65" customHeight="1" x14ac:dyDescent="0.35">
      <c r="A775" s="357" t="str">
        <f>RIGHT($C$84,3)&amp;"*"&amp;RIGHT($C$83,4)&amp;"*"&amp;AS$55&amp;"*"&amp;"A"</f>
        <v>n's*014*7410*A</v>
      </c>
      <c r="B775" s="357">
        <f>ROUND(AS59,0)</f>
        <v>0</v>
      </c>
      <c r="C775" s="362">
        <f>ROUND(AS60,2)</f>
        <v>0</v>
      </c>
      <c r="D775" s="357">
        <f>ROUND(AS61,0)</f>
        <v>0</v>
      </c>
      <c r="E775" s="357">
        <f>ROUND(AS62,0)</f>
        <v>0</v>
      </c>
      <c r="F775" s="357">
        <f>ROUND(AS63,0)</f>
        <v>0</v>
      </c>
      <c r="G775" s="357">
        <f>ROUND(AS64,0)</f>
        <v>0</v>
      </c>
      <c r="H775" s="357">
        <f>ROUND(AS65,0)</f>
        <v>0</v>
      </c>
      <c r="I775" s="357">
        <f>ROUND(AS66,0)</f>
        <v>0</v>
      </c>
      <c r="J775" s="357">
        <f>ROUND(AS67,0)</f>
        <v>0</v>
      </c>
      <c r="K775" s="357">
        <f>ROUND(AS68,0)</f>
        <v>0</v>
      </c>
      <c r="L775" s="357">
        <f>ROUND(AS70,0)</f>
        <v>0</v>
      </c>
      <c r="M775" s="357">
        <f>ROUND(AS71,0)</f>
        <v>0</v>
      </c>
      <c r="N775" s="357">
        <f>ROUND(AS76,0)</f>
        <v>0</v>
      </c>
      <c r="O775" s="357">
        <f>ROUND(AS74,0)</f>
        <v>0</v>
      </c>
      <c r="P775" s="357">
        <f>IF(AS77&gt;0,ROUND(AS77,0),0)</f>
        <v>0</v>
      </c>
      <c r="Q775" s="357">
        <f>IF(AS78&gt;0,ROUND(AS78,0),0)</f>
        <v>0</v>
      </c>
      <c r="R775" s="357">
        <f>IF(AS79&gt;0,ROUND(AS79,0),0)</f>
        <v>0</v>
      </c>
      <c r="S775" s="357">
        <f>IF(AS80&gt;0,ROUND(AS80,0),0)</f>
        <v>0</v>
      </c>
      <c r="T775" s="362">
        <f>IF(AS81&gt;0,ROUND(AS81,2),0)</f>
        <v>0</v>
      </c>
      <c r="U775" s="357"/>
      <c r="X775" s="357"/>
      <c r="Y775" s="357"/>
      <c r="Z775" s="357">
        <f t="shared" si="22"/>
        <v>8824974</v>
      </c>
    </row>
    <row r="776" spans="1:26" ht="12.65" customHeight="1" x14ac:dyDescent="0.35">
      <c r="A776" s="357" t="str">
        <f>RIGHT($C$84,3)&amp;"*"&amp;RIGHT($C$83,4)&amp;"*"&amp;AT$55&amp;"*"&amp;"A"</f>
        <v>n's*014*7420*A</v>
      </c>
      <c r="B776" s="357">
        <f>ROUND(AT59,0)</f>
        <v>62</v>
      </c>
      <c r="C776" s="362">
        <f>ROUND(AT60,2)</f>
        <v>4.3099999999999996</v>
      </c>
      <c r="D776" s="357">
        <f>ROUND(AT61,0)</f>
        <v>499878</v>
      </c>
      <c r="E776" s="357">
        <f>ROUND(AT62,0)</f>
        <v>0</v>
      </c>
      <c r="F776" s="357">
        <f>ROUND(AT63,0)</f>
        <v>0</v>
      </c>
      <c r="G776" s="357">
        <f>ROUND(AT64,0)</f>
        <v>13551</v>
      </c>
      <c r="H776" s="357">
        <f>ROUND(AT65,0)</f>
        <v>60</v>
      </c>
      <c r="I776" s="357">
        <f>ROUND(AT66,0)</f>
        <v>3204828</v>
      </c>
      <c r="J776" s="357">
        <f>ROUND(AT67,0)</f>
        <v>0</v>
      </c>
      <c r="K776" s="357">
        <f>ROUND(AT68,0)</f>
        <v>0</v>
      </c>
      <c r="L776" s="357">
        <f>ROUND(AT70,0)</f>
        <v>50</v>
      </c>
      <c r="M776" s="357">
        <f>ROUND(AT71,0)</f>
        <v>3790453</v>
      </c>
      <c r="N776" s="357">
        <f>ROUND(AT76,0)</f>
        <v>99</v>
      </c>
      <c r="O776" s="357">
        <f>ROUND(AT74,0)</f>
        <v>60701</v>
      </c>
      <c r="P776" s="357">
        <f>IF(AT77&gt;0,ROUND(AT77,0),0)</f>
        <v>0</v>
      </c>
      <c r="Q776" s="357">
        <f>IF(AT78&gt;0,ROUND(AT78,0),0)</f>
        <v>987</v>
      </c>
      <c r="R776" s="357">
        <f>IF(AT79&gt;0,ROUND(AT79,0),0)</f>
        <v>0</v>
      </c>
      <c r="S776" s="357">
        <f>IF(AT80&gt;0,ROUND(AT80,0),0)</f>
        <v>4</v>
      </c>
      <c r="T776" s="362">
        <f>IF(AT81&gt;0,ROUND(AT81,2),0)</f>
        <v>0</v>
      </c>
      <c r="U776" s="357"/>
      <c r="X776" s="357"/>
      <c r="Y776" s="357"/>
      <c r="Z776" s="357">
        <f t="shared" si="22"/>
        <v>0</v>
      </c>
    </row>
    <row r="777" spans="1:26" ht="12.65" customHeight="1" x14ac:dyDescent="0.35">
      <c r="A777" s="357" t="str">
        <f>RIGHT($C$84,3)&amp;"*"&amp;RIGHT($C$83,4)&amp;"*"&amp;AU$55&amp;"*"&amp;"A"</f>
        <v>n's*014*7430*A</v>
      </c>
      <c r="B777" s="357">
        <f>ROUND(AU59,0)</f>
        <v>0</v>
      </c>
      <c r="C777" s="362">
        <f>ROUND(AU60,2)</f>
        <v>0</v>
      </c>
      <c r="D777" s="357">
        <f>ROUND(AU61,0)</f>
        <v>0</v>
      </c>
      <c r="E777" s="357">
        <f>ROUND(AU62,0)</f>
        <v>0</v>
      </c>
      <c r="F777" s="357">
        <f>ROUND(AU63,0)</f>
        <v>0</v>
      </c>
      <c r="G777" s="357">
        <f>ROUND(AU64,0)</f>
        <v>0</v>
      </c>
      <c r="H777" s="357">
        <f>ROUND(AU65,0)</f>
        <v>0</v>
      </c>
      <c r="I777" s="357">
        <f>ROUND(AU66,0)</f>
        <v>0</v>
      </c>
      <c r="J777" s="357">
        <f>ROUND(AU67,0)</f>
        <v>0</v>
      </c>
      <c r="K777" s="357">
        <f>ROUND(AU68,0)</f>
        <v>0</v>
      </c>
      <c r="L777" s="357">
        <f>ROUND(AU70,0)</f>
        <v>0</v>
      </c>
      <c r="M777" s="357">
        <f>ROUND(AU71,0)</f>
        <v>0</v>
      </c>
      <c r="N777" s="357">
        <f>ROUND(AU76,0)</f>
        <v>0</v>
      </c>
      <c r="O777" s="357">
        <f>ROUND(AU74,0)</f>
        <v>0</v>
      </c>
      <c r="P777" s="357">
        <f>IF(AU77&gt;0,ROUND(AU77,0),0)</f>
        <v>0</v>
      </c>
      <c r="Q777" s="357">
        <f>IF(AU78&gt;0,ROUND(AU78,0),0)</f>
        <v>0</v>
      </c>
      <c r="R777" s="357">
        <f>IF(AU79&gt;0,ROUND(AU79,0),0)</f>
        <v>0</v>
      </c>
      <c r="S777" s="357">
        <f>IF(AU80&gt;0,ROUND(AU80,0),0)</f>
        <v>0</v>
      </c>
      <c r="T777" s="362">
        <f>IF(AU81&gt;0,ROUND(AU81,2),0)</f>
        <v>0</v>
      </c>
      <c r="U777" s="357"/>
      <c r="X777" s="357"/>
      <c r="Y777" s="357"/>
      <c r="Z777" s="357">
        <f t="shared" si="22"/>
        <v>1245888</v>
      </c>
    </row>
    <row r="778" spans="1:26" ht="12.65" customHeight="1" x14ac:dyDescent="0.35">
      <c r="A778" s="357" t="str">
        <f>RIGHT($C$84,3)&amp;"*"&amp;RIGHT($C$83,4)&amp;"*"&amp;AV$55&amp;"*"&amp;"A"</f>
        <v>n's*014*7490*A</v>
      </c>
      <c r="B778" s="357"/>
      <c r="C778" s="362">
        <f>ROUND(AV60,2)</f>
        <v>53.51</v>
      </c>
      <c r="D778" s="357">
        <f>ROUND(AV61,0)</f>
        <v>4097794</v>
      </c>
      <c r="E778" s="357">
        <f>ROUND(AV62,0)</f>
        <v>0</v>
      </c>
      <c r="F778" s="357">
        <f>ROUND(AV63,0)</f>
        <v>0</v>
      </c>
      <c r="G778" s="357">
        <f>ROUND(AV64,0)</f>
        <v>821840</v>
      </c>
      <c r="H778" s="357">
        <f>ROUND(AV65,0)</f>
        <v>3298</v>
      </c>
      <c r="I778" s="357">
        <f>ROUND(AV66,0)</f>
        <v>533989</v>
      </c>
      <c r="J778" s="357">
        <f>ROUND(AV67,0)</f>
        <v>0</v>
      </c>
      <c r="K778" s="357">
        <f>ROUND(AV68,0)</f>
        <v>0</v>
      </c>
      <c r="L778" s="357">
        <f>ROUND(AV70,0)</f>
        <v>1864217</v>
      </c>
      <c r="M778" s="357">
        <f>ROUND(AV71,0)</f>
        <v>3854566</v>
      </c>
      <c r="N778" s="357">
        <f>ROUND(AV76,0)</f>
        <v>671</v>
      </c>
      <c r="O778" s="357">
        <f>ROUND(AV74,0)</f>
        <v>32392</v>
      </c>
      <c r="P778" s="357">
        <f>IF(AV77&gt;0,ROUND(AV77,0),0)</f>
        <v>0</v>
      </c>
      <c r="Q778" s="357">
        <f>IF(AV78&gt;0,ROUND(AV78,0),0)</f>
        <v>0</v>
      </c>
      <c r="R778" s="357">
        <f>IF(AV79&gt;0,ROUND(AV79,0),0)</f>
        <v>0</v>
      </c>
      <c r="S778" s="357">
        <f>IF(AV80&gt;0,ROUND(AV80,0),0)</f>
        <v>7</v>
      </c>
      <c r="T778" s="362">
        <f>IF(AV81&gt;0,ROUND(AV81,2),0)</f>
        <v>0</v>
      </c>
      <c r="U778" s="357"/>
      <c r="X778" s="357"/>
      <c r="Y778" s="357"/>
      <c r="Z778" s="357">
        <f t="shared" si="22"/>
        <v>0</v>
      </c>
    </row>
    <row r="779" spans="1:26" ht="12.65" customHeight="1" x14ac:dyDescent="0.35">
      <c r="A779" s="357" t="str">
        <f>RIGHT($C$84,3)&amp;"*"&amp;RIGHT($C$83,4)&amp;"*"&amp;AW$55&amp;"*"&amp;"A"</f>
        <v>n's*014*8200*A</v>
      </c>
      <c r="B779" s="357"/>
      <c r="C779" s="362">
        <f>ROUND(AW60,2)</f>
        <v>1045.78</v>
      </c>
      <c r="D779" s="357">
        <f>ROUND(AW61,0)</f>
        <v>77036410</v>
      </c>
      <c r="E779" s="357">
        <f>ROUND(AW62,0)</f>
        <v>0</v>
      </c>
      <c r="F779" s="357">
        <f>ROUND(AW63,0)</f>
        <v>0</v>
      </c>
      <c r="G779" s="357">
        <f>ROUND(AW64,0)</f>
        <v>20355361</v>
      </c>
      <c r="H779" s="357">
        <f>ROUND(AW65,0)</f>
        <v>2065280</v>
      </c>
      <c r="I779" s="357">
        <f>ROUND(AW66,0)</f>
        <v>152997766</v>
      </c>
      <c r="J779" s="357">
        <f>ROUND(AW67,0)</f>
        <v>0</v>
      </c>
      <c r="K779" s="357">
        <f>ROUND(AW68,0)</f>
        <v>11896434</v>
      </c>
      <c r="L779" s="357">
        <f>ROUND(AW70,0)</f>
        <v>216279343</v>
      </c>
      <c r="M779" s="357">
        <f>ROUND(AW71,0)</f>
        <v>64860413</v>
      </c>
      <c r="N779" s="357"/>
      <c r="O779" s="357"/>
      <c r="P779" s="357">
        <f>IF(AW77&gt;0,ROUND(AW77,0),0)</f>
        <v>0</v>
      </c>
      <c r="Q779" s="357">
        <f>IF(AW78&gt;0,ROUND(AW78,0),0)</f>
        <v>0</v>
      </c>
      <c r="R779" s="357">
        <f>IF(AW79&gt;0,ROUND(AW79,0),0)</f>
        <v>0</v>
      </c>
      <c r="S779" s="357">
        <f>IF(AW80&gt;0,ROUND(AW80,0),0)</f>
        <v>0</v>
      </c>
      <c r="T779" s="362">
        <f>IF(AW81&gt;0,ROUND(AW81,2),0)</f>
        <v>0</v>
      </c>
      <c r="U779" s="357"/>
      <c r="X779" s="357"/>
      <c r="Y779" s="357"/>
      <c r="Z779" s="357"/>
    </row>
    <row r="780" spans="1:26" ht="12.65" customHeight="1" x14ac:dyDescent="0.35">
      <c r="A780" s="357" t="str">
        <f>RIGHT($C$84,3)&amp;"*"&amp;RIGHT($C$83,4)&amp;"*"&amp;AX$55&amp;"*"&amp;"A"</f>
        <v>n's*014*8310*A</v>
      </c>
      <c r="B780" s="357"/>
      <c r="C780" s="362">
        <f>ROUND(AX60,2)</f>
        <v>0</v>
      </c>
      <c r="D780" s="357">
        <f>ROUND(AX61,0)</f>
        <v>0</v>
      </c>
      <c r="E780" s="357">
        <f>ROUND(AX62,0)</f>
        <v>0</v>
      </c>
      <c r="F780" s="357">
        <f>ROUND(AX63,0)</f>
        <v>0</v>
      </c>
      <c r="G780" s="357">
        <f>ROUND(AX64,0)</f>
        <v>802122</v>
      </c>
      <c r="H780" s="357">
        <f>ROUND(AX65,0)</f>
        <v>0</v>
      </c>
      <c r="I780" s="357">
        <f>ROUND(AX66,0)</f>
        <v>756475</v>
      </c>
      <c r="J780" s="357">
        <f>ROUND(AX67,0)</f>
        <v>0</v>
      </c>
      <c r="K780" s="357">
        <f>ROUND(AX68,0)</f>
        <v>792076</v>
      </c>
      <c r="L780" s="357">
        <f>ROUND(AX70,0)</f>
        <v>0</v>
      </c>
      <c r="M780" s="357">
        <f>ROUND(AX71,0)</f>
        <v>3838170</v>
      </c>
      <c r="N780" s="357"/>
      <c r="O780" s="357"/>
      <c r="P780" s="357">
        <f>IF(AX77&gt;0,ROUND(AX77,0),0)</f>
        <v>0</v>
      </c>
      <c r="Q780" s="357">
        <f>IF(AX78&gt;0,ROUND(AX78,0),0)</f>
        <v>0</v>
      </c>
      <c r="R780" s="357">
        <f>IF(AX79&gt;0,ROUND(AX79,0),0)</f>
        <v>0</v>
      </c>
      <c r="S780" s="357">
        <f>IF(AX80&gt;0,ROUND(AX80,0),0)</f>
        <v>0</v>
      </c>
      <c r="T780" s="362">
        <f>IF(AX81&gt;0,ROUND(AX81,2),0)</f>
        <v>0</v>
      </c>
      <c r="U780" s="357"/>
      <c r="X780" s="357"/>
      <c r="Y780" s="357"/>
      <c r="Z780" s="357"/>
    </row>
    <row r="781" spans="1:26" ht="12.65" customHeight="1" x14ac:dyDescent="0.35">
      <c r="A781" s="357" t="str">
        <f>RIGHT($C$84,3)&amp;"*"&amp;RIGHT($C$83,4)&amp;"*"&amp;AY$55&amp;"*"&amp;"A"</f>
        <v>n's*014*8320*A</v>
      </c>
      <c r="B781" s="357">
        <f>ROUND(AY59,0)</f>
        <v>1092264</v>
      </c>
      <c r="C781" s="362">
        <f>ROUND(AY60,2)</f>
        <v>192.44</v>
      </c>
      <c r="D781" s="357">
        <f>ROUND(AY61,0)</f>
        <v>11395015</v>
      </c>
      <c r="E781" s="357">
        <f>ROUND(AY62,0)</f>
        <v>0</v>
      </c>
      <c r="F781" s="357">
        <f>ROUND(AY63,0)</f>
        <v>0</v>
      </c>
      <c r="G781" s="357">
        <f>ROUND(AY64,0)</f>
        <v>3675916</v>
      </c>
      <c r="H781" s="357">
        <f>ROUND(AY65,0)</f>
        <v>216</v>
      </c>
      <c r="I781" s="357">
        <f>ROUND(AY66,0)</f>
        <v>202274</v>
      </c>
      <c r="J781" s="357">
        <f>ROUND(AY67,0)</f>
        <v>0</v>
      </c>
      <c r="K781" s="357">
        <f>ROUND(AY68,0)</f>
        <v>0</v>
      </c>
      <c r="L781" s="357">
        <f>ROUND(AY70,0)</f>
        <v>4711172</v>
      </c>
      <c r="M781" s="357">
        <f>ROUND(AY71,0)</f>
        <v>10782466</v>
      </c>
      <c r="N781" s="357"/>
      <c r="O781" s="357"/>
      <c r="P781" s="357">
        <f>IF(AY77&gt;0,ROUND(AY77,0),0)</f>
        <v>0</v>
      </c>
      <c r="Q781" s="357">
        <f>IF(AY78&gt;0,ROUND(AY78,0),0)</f>
        <v>0</v>
      </c>
      <c r="R781" s="357">
        <f>IF(AY79&gt;0,ROUND(AY79,0),0)</f>
        <v>0</v>
      </c>
      <c r="S781" s="357">
        <f>IF(AY80&gt;0,ROUND(AY80,0),0)</f>
        <v>0</v>
      </c>
      <c r="T781" s="362">
        <f>IF(AY81&gt;0,ROUND(AY81,2),0)</f>
        <v>0</v>
      </c>
      <c r="U781" s="357"/>
      <c r="X781" s="357"/>
      <c r="Y781" s="357"/>
      <c r="Z781" s="357"/>
    </row>
    <row r="782" spans="1:26" ht="12.65" customHeight="1" x14ac:dyDescent="0.35">
      <c r="A782" s="357" t="str">
        <f>RIGHT($C$84,3)&amp;"*"&amp;RIGHT($C$83,4)&amp;"*"&amp;AZ$55&amp;"*"&amp;"A"</f>
        <v>n's*014*8330*A</v>
      </c>
      <c r="B782" s="357">
        <f>ROUND(AZ59,0)</f>
        <v>1092264</v>
      </c>
      <c r="C782" s="362">
        <f>ROUND(AZ60,2)</f>
        <v>2.4900000000000002</v>
      </c>
      <c r="D782" s="357">
        <f>ROUND(AZ61,0)</f>
        <v>111519</v>
      </c>
      <c r="E782" s="357">
        <f>ROUND(AZ62,0)</f>
        <v>0</v>
      </c>
      <c r="F782" s="357">
        <f>ROUND(AZ63,0)</f>
        <v>0</v>
      </c>
      <c r="G782" s="357">
        <f>ROUND(AZ64,0)</f>
        <v>87182</v>
      </c>
      <c r="H782" s="357">
        <f>ROUND(AZ65,0)</f>
        <v>0</v>
      </c>
      <c r="I782" s="357">
        <f>ROUND(AZ66,0)</f>
        <v>3240</v>
      </c>
      <c r="J782" s="357">
        <f>ROUND(AZ67,0)</f>
        <v>0</v>
      </c>
      <c r="K782" s="357">
        <f>ROUND(AZ68,0)</f>
        <v>0</v>
      </c>
      <c r="L782" s="357">
        <f>ROUND(AZ70,0)</f>
        <v>161167</v>
      </c>
      <c r="M782" s="357">
        <f>ROUND(AZ71,0)</f>
        <v>47272</v>
      </c>
      <c r="N782" s="357"/>
      <c r="O782" s="357"/>
      <c r="P782" s="357">
        <f>IF(AZ77&gt;0,ROUND(AZ77,0),0)</f>
        <v>1092264</v>
      </c>
      <c r="Q782" s="357">
        <f>IF(AZ78&gt;0,ROUND(AZ78,0),0)</f>
        <v>0</v>
      </c>
      <c r="R782" s="357">
        <f>IF(AZ79&gt;0,ROUND(AZ79,0),0)</f>
        <v>0</v>
      </c>
      <c r="S782" s="357">
        <f>IF(AZ80&gt;0,ROUND(AZ80,0),0)</f>
        <v>0</v>
      </c>
      <c r="T782" s="362">
        <f>IF(AZ81&gt;0,ROUND(AZ81,2),0)</f>
        <v>0</v>
      </c>
      <c r="U782" s="357"/>
      <c r="X782" s="357"/>
      <c r="Y782" s="357"/>
      <c r="Z782" s="357"/>
    </row>
    <row r="783" spans="1:26" ht="12.65" customHeight="1" x14ac:dyDescent="0.35">
      <c r="A783" s="357" t="str">
        <f>RIGHT($C$84,3)&amp;"*"&amp;RIGHT($C$83,4)&amp;"*"&amp;BA$55&amp;"*"&amp;"A"</f>
        <v>n's*014*8350*A</v>
      </c>
      <c r="B783" s="357">
        <f>ROUND(BA59,0)</f>
        <v>0</v>
      </c>
      <c r="C783" s="362">
        <f>ROUND(BA60,2)</f>
        <v>3.16</v>
      </c>
      <c r="D783" s="357">
        <f>ROUND(BA61,0)</f>
        <v>154122</v>
      </c>
      <c r="E783" s="357">
        <f>ROUND(BA62,0)</f>
        <v>0</v>
      </c>
      <c r="F783" s="357">
        <f>ROUND(BA63,0)</f>
        <v>0</v>
      </c>
      <c r="G783" s="357">
        <f>ROUND(BA64,0)</f>
        <v>79210</v>
      </c>
      <c r="H783" s="357">
        <f>ROUND(BA65,0)</f>
        <v>0</v>
      </c>
      <c r="I783" s="357">
        <f>ROUND(BA66,0)</f>
        <v>3076531</v>
      </c>
      <c r="J783" s="357">
        <f>ROUND(BA67,0)</f>
        <v>0</v>
      </c>
      <c r="K783" s="357">
        <f>ROUND(BA68,0)</f>
        <v>0</v>
      </c>
      <c r="L783" s="357">
        <f>ROUND(BA70,0)</f>
        <v>0</v>
      </c>
      <c r="M783" s="357">
        <f>ROUND(BA71,0)</f>
        <v>3309864</v>
      </c>
      <c r="N783" s="357"/>
      <c r="O783" s="357"/>
      <c r="P783" s="357">
        <f>IF(BA77&gt;0,ROUND(BA77,0),0)</f>
        <v>0</v>
      </c>
      <c r="Q783" s="357">
        <f>IF(BA78&gt;0,ROUND(BA78,0),0)</f>
        <v>0</v>
      </c>
      <c r="R783" s="357">
        <f>IF(BA79&gt;0,ROUND(BA79,0),0)</f>
        <v>0</v>
      </c>
      <c r="S783" s="357">
        <f>IF(BA80&gt;0,ROUND(BA80,0),0)</f>
        <v>0</v>
      </c>
      <c r="T783" s="362">
        <f>IF(BA81&gt;0,ROUND(BA81,2),0)</f>
        <v>0</v>
      </c>
      <c r="U783" s="357"/>
      <c r="X783" s="357"/>
      <c r="Y783" s="357"/>
      <c r="Z783" s="357"/>
    </row>
    <row r="784" spans="1:26" ht="12.65" customHeight="1" x14ac:dyDescent="0.35">
      <c r="A784" s="357" t="str">
        <f>RIGHT($C$84,3)&amp;"*"&amp;RIGHT($C$83,4)&amp;"*"&amp;BB$55&amp;"*"&amp;"A"</f>
        <v>n's*014*8360*A</v>
      </c>
      <c r="B784" s="357"/>
      <c r="C784" s="362">
        <f>ROUND(BB60,2)</f>
        <v>120.91</v>
      </c>
      <c r="D784" s="357">
        <f>ROUND(BB61,0)</f>
        <v>9346810</v>
      </c>
      <c r="E784" s="357">
        <f>ROUND(BB62,0)</f>
        <v>0</v>
      </c>
      <c r="F784" s="357">
        <f>ROUND(BB63,0)</f>
        <v>0</v>
      </c>
      <c r="G784" s="357">
        <f>ROUND(BB64,0)</f>
        <v>239986</v>
      </c>
      <c r="H784" s="357">
        <f>ROUND(BB65,0)</f>
        <v>6692</v>
      </c>
      <c r="I784" s="357">
        <f>ROUND(BB66,0)</f>
        <v>3613425</v>
      </c>
      <c r="J784" s="357">
        <f>ROUND(BB67,0)</f>
        <v>0</v>
      </c>
      <c r="K784" s="357">
        <f>ROUND(BB68,0)</f>
        <v>0</v>
      </c>
      <c r="L784" s="357">
        <f>ROUND(BB70,0)</f>
        <v>-50319</v>
      </c>
      <c r="M784" s="357">
        <f>ROUND(BB71,0)</f>
        <v>13691571</v>
      </c>
      <c r="N784" s="357"/>
      <c r="O784" s="357"/>
      <c r="P784" s="357">
        <f>IF(BB77&gt;0,ROUND(BB77,0),0)</f>
        <v>0</v>
      </c>
      <c r="Q784" s="357">
        <f>IF(BB78&gt;0,ROUND(BB78,0),0)</f>
        <v>0</v>
      </c>
      <c r="R784" s="357">
        <f>IF(BB79&gt;0,ROUND(BB79,0),0)</f>
        <v>0</v>
      </c>
      <c r="S784" s="357">
        <f>IF(BB80&gt;0,ROUND(BB80,0),0)</f>
        <v>0</v>
      </c>
      <c r="T784" s="362">
        <f>IF(BB81&gt;0,ROUND(BB81,2),0)</f>
        <v>0</v>
      </c>
      <c r="U784" s="357"/>
      <c r="X784" s="357"/>
      <c r="Y784" s="357"/>
      <c r="Z784" s="357"/>
    </row>
    <row r="785" spans="1:26" ht="12.65" customHeight="1" x14ac:dyDescent="0.35">
      <c r="A785" s="357" t="str">
        <f>RIGHT($C$84,3)&amp;"*"&amp;RIGHT($C$83,4)&amp;"*"&amp;BC$55&amp;"*"&amp;"A"</f>
        <v>n's*014*8370*A</v>
      </c>
      <c r="B785" s="357"/>
      <c r="C785" s="362">
        <f>ROUND(BC60,2)</f>
        <v>6.52</v>
      </c>
      <c r="D785" s="357">
        <f>ROUND(BC61,0)</f>
        <v>280048</v>
      </c>
      <c r="E785" s="357">
        <f>ROUND(BC62,0)</f>
        <v>0</v>
      </c>
      <c r="F785" s="357">
        <f>ROUND(BC63,0)</f>
        <v>0</v>
      </c>
      <c r="G785" s="357">
        <f>ROUND(BC64,0)</f>
        <v>0</v>
      </c>
      <c r="H785" s="357">
        <f>ROUND(BC65,0)</f>
        <v>0</v>
      </c>
      <c r="I785" s="357">
        <f>ROUND(BC66,0)</f>
        <v>0</v>
      </c>
      <c r="J785" s="357">
        <f>ROUND(BC67,0)</f>
        <v>0</v>
      </c>
      <c r="K785" s="357">
        <f>ROUND(BC68,0)</f>
        <v>0</v>
      </c>
      <c r="L785" s="357">
        <f>ROUND(BC70,0)</f>
        <v>0</v>
      </c>
      <c r="M785" s="357">
        <f>ROUND(BC71,0)</f>
        <v>280048</v>
      </c>
      <c r="N785" s="357"/>
      <c r="O785" s="357"/>
      <c r="P785" s="357">
        <f>IF(BC77&gt;0,ROUND(BC77,0),0)</f>
        <v>0</v>
      </c>
      <c r="Q785" s="357">
        <f>IF(BC78&gt;0,ROUND(BC78,0),0)</f>
        <v>0</v>
      </c>
      <c r="R785" s="357">
        <f>IF(BC79&gt;0,ROUND(BC79,0),0)</f>
        <v>0</v>
      </c>
      <c r="S785" s="357">
        <f>IF(BC80&gt;0,ROUND(BC80,0),0)</f>
        <v>0</v>
      </c>
      <c r="T785" s="362">
        <f>IF(BC81&gt;0,ROUND(BC81,2),0)</f>
        <v>0</v>
      </c>
      <c r="U785" s="357"/>
      <c r="X785" s="357"/>
      <c r="Y785" s="357"/>
      <c r="Z785" s="357"/>
    </row>
    <row r="786" spans="1:26" ht="12.65" customHeight="1" x14ac:dyDescent="0.35">
      <c r="A786" s="357" t="str">
        <f>RIGHT($C$84,3)&amp;"*"&amp;RIGHT($C$83,4)&amp;"*"&amp;BD$55&amp;"*"&amp;"A"</f>
        <v>n's*014*8420*A</v>
      </c>
      <c r="B786" s="357"/>
      <c r="C786" s="362">
        <f>ROUND(BD60,2)</f>
        <v>26.79</v>
      </c>
      <c r="D786" s="357">
        <f>ROUND(BD61,0)</f>
        <v>2015481</v>
      </c>
      <c r="E786" s="357">
        <f>ROUND(BD62,0)</f>
        <v>0</v>
      </c>
      <c r="F786" s="357">
        <f>ROUND(BD63,0)</f>
        <v>0</v>
      </c>
      <c r="G786" s="357">
        <f>ROUND(BD64,0)</f>
        <v>337637</v>
      </c>
      <c r="H786" s="357">
        <f>ROUND(BD65,0)</f>
        <v>216</v>
      </c>
      <c r="I786" s="357">
        <f>ROUND(BD66,0)</f>
        <v>466697</v>
      </c>
      <c r="J786" s="357">
        <f>ROUND(BD67,0)</f>
        <v>0</v>
      </c>
      <c r="K786" s="357">
        <f>ROUND(BD68,0)</f>
        <v>0</v>
      </c>
      <c r="L786" s="357">
        <f>ROUND(BD70,0)</f>
        <v>0</v>
      </c>
      <c r="M786" s="357">
        <f>ROUND(BD71,0)</f>
        <v>2831196</v>
      </c>
      <c r="N786" s="357"/>
      <c r="O786" s="357"/>
      <c r="P786" s="357">
        <f>IF(BD77&gt;0,ROUND(BD77,0),0)</f>
        <v>0</v>
      </c>
      <c r="Q786" s="357">
        <f>IF(BD78&gt;0,ROUND(BD78,0),0)</f>
        <v>0</v>
      </c>
      <c r="R786" s="357">
        <f>IF(BD79&gt;0,ROUND(BD79,0),0)</f>
        <v>0</v>
      </c>
      <c r="S786" s="357">
        <f>IF(BD80&gt;0,ROUND(BD80,0),0)</f>
        <v>0</v>
      </c>
      <c r="T786" s="362">
        <f>IF(BD81&gt;0,ROUND(BD81,2),0)</f>
        <v>0</v>
      </c>
      <c r="U786" s="357"/>
      <c r="X786" s="357"/>
      <c r="Y786" s="357"/>
      <c r="Z786" s="357"/>
    </row>
    <row r="787" spans="1:26" ht="12.65" customHeight="1" x14ac:dyDescent="0.35">
      <c r="A787" s="357" t="str">
        <f>RIGHT($C$84,3)&amp;"*"&amp;RIGHT($C$83,4)&amp;"*"&amp;BE$55&amp;"*"&amp;"A"</f>
        <v>n's*014*8430*A</v>
      </c>
      <c r="B787" s="357">
        <f>ROUND(BE59,0)</f>
        <v>1380938</v>
      </c>
      <c r="C787" s="362">
        <f>ROUND(BE60,2)</f>
        <v>200.89</v>
      </c>
      <c r="D787" s="357">
        <f>ROUND(BE61,0)</f>
        <v>14852413</v>
      </c>
      <c r="E787" s="357">
        <f>ROUND(BE62,0)</f>
        <v>0</v>
      </c>
      <c r="F787" s="357">
        <f>ROUND(BE63,0)</f>
        <v>0</v>
      </c>
      <c r="G787" s="357">
        <f>ROUND(BE64,0)</f>
        <v>1125212</v>
      </c>
      <c r="H787" s="357">
        <f>ROUND(BE65,0)</f>
        <v>6690157</v>
      </c>
      <c r="I787" s="357">
        <f>ROUND(BE66,0)</f>
        <v>2782884</v>
      </c>
      <c r="J787" s="357">
        <f>ROUND(BE67,0)</f>
        <v>0</v>
      </c>
      <c r="K787" s="357">
        <f>ROUND(BE68,0)</f>
        <v>282596</v>
      </c>
      <c r="L787" s="357">
        <f>ROUND(BE70,0)</f>
        <v>277</v>
      </c>
      <c r="M787" s="357">
        <f>ROUND(BE71,0)</f>
        <v>33735247</v>
      </c>
      <c r="N787" s="357"/>
      <c r="O787" s="357"/>
      <c r="P787" s="357">
        <f>IF(BE77&gt;0,ROUND(BE77,0),0)</f>
        <v>0</v>
      </c>
      <c r="Q787" s="357">
        <f>IF(BE78&gt;0,ROUND(BE78,0),0)</f>
        <v>0</v>
      </c>
      <c r="R787" s="357">
        <f>IF(BE79&gt;0,ROUND(BE79,0),0)</f>
        <v>0</v>
      </c>
      <c r="S787" s="357">
        <f>IF(BE80&gt;0,ROUND(BE80,0),0)</f>
        <v>0</v>
      </c>
      <c r="T787" s="362">
        <f>IF(BE81&gt;0,ROUND(BE81,2),0)</f>
        <v>0</v>
      </c>
      <c r="U787" s="357"/>
      <c r="X787" s="357"/>
      <c r="Y787" s="357"/>
      <c r="Z787" s="357"/>
    </row>
    <row r="788" spans="1:26" ht="12.65" customHeight="1" x14ac:dyDescent="0.35">
      <c r="A788" s="357" t="str">
        <f>RIGHT($C$84,3)&amp;"*"&amp;RIGHT($C$83,4)&amp;"*"&amp;BF$55&amp;"*"&amp;"A"</f>
        <v>n's*014*8460*A</v>
      </c>
      <c r="B788" s="357"/>
      <c r="C788" s="362">
        <f>ROUND(BF60,2)</f>
        <v>155.78</v>
      </c>
      <c r="D788" s="357">
        <f>ROUND(BF61,0)</f>
        <v>7451036</v>
      </c>
      <c r="E788" s="357">
        <f>ROUND(BF62,0)</f>
        <v>0</v>
      </c>
      <c r="F788" s="357">
        <f>ROUND(BF63,0)</f>
        <v>0</v>
      </c>
      <c r="G788" s="357">
        <f>ROUND(BF64,0)</f>
        <v>1061185</v>
      </c>
      <c r="H788" s="357">
        <f>ROUND(BF65,0)</f>
        <v>1409702</v>
      </c>
      <c r="I788" s="357">
        <f>ROUND(BF66,0)</f>
        <v>308081</v>
      </c>
      <c r="J788" s="357">
        <f>ROUND(BF67,0)</f>
        <v>0</v>
      </c>
      <c r="K788" s="357">
        <f>ROUND(BF68,0)</f>
        <v>179</v>
      </c>
      <c r="L788" s="357">
        <f>ROUND(BF70,0)</f>
        <v>0</v>
      </c>
      <c r="M788" s="357">
        <f>ROUND(BF71,0)</f>
        <v>10334439</v>
      </c>
      <c r="N788" s="357"/>
      <c r="O788" s="357"/>
      <c r="P788" s="357">
        <f>IF(BF77&gt;0,ROUND(BF77,0),0)</f>
        <v>0</v>
      </c>
      <c r="Q788" s="357">
        <f>IF(BF78&gt;0,ROUND(BF78,0),0)</f>
        <v>0</v>
      </c>
      <c r="R788" s="357">
        <f>IF(BF79&gt;0,ROUND(BF79,0),0)</f>
        <v>0</v>
      </c>
      <c r="S788" s="357">
        <f>IF(BF80&gt;0,ROUND(BF80,0),0)</f>
        <v>0</v>
      </c>
      <c r="T788" s="362">
        <f>IF(BF81&gt;0,ROUND(BF81,2),0)</f>
        <v>0</v>
      </c>
      <c r="U788" s="357"/>
      <c r="X788" s="357"/>
      <c r="Y788" s="357"/>
      <c r="Z788" s="357"/>
    </row>
    <row r="789" spans="1:26" ht="12.65" customHeight="1" x14ac:dyDescent="0.35">
      <c r="A789" s="357" t="str">
        <f>RIGHT($C$84,3)&amp;"*"&amp;RIGHT($C$83,4)&amp;"*"&amp;BG$55&amp;"*"&amp;"A"</f>
        <v>n's*014*8470*A</v>
      </c>
      <c r="B789" s="357"/>
      <c r="C789" s="362">
        <f>ROUND(BG60,2)</f>
        <v>24.52</v>
      </c>
      <c r="D789" s="357">
        <f>ROUND(BG61,0)</f>
        <v>1623163</v>
      </c>
      <c r="E789" s="357">
        <f>ROUND(BG62,0)</f>
        <v>0</v>
      </c>
      <c r="F789" s="357">
        <f>ROUND(BG63,0)</f>
        <v>0</v>
      </c>
      <c r="G789" s="357">
        <f>ROUND(BG64,0)</f>
        <v>59644</v>
      </c>
      <c r="H789" s="357">
        <f>ROUND(BG65,0)</f>
        <v>1132375</v>
      </c>
      <c r="I789" s="357">
        <f>ROUND(BG66,0)</f>
        <v>772645</v>
      </c>
      <c r="J789" s="357">
        <f>ROUND(BG67,0)</f>
        <v>0</v>
      </c>
      <c r="K789" s="357">
        <f>ROUND(BG68,0)</f>
        <v>2212</v>
      </c>
      <c r="L789" s="357">
        <f>ROUND(BG70,0)</f>
        <v>0</v>
      </c>
      <c r="M789" s="357">
        <f>ROUND(BG71,0)</f>
        <v>3740265</v>
      </c>
      <c r="N789" s="357"/>
      <c r="O789" s="357"/>
      <c r="P789" s="357">
        <f>IF(BG77&gt;0,ROUND(BG77,0),0)</f>
        <v>0</v>
      </c>
      <c r="Q789" s="357">
        <f>IF(BG78&gt;0,ROUND(BG78,0),0)</f>
        <v>0</v>
      </c>
      <c r="R789" s="357">
        <f>IF(BG79&gt;0,ROUND(BG79,0),0)</f>
        <v>0</v>
      </c>
      <c r="S789" s="357">
        <f>IF(BG80&gt;0,ROUND(BG80,0),0)</f>
        <v>0</v>
      </c>
      <c r="T789" s="362">
        <f>IF(BG81&gt;0,ROUND(BG81,2),0)</f>
        <v>0</v>
      </c>
      <c r="U789" s="357"/>
      <c r="X789" s="357"/>
      <c r="Y789" s="357"/>
      <c r="Z789" s="357"/>
    </row>
    <row r="790" spans="1:26" ht="12.65" customHeight="1" x14ac:dyDescent="0.35">
      <c r="A790" s="357" t="str">
        <f>RIGHT($C$84,3)&amp;"*"&amp;RIGHT($C$83,4)&amp;"*"&amp;BH$55&amp;"*"&amp;"A"</f>
        <v>n's*014*8480*A</v>
      </c>
      <c r="B790" s="357"/>
      <c r="C790" s="362">
        <f>ROUND(BH60,2)</f>
        <v>221.22</v>
      </c>
      <c r="D790" s="357">
        <f>ROUND(BH61,0)</f>
        <v>26485596</v>
      </c>
      <c r="E790" s="357">
        <f>ROUND(BH62,0)</f>
        <v>0</v>
      </c>
      <c r="F790" s="357">
        <f>ROUND(BH63,0)</f>
        <v>0</v>
      </c>
      <c r="G790" s="357">
        <f>ROUND(BH64,0)</f>
        <v>1145222</v>
      </c>
      <c r="H790" s="357">
        <f>ROUND(BH65,0)</f>
        <v>2799664</v>
      </c>
      <c r="I790" s="357">
        <f>ROUND(BH66,0)</f>
        <v>35483264</v>
      </c>
      <c r="J790" s="357">
        <f>ROUND(BH67,0)</f>
        <v>0</v>
      </c>
      <c r="K790" s="357">
        <f>ROUND(BH68,0)</f>
        <v>1011844</v>
      </c>
      <c r="L790" s="357">
        <f>ROUND(BH70,0)</f>
        <v>326074</v>
      </c>
      <c r="M790" s="357">
        <f>ROUND(BH71,0)</f>
        <v>70934962</v>
      </c>
      <c r="N790" s="357"/>
      <c r="O790" s="357"/>
      <c r="P790" s="357">
        <f>IF(BH77&gt;0,ROUND(BH77,0),0)</f>
        <v>0</v>
      </c>
      <c r="Q790" s="357">
        <f>IF(BH78&gt;0,ROUND(BH78,0),0)</f>
        <v>0</v>
      </c>
      <c r="R790" s="357">
        <f>IF(BH79&gt;0,ROUND(BH79,0),0)</f>
        <v>0</v>
      </c>
      <c r="S790" s="357">
        <f>IF(BH80&gt;0,ROUND(BH80,0),0)</f>
        <v>0</v>
      </c>
      <c r="T790" s="362">
        <f>IF(BH81&gt;0,ROUND(BH81,2),0)</f>
        <v>0</v>
      </c>
      <c r="U790" s="357"/>
      <c r="X790" s="357"/>
      <c r="Y790" s="357"/>
      <c r="Z790" s="357"/>
    </row>
    <row r="791" spans="1:26" ht="12.65" customHeight="1" x14ac:dyDescent="0.35">
      <c r="A791" s="357" t="str">
        <f>RIGHT($C$84,3)&amp;"*"&amp;RIGHT($C$83,4)&amp;"*"&amp;BI$55&amp;"*"&amp;"A"</f>
        <v>n's*014*8490*A</v>
      </c>
      <c r="B791" s="357"/>
      <c r="C791" s="362">
        <f>ROUND(BI60,2)</f>
        <v>45.19</v>
      </c>
      <c r="D791" s="357">
        <f>ROUND(BI61,0)</f>
        <v>5826750</v>
      </c>
      <c r="E791" s="357">
        <f>ROUND(BI62,0)</f>
        <v>0</v>
      </c>
      <c r="F791" s="357">
        <f>ROUND(BI63,0)</f>
        <v>0</v>
      </c>
      <c r="G791" s="357">
        <f>ROUND(BI64,0)</f>
        <v>50660</v>
      </c>
      <c r="H791" s="357">
        <f>ROUND(BI65,0)</f>
        <v>209510</v>
      </c>
      <c r="I791" s="357">
        <f>ROUND(BI66,0)</f>
        <v>4511955</v>
      </c>
      <c r="J791" s="357">
        <f>ROUND(BI67,0)</f>
        <v>0</v>
      </c>
      <c r="K791" s="357">
        <f>ROUND(BI68,0)</f>
        <v>698202</v>
      </c>
      <c r="L791" s="357">
        <f>ROUND(BI70,0)</f>
        <v>4256318</v>
      </c>
      <c r="M791" s="357">
        <f>ROUND(BI71,0)</f>
        <v>7385604</v>
      </c>
      <c r="N791" s="357"/>
      <c r="O791" s="357"/>
      <c r="P791" s="357">
        <f>IF(BI77&gt;0,ROUND(BI77,0),0)</f>
        <v>0</v>
      </c>
      <c r="Q791" s="357">
        <f>IF(BI78&gt;0,ROUND(BI78,0),0)</f>
        <v>0</v>
      </c>
      <c r="R791" s="357">
        <f>IF(BI79&gt;0,ROUND(BI79,0),0)</f>
        <v>8415</v>
      </c>
      <c r="S791" s="357">
        <f>IF(BI80&gt;0,ROUND(BI80,0),0)</f>
        <v>0</v>
      </c>
      <c r="T791" s="362">
        <f>IF(BI81&gt;0,ROUND(BI81,2),0)</f>
        <v>0</v>
      </c>
      <c r="U791" s="357"/>
      <c r="X791" s="357"/>
      <c r="Y791" s="357"/>
      <c r="Z791" s="357"/>
    </row>
    <row r="792" spans="1:26" ht="12.65" customHeight="1" x14ac:dyDescent="0.35">
      <c r="A792" s="357" t="str">
        <f>RIGHT($C$84,3)&amp;"*"&amp;RIGHT($C$83,4)&amp;"*"&amp;BJ$55&amp;"*"&amp;"A"</f>
        <v>n's*014*8510*A</v>
      </c>
      <c r="B792" s="357"/>
      <c r="C792" s="362">
        <f>ROUND(BJ60,2)</f>
        <v>55.44</v>
      </c>
      <c r="D792" s="357">
        <f>ROUND(BJ61,0)</f>
        <v>5709411</v>
      </c>
      <c r="E792" s="357">
        <f>ROUND(BJ62,0)</f>
        <v>0</v>
      </c>
      <c r="F792" s="357">
        <f>ROUND(BJ63,0)</f>
        <v>0</v>
      </c>
      <c r="G792" s="357">
        <f>ROUND(BJ64,0)</f>
        <v>75277</v>
      </c>
      <c r="H792" s="357">
        <f>ROUND(BJ65,0)</f>
        <v>20380</v>
      </c>
      <c r="I792" s="357">
        <f>ROUND(BJ66,0)</f>
        <v>5099434</v>
      </c>
      <c r="J792" s="357">
        <f>ROUND(BJ67,0)</f>
        <v>0</v>
      </c>
      <c r="K792" s="357">
        <f>ROUND(BJ68,0)</f>
        <v>0</v>
      </c>
      <c r="L792" s="357">
        <f>ROUND(BJ70,0)</f>
        <v>0</v>
      </c>
      <c r="M792" s="357">
        <f>ROUND(BJ71,0)</f>
        <v>10500699</v>
      </c>
      <c r="N792" s="357"/>
      <c r="O792" s="357"/>
      <c r="P792" s="357">
        <f>IF(BJ77&gt;0,ROUND(BJ77,0),0)</f>
        <v>0</v>
      </c>
      <c r="Q792" s="357">
        <f>IF(BJ78&gt;0,ROUND(BJ78,0),0)</f>
        <v>0</v>
      </c>
      <c r="R792" s="357">
        <f>IF(BJ79&gt;0,ROUND(BJ79,0),0)</f>
        <v>0</v>
      </c>
      <c r="S792" s="357">
        <f>IF(BJ80&gt;0,ROUND(BJ80,0),0)</f>
        <v>0</v>
      </c>
      <c r="T792" s="362">
        <f>IF(BJ81&gt;0,ROUND(BJ81,2),0)</f>
        <v>0</v>
      </c>
      <c r="U792" s="357"/>
      <c r="X792" s="357"/>
      <c r="Y792" s="357"/>
      <c r="Z792" s="357"/>
    </row>
    <row r="793" spans="1:26" ht="12.65" customHeight="1" x14ac:dyDescent="0.35">
      <c r="A793" s="357" t="str">
        <f>RIGHT($C$84,3)&amp;"*"&amp;RIGHT($C$83,4)&amp;"*"&amp;BK$55&amp;"*"&amp;"A"</f>
        <v>n's*014*8530*A</v>
      </c>
      <c r="B793" s="357"/>
      <c r="C793" s="362">
        <f>ROUND(BK60,2)</f>
        <v>191.72</v>
      </c>
      <c r="D793" s="357">
        <f>ROUND(BK61,0)</f>
        <v>13633352</v>
      </c>
      <c r="E793" s="357">
        <f>ROUND(BK62,0)</f>
        <v>0</v>
      </c>
      <c r="F793" s="357">
        <f>ROUND(BK63,0)</f>
        <v>0</v>
      </c>
      <c r="G793" s="357">
        <f>ROUND(BK64,0)</f>
        <v>231145</v>
      </c>
      <c r="H793" s="357">
        <f>ROUND(BK65,0)</f>
        <v>0</v>
      </c>
      <c r="I793" s="357">
        <f>ROUND(BK66,0)</f>
        <v>2044128</v>
      </c>
      <c r="J793" s="357">
        <f>ROUND(BK67,0)</f>
        <v>0</v>
      </c>
      <c r="K793" s="357">
        <f>ROUND(BK68,0)</f>
        <v>0</v>
      </c>
      <c r="L793" s="357">
        <f>ROUND(BK70,0)</f>
        <v>6403274</v>
      </c>
      <c r="M793" s="357">
        <f>ROUND(BK71,0)</f>
        <v>9642906</v>
      </c>
      <c r="N793" s="357"/>
      <c r="O793" s="357"/>
      <c r="P793" s="357">
        <f>IF(BK77&gt;0,ROUND(BK77,0),0)</f>
        <v>0</v>
      </c>
      <c r="Q793" s="357">
        <f>IF(BK78&gt;0,ROUND(BK78,0),0)</f>
        <v>0</v>
      </c>
      <c r="R793" s="357">
        <f>IF(BK79&gt;0,ROUND(BK79,0),0)</f>
        <v>0</v>
      </c>
      <c r="S793" s="357">
        <f>IF(BK80&gt;0,ROUND(BK80,0),0)</f>
        <v>0</v>
      </c>
      <c r="T793" s="362">
        <f>IF(BK81&gt;0,ROUND(BK81,2),0)</f>
        <v>0</v>
      </c>
      <c r="U793" s="357"/>
      <c r="X793" s="357"/>
      <c r="Y793" s="357"/>
      <c r="Z793" s="357"/>
    </row>
    <row r="794" spans="1:26" ht="12.65" customHeight="1" x14ac:dyDescent="0.35">
      <c r="A794" s="357" t="str">
        <f>RIGHT($C$84,3)&amp;"*"&amp;RIGHT($C$83,4)&amp;"*"&amp;BL$55&amp;"*"&amp;"A"</f>
        <v>n's*014*8560*A</v>
      </c>
      <c r="B794" s="357"/>
      <c r="C794" s="362">
        <f>ROUND(BL60,2)</f>
        <v>105.62</v>
      </c>
      <c r="D794" s="357">
        <f>ROUND(BL61,0)</f>
        <v>5756849</v>
      </c>
      <c r="E794" s="357">
        <f>ROUND(BL62,0)</f>
        <v>0</v>
      </c>
      <c r="F794" s="357">
        <f>ROUND(BL63,0)</f>
        <v>0</v>
      </c>
      <c r="G794" s="357">
        <f>ROUND(BL64,0)</f>
        <v>59278</v>
      </c>
      <c r="H794" s="357">
        <f>ROUND(BL65,0)</f>
        <v>0</v>
      </c>
      <c r="I794" s="357">
        <f>ROUND(BL66,0)</f>
        <v>15452</v>
      </c>
      <c r="J794" s="357">
        <f>ROUND(BL67,0)</f>
        <v>0</v>
      </c>
      <c r="K794" s="357">
        <f>ROUND(BL68,0)</f>
        <v>0</v>
      </c>
      <c r="L794" s="357">
        <f>ROUND(BL70,0)</f>
        <v>0</v>
      </c>
      <c r="M794" s="357">
        <f>ROUND(BL71,0)</f>
        <v>5832476</v>
      </c>
      <c r="N794" s="357"/>
      <c r="O794" s="357"/>
      <c r="P794" s="357">
        <f>IF(BL77&gt;0,ROUND(BL77,0),0)</f>
        <v>0</v>
      </c>
      <c r="Q794" s="357">
        <f>IF(BL78&gt;0,ROUND(BL78,0),0)</f>
        <v>0</v>
      </c>
      <c r="R794" s="357">
        <f>IF(BL79&gt;0,ROUND(BL79,0),0)</f>
        <v>0</v>
      </c>
      <c r="S794" s="357">
        <f>IF(BL80&gt;0,ROUND(BL80,0),0)</f>
        <v>0</v>
      </c>
      <c r="T794" s="362">
        <f>IF(BL81&gt;0,ROUND(BL81,2),0)</f>
        <v>0</v>
      </c>
      <c r="U794" s="357"/>
      <c r="X794" s="357"/>
      <c r="Y794" s="357"/>
      <c r="Z794" s="357"/>
    </row>
    <row r="795" spans="1:26" ht="12.65" customHeight="1" x14ac:dyDescent="0.35">
      <c r="A795" s="357" t="str">
        <f>RIGHT($C$84,3)&amp;"*"&amp;RIGHT($C$83,4)&amp;"*"&amp;BM$55&amp;"*"&amp;"A"</f>
        <v>n's*014*8590*A</v>
      </c>
      <c r="B795" s="357"/>
      <c r="C795" s="362">
        <f>ROUND(BM60,2)</f>
        <v>0</v>
      </c>
      <c r="D795" s="357">
        <f>ROUND(BM61,0)</f>
        <v>0</v>
      </c>
      <c r="E795" s="357">
        <f>ROUND(BM62,0)</f>
        <v>0</v>
      </c>
      <c r="F795" s="357">
        <f>ROUND(BM63,0)</f>
        <v>0</v>
      </c>
      <c r="G795" s="357">
        <f>ROUND(BM64,0)</f>
        <v>0</v>
      </c>
      <c r="H795" s="357">
        <f>ROUND(BM65,0)</f>
        <v>0</v>
      </c>
      <c r="I795" s="357">
        <f>ROUND(BM66,0)</f>
        <v>0</v>
      </c>
      <c r="J795" s="357">
        <f>ROUND(BM67,0)</f>
        <v>0</v>
      </c>
      <c r="K795" s="357">
        <f>ROUND(BM68,0)</f>
        <v>0</v>
      </c>
      <c r="L795" s="357">
        <f>ROUND(BM70,0)</f>
        <v>0</v>
      </c>
      <c r="M795" s="357">
        <f>ROUND(BM71,0)</f>
        <v>0</v>
      </c>
      <c r="N795" s="357"/>
      <c r="O795" s="357"/>
      <c r="P795" s="357">
        <f>IF(BM77&gt;0,ROUND(BM77,0),0)</f>
        <v>0</v>
      </c>
      <c r="Q795" s="357">
        <f>IF(BM78&gt;0,ROUND(BM78,0),0)</f>
        <v>0</v>
      </c>
      <c r="R795" s="357">
        <f>IF(BM79&gt;0,ROUND(BM79,0),0)</f>
        <v>0</v>
      </c>
      <c r="S795" s="357">
        <f>IF(BM80&gt;0,ROUND(BM80,0),0)</f>
        <v>0</v>
      </c>
      <c r="T795" s="362">
        <f>IF(BM81&gt;0,ROUND(BM81,2),0)</f>
        <v>0</v>
      </c>
      <c r="U795" s="357"/>
      <c r="X795" s="357"/>
      <c r="Y795" s="357"/>
      <c r="Z795" s="357"/>
    </row>
    <row r="796" spans="1:26" ht="12.65" customHeight="1" x14ac:dyDescent="0.35">
      <c r="A796" s="357" t="str">
        <f>RIGHT($C$84,3)&amp;"*"&amp;RIGHT($C$83,4)&amp;"*"&amp;BN$55&amp;"*"&amp;"A"</f>
        <v>n's*014*8610*A</v>
      </c>
      <c r="B796" s="357"/>
      <c r="C796" s="362">
        <f>ROUND(BN60,2)</f>
        <v>91.91</v>
      </c>
      <c r="D796" s="357">
        <f>ROUND(BN61,0)</f>
        <v>17698308</v>
      </c>
      <c r="E796" s="357">
        <f>ROUND(BN62,0)</f>
        <v>0</v>
      </c>
      <c r="F796" s="357">
        <f>ROUND(BN63,0)</f>
        <v>0</v>
      </c>
      <c r="G796" s="357">
        <f>ROUND(BN64,0)</f>
        <v>249891</v>
      </c>
      <c r="H796" s="357">
        <f>ROUND(BN65,0)</f>
        <v>8348</v>
      </c>
      <c r="I796" s="357">
        <f>ROUND(BN66,0)</f>
        <v>6885847</v>
      </c>
      <c r="J796" s="357">
        <f>ROUND(BN67,0)</f>
        <v>0</v>
      </c>
      <c r="K796" s="357">
        <f>ROUND(BN68,0)</f>
        <v>0</v>
      </c>
      <c r="L796" s="357">
        <f>ROUND(BN70,0)</f>
        <v>366015</v>
      </c>
      <c r="M796" s="357">
        <f>ROUND(BN71,0)</f>
        <v>26022049</v>
      </c>
      <c r="N796" s="357"/>
      <c r="O796" s="357"/>
      <c r="P796" s="357">
        <f>IF(BN77&gt;0,ROUND(BN77,0),0)</f>
        <v>0</v>
      </c>
      <c r="Q796" s="357">
        <f>IF(BN78&gt;0,ROUND(BN78,0),0)</f>
        <v>0</v>
      </c>
      <c r="R796" s="357">
        <f>IF(BN79&gt;0,ROUND(BN79,0),0)</f>
        <v>0</v>
      </c>
      <c r="S796" s="357">
        <f>IF(BN80&gt;0,ROUND(BN80,0),0)</f>
        <v>0</v>
      </c>
      <c r="T796" s="362">
        <f>IF(BN81&gt;0,ROUND(BN81,2),0)</f>
        <v>0</v>
      </c>
      <c r="U796" s="357"/>
      <c r="X796" s="357"/>
      <c r="Y796" s="357"/>
      <c r="Z796" s="357"/>
    </row>
    <row r="797" spans="1:26" ht="12.65" customHeight="1" x14ac:dyDescent="0.35">
      <c r="A797" s="357" t="str">
        <f>RIGHT($C$84,3)&amp;"*"&amp;RIGHT($C$83,4)&amp;"*"&amp;BO$55&amp;"*"&amp;"A"</f>
        <v>n's*014*8620*A</v>
      </c>
      <c r="B797" s="357"/>
      <c r="C797" s="362">
        <f>ROUND(BO60,2)</f>
        <v>13.16</v>
      </c>
      <c r="D797" s="357">
        <f>ROUND(BO61,0)</f>
        <v>1268756</v>
      </c>
      <c r="E797" s="357">
        <f>ROUND(BO62,0)</f>
        <v>0</v>
      </c>
      <c r="F797" s="357">
        <f>ROUND(BO63,0)</f>
        <v>0</v>
      </c>
      <c r="G797" s="357">
        <f>ROUND(BO64,0)</f>
        <v>720191</v>
      </c>
      <c r="H797" s="357">
        <f>ROUND(BO65,0)</f>
        <v>0</v>
      </c>
      <c r="I797" s="357">
        <f>ROUND(BO66,0)</f>
        <v>48730</v>
      </c>
      <c r="J797" s="357">
        <f>ROUND(BO67,0)</f>
        <v>0</v>
      </c>
      <c r="K797" s="357">
        <f>ROUND(BO68,0)</f>
        <v>0</v>
      </c>
      <c r="L797" s="357">
        <f>ROUND(BO70,0)</f>
        <v>0</v>
      </c>
      <c r="M797" s="357">
        <f>ROUND(BO71,0)</f>
        <v>2059599</v>
      </c>
      <c r="N797" s="357"/>
      <c r="O797" s="357"/>
      <c r="P797" s="357">
        <f>IF(BO77&gt;0,ROUND(BO77,0),0)</f>
        <v>0</v>
      </c>
      <c r="Q797" s="357">
        <f>IF(BO78&gt;0,ROUND(BO78,0),0)</f>
        <v>0</v>
      </c>
      <c r="R797" s="357">
        <f>IF(BO79&gt;0,ROUND(BO79,0),0)</f>
        <v>0</v>
      </c>
      <c r="S797" s="357">
        <f>IF(BO80&gt;0,ROUND(BO80,0),0)</f>
        <v>0</v>
      </c>
      <c r="T797" s="362">
        <f>IF(BO81&gt;0,ROUND(BO81,2),0)</f>
        <v>0</v>
      </c>
      <c r="U797" s="357"/>
      <c r="X797" s="357"/>
      <c r="Y797" s="357"/>
      <c r="Z797" s="357"/>
    </row>
    <row r="798" spans="1:26" ht="12.65" customHeight="1" x14ac:dyDescent="0.35">
      <c r="A798" s="357" t="str">
        <f>RIGHT($C$84,3)&amp;"*"&amp;RIGHT($C$83,4)&amp;"*"&amp;BP$55&amp;"*"&amp;"A"</f>
        <v>n's*014*8630*A</v>
      </c>
      <c r="B798" s="357"/>
      <c r="C798" s="362">
        <f>ROUND(BP60,2)</f>
        <v>34.57</v>
      </c>
      <c r="D798" s="357">
        <f>ROUND(BP61,0)</f>
        <v>2960894</v>
      </c>
      <c r="E798" s="357">
        <f>ROUND(BP62,0)</f>
        <v>0</v>
      </c>
      <c r="F798" s="357">
        <f>ROUND(BP63,0)</f>
        <v>0</v>
      </c>
      <c r="G798" s="357">
        <f>ROUND(BP64,0)</f>
        <v>128379</v>
      </c>
      <c r="H798" s="357">
        <f>ROUND(BP65,0)</f>
        <v>1199</v>
      </c>
      <c r="I798" s="357">
        <f>ROUND(BP66,0)</f>
        <v>3804604</v>
      </c>
      <c r="J798" s="357">
        <f>ROUND(BP67,0)</f>
        <v>0</v>
      </c>
      <c r="K798" s="357">
        <f>ROUND(BP68,0)</f>
        <v>0</v>
      </c>
      <c r="L798" s="357">
        <f>ROUND(BP70,0)</f>
        <v>405</v>
      </c>
      <c r="M798" s="357">
        <f>ROUND(BP71,0)</f>
        <v>7052418</v>
      </c>
      <c r="N798" s="357"/>
      <c r="O798" s="357"/>
      <c r="P798" s="357">
        <f>IF(BP77&gt;0,ROUND(BP77,0),0)</f>
        <v>0</v>
      </c>
      <c r="Q798" s="357">
        <f>IF(BP78&gt;0,ROUND(BP78,0),0)</f>
        <v>0</v>
      </c>
      <c r="R798" s="357">
        <f>IF(BP79&gt;0,ROUND(BP79,0),0)</f>
        <v>0</v>
      </c>
      <c r="S798" s="357">
        <f>IF(BP80&gt;0,ROUND(BP80,0),0)</f>
        <v>0</v>
      </c>
      <c r="T798" s="362">
        <f>IF(BP81&gt;0,ROUND(BP81,2),0)</f>
        <v>0</v>
      </c>
      <c r="U798" s="357"/>
      <c r="X798" s="357"/>
      <c r="Y798" s="357"/>
      <c r="Z798" s="357"/>
    </row>
    <row r="799" spans="1:26" ht="12.65" customHeight="1" x14ac:dyDescent="0.35">
      <c r="A799" s="357" t="str">
        <f>RIGHT($C$84,3)&amp;"*"&amp;RIGHT($C$83,4)&amp;"*"&amp;BQ$55&amp;"*"&amp;"A"</f>
        <v>n's*014*8640*A</v>
      </c>
      <c r="B799" s="357"/>
      <c r="C799" s="362">
        <f>ROUND(BQ60,2)</f>
        <v>42.96</v>
      </c>
      <c r="D799" s="357">
        <f>ROUND(BQ61,0)</f>
        <v>4520814</v>
      </c>
      <c r="E799" s="357">
        <f>ROUND(BQ62,0)</f>
        <v>0</v>
      </c>
      <c r="F799" s="357">
        <f>ROUND(BQ63,0)</f>
        <v>0</v>
      </c>
      <c r="G799" s="357">
        <f>ROUND(BQ64,0)</f>
        <v>177043</v>
      </c>
      <c r="H799" s="357">
        <f>ROUND(BQ65,0)</f>
        <v>1000</v>
      </c>
      <c r="I799" s="357">
        <f>ROUND(BQ66,0)</f>
        <v>1849731</v>
      </c>
      <c r="J799" s="357">
        <f>ROUND(BQ67,0)</f>
        <v>0</v>
      </c>
      <c r="K799" s="357">
        <f>ROUND(BQ68,0)</f>
        <v>0</v>
      </c>
      <c r="L799" s="357">
        <f>ROUND(BQ70,0)</f>
        <v>34611</v>
      </c>
      <c r="M799" s="357">
        <f>ROUND(BQ71,0)</f>
        <v>6684714</v>
      </c>
      <c r="N799" s="357"/>
      <c r="O799" s="357"/>
      <c r="P799" s="357">
        <f>IF(BQ77&gt;0,ROUND(BQ77,0),0)</f>
        <v>0</v>
      </c>
      <c r="Q799" s="357">
        <f>IF(BQ78&gt;0,ROUND(BQ78,0),0)</f>
        <v>0</v>
      </c>
      <c r="R799" s="357">
        <f>IF(BQ79&gt;0,ROUND(BQ79,0),0)</f>
        <v>0</v>
      </c>
      <c r="S799" s="357">
        <f>IF(BQ80&gt;0,ROUND(BQ80,0),0)</f>
        <v>0</v>
      </c>
      <c r="T799" s="362">
        <f>IF(BQ81&gt;0,ROUND(BQ81,2),0)</f>
        <v>0</v>
      </c>
      <c r="U799" s="357"/>
      <c r="X799" s="357"/>
      <c r="Y799" s="357"/>
      <c r="Z799" s="357"/>
    </row>
    <row r="800" spans="1:26" ht="12.65" customHeight="1" x14ac:dyDescent="0.35">
      <c r="A800" s="357" t="str">
        <f>RIGHT($C$84,3)&amp;"*"&amp;RIGHT($C$83,4)&amp;"*"&amp;BR$55&amp;"*"&amp;"A"</f>
        <v>n's*014*8650*A</v>
      </c>
      <c r="B800" s="357"/>
      <c r="C800" s="362">
        <f>ROUND(BR60,2)</f>
        <v>73.430000000000007</v>
      </c>
      <c r="D800" s="357">
        <f>ROUND(BR61,0)</f>
        <v>8104179</v>
      </c>
      <c r="E800" s="357">
        <f>ROUND(BR62,0)</f>
        <v>0</v>
      </c>
      <c r="F800" s="357">
        <f>ROUND(BR63,0)</f>
        <v>0</v>
      </c>
      <c r="G800" s="357">
        <f>ROUND(BR64,0)</f>
        <v>208120</v>
      </c>
      <c r="H800" s="357">
        <f>ROUND(BR65,0)</f>
        <v>5094</v>
      </c>
      <c r="I800" s="357">
        <f>ROUND(BR66,0)</f>
        <v>3602830</v>
      </c>
      <c r="J800" s="357">
        <f>ROUND(BR67,0)</f>
        <v>0</v>
      </c>
      <c r="K800" s="357">
        <f>ROUND(BR68,0)</f>
        <v>5743</v>
      </c>
      <c r="L800" s="357">
        <f>ROUND(BR70,0)</f>
        <v>359</v>
      </c>
      <c r="M800" s="357">
        <f>ROUND(BR71,0)</f>
        <v>12694666</v>
      </c>
      <c r="N800" s="357"/>
      <c r="O800" s="357"/>
      <c r="P800" s="357">
        <f>IF(BR77&gt;0,ROUND(BR77,0),0)</f>
        <v>0</v>
      </c>
      <c r="Q800" s="357">
        <f>IF(BR78&gt;0,ROUND(BR78,0),0)</f>
        <v>0</v>
      </c>
      <c r="R800" s="357">
        <f>IF(BR79&gt;0,ROUND(BR79,0),0)</f>
        <v>0</v>
      </c>
      <c r="S800" s="357">
        <f>IF(BR80&gt;0,ROUND(BR80,0),0)</f>
        <v>0</v>
      </c>
      <c r="T800" s="362">
        <f>IF(BR81&gt;0,ROUND(BR81,2),0)</f>
        <v>0</v>
      </c>
      <c r="U800" s="357"/>
      <c r="X800" s="357"/>
      <c r="Y800" s="357"/>
      <c r="Z800" s="357"/>
    </row>
    <row r="801" spans="1:26" ht="12.65" customHeight="1" x14ac:dyDescent="0.35">
      <c r="A801" s="357" t="str">
        <f>RIGHT($C$84,3)&amp;"*"&amp;RIGHT($C$83,4)&amp;"*"&amp;BS$55&amp;"*"&amp;"A"</f>
        <v>n's*014*8660*A</v>
      </c>
      <c r="B801" s="357"/>
      <c r="C801" s="362">
        <f>ROUND(BS60,2)</f>
        <v>5.71</v>
      </c>
      <c r="D801" s="357">
        <f>ROUND(BS61,0)</f>
        <v>386381</v>
      </c>
      <c r="E801" s="357">
        <f>ROUND(BS62,0)</f>
        <v>0</v>
      </c>
      <c r="F801" s="357">
        <f>ROUND(BS63,0)</f>
        <v>0</v>
      </c>
      <c r="G801" s="357">
        <f>ROUND(BS64,0)</f>
        <v>4703</v>
      </c>
      <c r="H801" s="357">
        <f>ROUND(BS65,0)</f>
        <v>0</v>
      </c>
      <c r="I801" s="357">
        <f>ROUND(BS66,0)</f>
        <v>5835</v>
      </c>
      <c r="J801" s="357">
        <f>ROUND(BS67,0)</f>
        <v>0</v>
      </c>
      <c r="K801" s="357">
        <f>ROUND(BS68,0)</f>
        <v>0</v>
      </c>
      <c r="L801" s="357">
        <f>ROUND(BS70,0)</f>
        <v>0</v>
      </c>
      <c r="M801" s="357">
        <f>ROUND(BS71,0)</f>
        <v>403510</v>
      </c>
      <c r="N801" s="357"/>
      <c r="O801" s="357"/>
      <c r="P801" s="357">
        <f>IF(BS77&gt;0,ROUND(BS77,0),0)</f>
        <v>0</v>
      </c>
      <c r="Q801" s="357">
        <f>IF(BS78&gt;0,ROUND(BS78,0),0)</f>
        <v>0</v>
      </c>
      <c r="R801" s="357">
        <f>IF(BS79&gt;0,ROUND(BS79,0),0)</f>
        <v>0</v>
      </c>
      <c r="S801" s="357">
        <f>IF(BS80&gt;0,ROUND(BS80,0),0)</f>
        <v>0</v>
      </c>
      <c r="T801" s="362">
        <f>IF(BS81&gt;0,ROUND(BS81,2),0)</f>
        <v>0</v>
      </c>
      <c r="U801" s="357"/>
      <c r="X801" s="357"/>
      <c r="Y801" s="357"/>
      <c r="Z801" s="357"/>
    </row>
    <row r="802" spans="1:26" ht="12.65" customHeight="1" x14ac:dyDescent="0.35">
      <c r="A802" s="357" t="str">
        <f>RIGHT($C$84,3)&amp;"*"&amp;RIGHT($C$83,4)&amp;"*"&amp;BT$55&amp;"*"&amp;"A"</f>
        <v>n's*014*8670*A</v>
      </c>
      <c r="B802" s="357"/>
      <c r="C802" s="362">
        <f>ROUND(BT60,2)</f>
        <v>7.47</v>
      </c>
      <c r="D802" s="357">
        <f>ROUND(BT61,0)</f>
        <v>703453</v>
      </c>
      <c r="E802" s="357">
        <f>ROUND(BT62,0)</f>
        <v>0</v>
      </c>
      <c r="F802" s="357">
        <f>ROUND(BT63,0)</f>
        <v>0</v>
      </c>
      <c r="G802" s="357">
        <f>ROUND(BT64,0)</f>
        <v>21774</v>
      </c>
      <c r="H802" s="357">
        <f>ROUND(BT65,0)</f>
        <v>0</v>
      </c>
      <c r="I802" s="357">
        <f>ROUND(BT66,0)</f>
        <v>13284</v>
      </c>
      <c r="J802" s="357">
        <f>ROUND(BT67,0)</f>
        <v>0</v>
      </c>
      <c r="K802" s="357">
        <f>ROUND(BT68,0)</f>
        <v>0</v>
      </c>
      <c r="L802" s="357">
        <f>ROUND(BT70,0)</f>
        <v>20000</v>
      </c>
      <c r="M802" s="357">
        <f>ROUND(BT71,0)</f>
        <v>726702</v>
      </c>
      <c r="N802" s="357"/>
      <c r="O802" s="357"/>
      <c r="P802" s="357">
        <f>IF(BT77&gt;0,ROUND(BT77,0),0)</f>
        <v>0</v>
      </c>
      <c r="Q802" s="357">
        <f>IF(BT78&gt;0,ROUND(BT78,0),0)</f>
        <v>0</v>
      </c>
      <c r="R802" s="357">
        <f>IF(BT79&gt;0,ROUND(BT79,0),0)</f>
        <v>0</v>
      </c>
      <c r="S802" s="357">
        <f>IF(BT80&gt;0,ROUND(BT80,0),0)</f>
        <v>0</v>
      </c>
      <c r="T802" s="362">
        <f>IF(BT81&gt;0,ROUND(BT81,2),0)</f>
        <v>0</v>
      </c>
      <c r="U802" s="357"/>
      <c r="X802" s="357"/>
      <c r="Y802" s="357"/>
      <c r="Z802" s="357"/>
    </row>
    <row r="803" spans="1:26" ht="12.65" customHeight="1" x14ac:dyDescent="0.35">
      <c r="A803" s="357" t="str">
        <f>RIGHT($C$84,3)&amp;"*"&amp;RIGHT($C$83,4)&amp;"*"&amp;BU$55&amp;"*"&amp;"A"</f>
        <v>n's*014*8680*A</v>
      </c>
      <c r="B803" s="357"/>
      <c r="C803" s="362">
        <f>ROUND(BU60,2)</f>
        <v>2.84</v>
      </c>
      <c r="D803" s="357">
        <f>ROUND(BU61,0)</f>
        <v>252991</v>
      </c>
      <c r="E803" s="357">
        <f>ROUND(BU62,0)</f>
        <v>0</v>
      </c>
      <c r="F803" s="357">
        <f>ROUND(BU63,0)</f>
        <v>0</v>
      </c>
      <c r="G803" s="357">
        <f>ROUND(BU64,0)</f>
        <v>1573</v>
      </c>
      <c r="H803" s="357">
        <f>ROUND(BU65,0)</f>
        <v>0</v>
      </c>
      <c r="I803" s="357">
        <f>ROUND(BU66,0)</f>
        <v>47580</v>
      </c>
      <c r="J803" s="357">
        <f>ROUND(BU67,0)</f>
        <v>0</v>
      </c>
      <c r="K803" s="357">
        <f>ROUND(BU68,0)</f>
        <v>0</v>
      </c>
      <c r="L803" s="357">
        <f>ROUND(BU70,0)</f>
        <v>0</v>
      </c>
      <c r="M803" s="357">
        <f>ROUND(BU71,0)</f>
        <v>1135392</v>
      </c>
      <c r="N803" s="357"/>
      <c r="O803" s="357"/>
      <c r="P803" s="357">
        <f>IF(BU77&gt;0,ROUND(BU77,0),0)</f>
        <v>0</v>
      </c>
      <c r="Q803" s="357">
        <f>IF(BU78&gt;0,ROUND(BU78,0),0)</f>
        <v>0</v>
      </c>
      <c r="R803" s="357">
        <f>IF(BU79&gt;0,ROUND(BU79,0),0)</f>
        <v>0</v>
      </c>
      <c r="S803" s="357">
        <f>IF(BU80&gt;0,ROUND(BU80,0),0)</f>
        <v>0</v>
      </c>
      <c r="T803" s="362">
        <f>IF(BU81&gt;0,ROUND(BU81,2),0)</f>
        <v>0</v>
      </c>
      <c r="U803" s="357"/>
      <c r="X803" s="357"/>
      <c r="Y803" s="357"/>
      <c r="Z803" s="357"/>
    </row>
    <row r="804" spans="1:26" ht="12.65" customHeight="1" x14ac:dyDescent="0.35">
      <c r="A804" s="357" t="str">
        <f>RIGHT($C$84,3)&amp;"*"&amp;RIGHT($C$83,4)&amp;"*"&amp;BV$55&amp;"*"&amp;"A"</f>
        <v>n's*014*8690*A</v>
      </c>
      <c r="B804" s="357"/>
      <c r="C804" s="362">
        <f>ROUND(BV60,2)</f>
        <v>54.78</v>
      </c>
      <c r="D804" s="357">
        <f>ROUND(BV61,0)</f>
        <v>3713436</v>
      </c>
      <c r="E804" s="357">
        <f>ROUND(BV62,0)</f>
        <v>0</v>
      </c>
      <c r="F804" s="357">
        <f>ROUND(BV63,0)</f>
        <v>0</v>
      </c>
      <c r="G804" s="357">
        <f>ROUND(BV64,0)</f>
        <v>23077</v>
      </c>
      <c r="H804" s="357">
        <f>ROUND(BV65,0)</f>
        <v>1794</v>
      </c>
      <c r="I804" s="357">
        <f>ROUND(BV66,0)</f>
        <v>1096628</v>
      </c>
      <c r="J804" s="357">
        <f>ROUND(BV67,0)</f>
        <v>0</v>
      </c>
      <c r="K804" s="357">
        <f>ROUND(BV68,0)</f>
        <v>0</v>
      </c>
      <c r="L804" s="357">
        <f>ROUND(BV70,0)</f>
        <v>13416</v>
      </c>
      <c r="M804" s="357">
        <f>ROUND(BV71,0)</f>
        <v>4841065</v>
      </c>
      <c r="N804" s="357"/>
      <c r="O804" s="357"/>
      <c r="P804" s="357">
        <f>IF(BV77&gt;0,ROUND(BV77,0),0)</f>
        <v>0</v>
      </c>
      <c r="Q804" s="357">
        <f>IF(BV78&gt;0,ROUND(BV78,0),0)</f>
        <v>0</v>
      </c>
      <c r="R804" s="357">
        <f>IF(BV79&gt;0,ROUND(BV79,0),0)</f>
        <v>0</v>
      </c>
      <c r="S804" s="357">
        <f>IF(BV80&gt;0,ROUND(BV80,0),0)</f>
        <v>0</v>
      </c>
      <c r="T804" s="362">
        <f>IF(BV81&gt;0,ROUND(BV81,2),0)</f>
        <v>0</v>
      </c>
      <c r="U804" s="357"/>
      <c r="X804" s="357"/>
      <c r="Y804" s="357"/>
      <c r="Z804" s="357"/>
    </row>
    <row r="805" spans="1:26" ht="12.65" customHeight="1" x14ac:dyDescent="0.35">
      <c r="A805" s="357" t="str">
        <f>RIGHT($C$84,3)&amp;"*"&amp;RIGHT($C$83,4)&amp;"*"&amp;BW$55&amp;"*"&amp;"A"</f>
        <v>n's*014*8700*A</v>
      </c>
      <c r="B805" s="357"/>
      <c r="C805" s="362">
        <f>ROUND(BW60,2)</f>
        <v>25.2</v>
      </c>
      <c r="D805" s="357">
        <f>ROUND(BW61,0)</f>
        <v>2210344</v>
      </c>
      <c r="E805" s="357">
        <f>ROUND(BW62,0)</f>
        <v>0</v>
      </c>
      <c r="F805" s="357">
        <f>ROUND(BW63,0)</f>
        <v>0</v>
      </c>
      <c r="G805" s="357">
        <f>ROUND(BW64,0)</f>
        <v>690828</v>
      </c>
      <c r="H805" s="357">
        <f>ROUND(BW65,0)</f>
        <v>2745</v>
      </c>
      <c r="I805" s="357">
        <f>ROUND(BW66,0)</f>
        <v>28921731</v>
      </c>
      <c r="J805" s="357">
        <f>ROUND(BW67,0)</f>
        <v>0</v>
      </c>
      <c r="K805" s="357">
        <f>ROUND(BW68,0)</f>
        <v>0</v>
      </c>
      <c r="L805" s="357">
        <f>ROUND(BW70,0)</f>
        <v>58661</v>
      </c>
      <c r="M805" s="357">
        <f>ROUND(BW71,0)</f>
        <v>32362121</v>
      </c>
      <c r="N805" s="357"/>
      <c r="O805" s="357"/>
      <c r="P805" s="357">
        <f>IF(BW77&gt;0,ROUND(BW77,0),0)</f>
        <v>0</v>
      </c>
      <c r="Q805" s="357">
        <f>IF(BW78&gt;0,ROUND(BW78,0),0)</f>
        <v>0</v>
      </c>
      <c r="R805" s="357">
        <f>IF(BW79&gt;0,ROUND(BW79,0),0)</f>
        <v>22139</v>
      </c>
      <c r="S805" s="357">
        <f>IF(BW80&gt;0,ROUND(BW80,0),0)</f>
        <v>0</v>
      </c>
      <c r="T805" s="362">
        <f>IF(BW81&gt;0,ROUND(BW81,2),0)</f>
        <v>0</v>
      </c>
      <c r="U805" s="357"/>
      <c r="X805" s="357"/>
      <c r="Y805" s="357"/>
      <c r="Z805" s="357"/>
    </row>
    <row r="806" spans="1:26" ht="12.65" customHeight="1" x14ac:dyDescent="0.35">
      <c r="A806" s="357" t="str">
        <f>RIGHT($C$84,3)&amp;"*"&amp;RIGHT($C$83,4)&amp;"*"&amp;BX$55&amp;"*"&amp;"A"</f>
        <v>n's*014*8710*A</v>
      </c>
      <c r="B806" s="357"/>
      <c r="C806" s="362">
        <f>ROUND(BX60,2)</f>
        <v>102.38</v>
      </c>
      <c r="D806" s="357">
        <f>ROUND(BX61,0)</f>
        <v>10831541</v>
      </c>
      <c r="E806" s="357">
        <f>ROUND(BX62,0)</f>
        <v>0</v>
      </c>
      <c r="F806" s="357">
        <f>ROUND(BX63,0)</f>
        <v>0</v>
      </c>
      <c r="G806" s="357">
        <f>ROUND(BX64,0)</f>
        <v>271279</v>
      </c>
      <c r="H806" s="357">
        <f>ROUND(BX65,0)</f>
        <v>524</v>
      </c>
      <c r="I806" s="357">
        <f>ROUND(BX66,0)</f>
        <v>2490661</v>
      </c>
      <c r="J806" s="357">
        <f>ROUND(BX67,0)</f>
        <v>0</v>
      </c>
      <c r="K806" s="357">
        <f>ROUND(BX68,0)</f>
        <v>0</v>
      </c>
      <c r="L806" s="357">
        <f>ROUND(BX70,0)</f>
        <v>0</v>
      </c>
      <c r="M806" s="357">
        <f>ROUND(BX71,0)</f>
        <v>13953497</v>
      </c>
      <c r="N806" s="357"/>
      <c r="O806" s="357"/>
      <c r="P806" s="357">
        <f>IF(BX77&gt;0,ROUND(BX77,0),0)</f>
        <v>0</v>
      </c>
      <c r="Q806" s="357">
        <f>IF(BX78&gt;0,ROUND(BX78,0),0)</f>
        <v>0</v>
      </c>
      <c r="R806" s="357">
        <f>IF(BX79&gt;0,ROUND(BX79,0),0)</f>
        <v>0</v>
      </c>
      <c r="S806" s="357">
        <f>IF(BX80&gt;0,ROUND(BX80,0),0)</f>
        <v>0</v>
      </c>
      <c r="T806" s="362">
        <f>IF(BX81&gt;0,ROUND(BX81,2),0)</f>
        <v>0</v>
      </c>
      <c r="U806" s="357"/>
      <c r="X806" s="357"/>
      <c r="Y806" s="357"/>
      <c r="Z806" s="357"/>
    </row>
    <row r="807" spans="1:26" ht="12.65" customHeight="1" x14ac:dyDescent="0.35">
      <c r="A807" s="357" t="str">
        <f>RIGHT($C$84,3)&amp;"*"&amp;RIGHT($C$83,4)&amp;"*"&amp;BY$55&amp;"*"&amp;"A"</f>
        <v>n's*014*8720*A</v>
      </c>
      <c r="B807" s="357"/>
      <c r="C807" s="362">
        <f>ROUND(BY60,2)</f>
        <v>62.19</v>
      </c>
      <c r="D807" s="357">
        <f>ROUND(BY61,0)</f>
        <v>6338649</v>
      </c>
      <c r="E807" s="357">
        <f>ROUND(BY62,0)</f>
        <v>0</v>
      </c>
      <c r="F807" s="357">
        <f>ROUND(BY63,0)</f>
        <v>0</v>
      </c>
      <c r="G807" s="357">
        <f>ROUND(BY64,0)</f>
        <v>66927</v>
      </c>
      <c r="H807" s="357">
        <f>ROUND(BY65,0)</f>
        <v>1028</v>
      </c>
      <c r="I807" s="357">
        <f>ROUND(BY66,0)</f>
        <v>204672</v>
      </c>
      <c r="J807" s="357">
        <f>ROUND(BY67,0)</f>
        <v>0</v>
      </c>
      <c r="K807" s="357">
        <f>ROUND(BY68,0)</f>
        <v>0</v>
      </c>
      <c r="L807" s="357">
        <f>ROUND(BY70,0)</f>
        <v>-8410</v>
      </c>
      <c r="M807" s="357">
        <f>ROUND(BY71,0)</f>
        <v>6856620</v>
      </c>
      <c r="N807" s="357"/>
      <c r="O807" s="357"/>
      <c r="P807" s="357">
        <f>IF(BY77&gt;0,ROUND(BY77,0),0)</f>
        <v>0</v>
      </c>
      <c r="Q807" s="357">
        <f>IF(BY78&gt;0,ROUND(BY78,0),0)</f>
        <v>0</v>
      </c>
      <c r="R807" s="357">
        <f>IF(BY79&gt;0,ROUND(BY79,0),0)</f>
        <v>0</v>
      </c>
      <c r="S807" s="357">
        <f>IF(BY80&gt;0,ROUND(BY80,0),0)</f>
        <v>0</v>
      </c>
      <c r="T807" s="362">
        <f>IF(BY81&gt;0,ROUND(BY81,2),0)</f>
        <v>0</v>
      </c>
      <c r="U807" s="357"/>
      <c r="X807" s="357"/>
      <c r="Y807" s="357"/>
      <c r="Z807" s="357"/>
    </row>
    <row r="808" spans="1:26" ht="12.65" customHeight="1" x14ac:dyDescent="0.35">
      <c r="A808" s="357" t="str">
        <f>RIGHT($C$84,3)&amp;"*"&amp;RIGHT($C$83,4)&amp;"*"&amp;BZ$55&amp;"*"&amp;"A"</f>
        <v>n's*014*8730*A</v>
      </c>
      <c r="B808" s="357"/>
      <c r="C808" s="362">
        <f>ROUND(BZ60,2)</f>
        <v>81.31</v>
      </c>
      <c r="D808" s="357">
        <f>ROUND(BZ61,0)</f>
        <v>5718192</v>
      </c>
      <c r="E808" s="357">
        <f>ROUND(BZ62,0)</f>
        <v>0</v>
      </c>
      <c r="F808" s="357">
        <f>ROUND(BZ63,0)</f>
        <v>0</v>
      </c>
      <c r="G808" s="357">
        <f>ROUND(BZ64,0)</f>
        <v>6291</v>
      </c>
      <c r="H808" s="357">
        <f>ROUND(BZ65,0)</f>
        <v>0</v>
      </c>
      <c r="I808" s="357">
        <f>ROUND(BZ66,0)</f>
        <v>364754</v>
      </c>
      <c r="J808" s="357">
        <f>ROUND(BZ67,0)</f>
        <v>0</v>
      </c>
      <c r="K808" s="357">
        <f>ROUND(BZ68,0)</f>
        <v>0</v>
      </c>
      <c r="L808" s="357">
        <f>ROUND(BZ70,0)</f>
        <v>0</v>
      </c>
      <c r="M808" s="357">
        <f>ROUND(BZ71,0)</f>
        <v>6092509</v>
      </c>
      <c r="N808" s="357"/>
      <c r="O808" s="357"/>
      <c r="P808" s="357">
        <f>IF(BZ77&gt;0,ROUND(BZ77,0),0)</f>
        <v>0</v>
      </c>
      <c r="Q808" s="357">
        <f>IF(BZ78&gt;0,ROUND(BZ78,0),0)</f>
        <v>0</v>
      </c>
      <c r="R808" s="357">
        <f>IF(BZ79&gt;0,ROUND(BZ79,0),0)</f>
        <v>0</v>
      </c>
      <c r="S808" s="357">
        <f>IF(BZ80&gt;0,ROUND(BZ80,0),0)</f>
        <v>0</v>
      </c>
      <c r="T808" s="362">
        <f>IF(BZ81&gt;0,ROUND(BZ81,2),0)</f>
        <v>0</v>
      </c>
      <c r="U808" s="357"/>
      <c r="X808" s="357"/>
      <c r="Y808" s="357"/>
      <c r="Z808" s="357"/>
    </row>
    <row r="809" spans="1:26" ht="12.65" customHeight="1" x14ac:dyDescent="0.35">
      <c r="A809" s="357" t="str">
        <f>RIGHT($C$84,3)&amp;"*"&amp;RIGHT($C$83,4)&amp;"*"&amp;CA$55&amp;"*"&amp;"A"</f>
        <v>n's*014*8740*A</v>
      </c>
      <c r="B809" s="357"/>
      <c r="C809" s="362">
        <f>ROUND(CA60,2)</f>
        <v>0</v>
      </c>
      <c r="D809" s="357">
        <f>ROUND(CA61,0)</f>
        <v>0</v>
      </c>
      <c r="E809" s="357">
        <f>ROUND(CA62,0)</f>
        <v>0</v>
      </c>
      <c r="F809" s="357">
        <f>ROUND(CA63,0)</f>
        <v>0</v>
      </c>
      <c r="G809" s="357">
        <f>ROUND(CA64,0)</f>
        <v>0</v>
      </c>
      <c r="H809" s="357">
        <f>ROUND(CA65,0)</f>
        <v>0</v>
      </c>
      <c r="I809" s="357">
        <f>ROUND(CA66,0)</f>
        <v>0</v>
      </c>
      <c r="J809" s="357">
        <f>ROUND(CA67,0)</f>
        <v>0</v>
      </c>
      <c r="K809" s="357">
        <f>ROUND(CA68,0)</f>
        <v>0</v>
      </c>
      <c r="L809" s="357">
        <f>ROUND(CA70,0)</f>
        <v>0</v>
      </c>
      <c r="M809" s="357">
        <f>ROUND(CA71,0)</f>
        <v>0</v>
      </c>
      <c r="N809" s="357"/>
      <c r="O809" s="357"/>
      <c r="P809" s="357">
        <f>IF(CA77&gt;0,ROUND(CA77,0),0)</f>
        <v>0</v>
      </c>
      <c r="Q809" s="357">
        <f>IF(CA78&gt;0,ROUND(CA78,0),0)</f>
        <v>0</v>
      </c>
      <c r="R809" s="357">
        <f>IF(CA79&gt;0,ROUND(CA79,0),0)</f>
        <v>0</v>
      </c>
      <c r="S809" s="357">
        <f>IF(CA80&gt;0,ROUND(CA80,0),0)</f>
        <v>0</v>
      </c>
      <c r="T809" s="362">
        <f>IF(CA81&gt;0,ROUND(CA81,2),0)</f>
        <v>0</v>
      </c>
      <c r="U809" s="357"/>
      <c r="X809" s="357"/>
      <c r="Y809" s="357"/>
      <c r="Z809" s="357"/>
    </row>
    <row r="810" spans="1:26" ht="12.65" customHeight="1" x14ac:dyDescent="0.35">
      <c r="A810" s="357" t="str">
        <f>RIGHT($C$84,3)&amp;"*"&amp;RIGHT($C$83,4)&amp;"*"&amp;CB$55&amp;"*"&amp;"A"</f>
        <v>n's*014*8770*A</v>
      </c>
      <c r="B810" s="357"/>
      <c r="C810" s="362">
        <f>ROUND(CB60,2)</f>
        <v>0</v>
      </c>
      <c r="D810" s="357">
        <f>ROUND(CB61,0)</f>
        <v>0</v>
      </c>
      <c r="E810" s="357">
        <f>ROUND(CB62,0)</f>
        <v>0</v>
      </c>
      <c r="F810" s="357">
        <f>ROUND(CB63,0)</f>
        <v>0</v>
      </c>
      <c r="G810" s="357">
        <f>ROUND(CB64,0)</f>
        <v>0</v>
      </c>
      <c r="H810" s="357">
        <f>ROUND(CB65,0)</f>
        <v>0</v>
      </c>
      <c r="I810" s="357">
        <f>ROUND(CB66,0)</f>
        <v>0</v>
      </c>
      <c r="J810" s="357">
        <f>ROUND(CB67,0)</f>
        <v>0</v>
      </c>
      <c r="K810" s="357">
        <f>ROUND(CB68,0)</f>
        <v>0</v>
      </c>
      <c r="L810" s="357">
        <f>ROUND(CB70,0)</f>
        <v>0</v>
      </c>
      <c r="M810" s="357">
        <f>ROUND(CB71,0)</f>
        <v>0</v>
      </c>
      <c r="N810" s="357"/>
      <c r="O810" s="357"/>
      <c r="P810" s="357">
        <f>IF(CB77&gt;0,ROUND(CB77,0),0)</f>
        <v>0</v>
      </c>
      <c r="Q810" s="357">
        <f>IF(CB78&gt;0,ROUND(CB78,0),0)</f>
        <v>0</v>
      </c>
      <c r="R810" s="357">
        <f>IF(CB79&gt;0,ROUND(CB79,0),0)</f>
        <v>0</v>
      </c>
      <c r="S810" s="357">
        <f>IF(CB80&gt;0,ROUND(CB80,0),0)</f>
        <v>0</v>
      </c>
      <c r="T810" s="362">
        <f>IF(CB81&gt;0,ROUND(CB81,2),0)</f>
        <v>0</v>
      </c>
      <c r="U810" s="357"/>
      <c r="X810" s="357"/>
      <c r="Y810" s="357"/>
      <c r="Z810" s="357"/>
    </row>
    <row r="811" spans="1:26" ht="12.65" customHeight="1" x14ac:dyDescent="0.35">
      <c r="A811" s="357" t="str">
        <f>RIGHT($C$84,3)&amp;"*"&amp;RIGHT($C$83,4)&amp;"*"&amp;CC$55&amp;"*"&amp;"A"</f>
        <v>n's*014*8790*A</v>
      </c>
      <c r="B811" s="357"/>
      <c r="C811" s="362">
        <f>ROUND(CC60,2)</f>
        <v>252.54</v>
      </c>
      <c r="D811" s="357">
        <f>ROUND(CC61,0)</f>
        <v>51973994</v>
      </c>
      <c r="E811" s="357">
        <f>ROUND(CC62,0)</f>
        <v>0</v>
      </c>
      <c r="F811" s="357">
        <f>ROUND(CC63,0)</f>
        <v>0</v>
      </c>
      <c r="G811" s="357">
        <f>ROUND(CC64,0)</f>
        <v>498354</v>
      </c>
      <c r="H811" s="357">
        <f>ROUND(CC65,0)</f>
        <v>114649</v>
      </c>
      <c r="I811" s="357">
        <f>ROUND(CC66,0)</f>
        <v>23566284</v>
      </c>
      <c r="J811" s="357">
        <f>ROUND(CC67,0)</f>
        <v>0</v>
      </c>
      <c r="K811" s="357">
        <f>ROUND(CC68,0)</f>
        <v>14098754</v>
      </c>
      <c r="L811" s="357">
        <f>ROUND(CC70,0)</f>
        <v>49580216</v>
      </c>
      <c r="M811" s="357">
        <f>ROUND(CC71,0)</f>
        <v>47362464</v>
      </c>
      <c r="N811" s="357"/>
      <c r="O811" s="357"/>
      <c r="P811" s="357">
        <f>IF(CC77&gt;0,ROUND(CC77,0),0)</f>
        <v>0</v>
      </c>
      <c r="Q811" s="357">
        <f>IF(CC78&gt;0,ROUND(CC78,0),0)</f>
        <v>0</v>
      </c>
      <c r="R811" s="357">
        <f>IF(CC79&gt;0,ROUND(CC79,0),0)</f>
        <v>0</v>
      </c>
      <c r="S811" s="357">
        <f>IF(CC80&gt;0,ROUND(CC80,0),0)</f>
        <v>0</v>
      </c>
      <c r="T811" s="362">
        <f>IF(CC81&gt;0,ROUND(CC81,2),0)</f>
        <v>0</v>
      </c>
      <c r="U811" s="357"/>
      <c r="X811" s="357"/>
      <c r="Y811" s="357"/>
      <c r="Z811" s="357"/>
    </row>
    <row r="812" spans="1:26" ht="12.65" customHeight="1" x14ac:dyDescent="0.35">
      <c r="A812" s="357" t="str">
        <f>RIGHT($C$84,3)&amp;"*"&amp;RIGHT($C$83,4)&amp;"*"&amp;"9000"&amp;"*"&amp;"A"</f>
        <v>n's*014*9000*A</v>
      </c>
      <c r="B812" s="357"/>
      <c r="C812" s="363"/>
      <c r="D812" s="357"/>
      <c r="E812" s="357"/>
      <c r="F812" s="357"/>
      <c r="G812" s="357"/>
      <c r="H812" s="357"/>
      <c r="I812" s="357"/>
      <c r="J812" s="357"/>
      <c r="K812" s="357"/>
      <c r="L812" s="357"/>
      <c r="M812" s="357"/>
      <c r="N812" s="357"/>
      <c r="O812" s="357"/>
      <c r="P812" s="357"/>
      <c r="Q812" s="357"/>
      <c r="R812" s="357"/>
      <c r="S812" s="357"/>
      <c r="T812" s="363"/>
      <c r="U812" s="357">
        <f>ROUND(CD70,0)</f>
        <v>0</v>
      </c>
      <c r="V812" s="2">
        <f>ROUND(CD69,0)</f>
        <v>61949004</v>
      </c>
      <c r="W812" s="2">
        <f>ROUND(CD71,0)</f>
        <v>61949004</v>
      </c>
      <c r="X812" s="357">
        <f>ROUND(CE73,0)</f>
        <v>1754592481</v>
      </c>
      <c r="Y812" s="357">
        <f>ROUND(C132,0)</f>
        <v>0</v>
      </c>
      <c r="Z812" s="357"/>
    </row>
    <row r="814" spans="1:26" ht="12.65" customHeight="1" x14ac:dyDescent="0.35">
      <c r="B814" s="292" t="s">
        <v>1004</v>
      </c>
      <c r="C814" s="351">
        <f t="shared" ref="C814:K814" si="23">SUM(C733:C812)</f>
        <v>6983.3799999999992</v>
      </c>
      <c r="D814" s="2">
        <f t="shared" si="23"/>
        <v>636328080</v>
      </c>
      <c r="E814" s="2">
        <f t="shared" si="23"/>
        <v>0</v>
      </c>
      <c r="F814" s="2">
        <f t="shared" si="23"/>
        <v>0</v>
      </c>
      <c r="G814" s="2">
        <f t="shared" si="23"/>
        <v>187692223</v>
      </c>
      <c r="H814" s="2">
        <f t="shared" si="23"/>
        <v>14680048</v>
      </c>
      <c r="I814" s="2">
        <f t="shared" si="23"/>
        <v>339397043</v>
      </c>
      <c r="J814" s="2">
        <f t="shared" si="23"/>
        <v>0</v>
      </c>
      <c r="K814" s="2">
        <f t="shared" si="23"/>
        <v>32485641</v>
      </c>
      <c r="L814" s="2">
        <f>SUM(L733:L812)+SUM(U733:U812)</f>
        <v>291279524</v>
      </c>
      <c r="M814" s="2">
        <f>SUM(M733:M812)+SUM(W733:W812)</f>
        <v>1034749314</v>
      </c>
      <c r="N814" s="2">
        <f t="shared" ref="N814:Z814" si="24">SUM(N733:N812)</f>
        <v>914851</v>
      </c>
      <c r="O814" s="2">
        <f t="shared" si="24"/>
        <v>1008947426</v>
      </c>
      <c r="P814" s="2">
        <f t="shared" si="24"/>
        <v>1092264</v>
      </c>
      <c r="Q814" s="2">
        <f t="shared" si="24"/>
        <v>207564</v>
      </c>
      <c r="R814" s="2">
        <f t="shared" si="24"/>
        <v>3562788</v>
      </c>
      <c r="S814" s="2">
        <f t="shared" si="24"/>
        <v>1427</v>
      </c>
      <c r="T814" s="351">
        <f t="shared" si="24"/>
        <v>0</v>
      </c>
      <c r="U814" s="2">
        <f t="shared" si="24"/>
        <v>0</v>
      </c>
      <c r="V814" s="2">
        <f t="shared" si="24"/>
        <v>61949004</v>
      </c>
      <c r="W814" s="2">
        <f t="shared" si="24"/>
        <v>61949004</v>
      </c>
      <c r="X814" s="2">
        <f t="shared" si="24"/>
        <v>1754592481</v>
      </c>
      <c r="Y814" s="2">
        <f t="shared" si="24"/>
        <v>0</v>
      </c>
      <c r="Z814" s="2">
        <f t="shared" si="24"/>
        <v>479938575</v>
      </c>
    </row>
    <row r="815" spans="1:26" ht="12.65" customHeight="1" x14ac:dyDescent="0.35">
      <c r="B815" s="2" t="s">
        <v>1005</v>
      </c>
      <c r="C815" s="351">
        <f>CE60</f>
        <v>6983.3912478078864</v>
      </c>
      <c r="D815" s="2">
        <f>CE61</f>
        <v>636328080.68999982</v>
      </c>
      <c r="E815" s="2">
        <f>CE62</f>
        <v>0</v>
      </c>
      <c r="F815" s="2">
        <f>CE63</f>
        <v>0</v>
      </c>
      <c r="G815" s="2">
        <f>CE64</f>
        <v>187692224.50000003</v>
      </c>
      <c r="H815" s="300">
        <f>CE65</f>
        <v>14680051.180000002</v>
      </c>
      <c r="I815" s="300">
        <f>CE66</f>
        <v>339397040.73000002</v>
      </c>
      <c r="J815" s="300">
        <f>CE67</f>
        <v>0</v>
      </c>
      <c r="K815" s="300">
        <f>CE68</f>
        <v>32485639.650000002</v>
      </c>
      <c r="L815" s="300">
        <f>CE70</f>
        <v>291279525.43999994</v>
      </c>
      <c r="M815" s="300">
        <f>CE71</f>
        <v>1034749315.2100002</v>
      </c>
      <c r="N815" s="2">
        <f>CE76</f>
        <v>1380937.6146800872</v>
      </c>
      <c r="O815" s="2">
        <f>CE74</f>
        <v>1008947426.7499999</v>
      </c>
      <c r="P815" s="2">
        <f>CE77</f>
        <v>1092264</v>
      </c>
      <c r="Q815" s="2">
        <f>CE78</f>
        <v>207564</v>
      </c>
      <c r="R815" s="2">
        <f>CE79</f>
        <v>3562788</v>
      </c>
      <c r="S815" s="2">
        <f>CE80</f>
        <v>1427.4433592791634</v>
      </c>
      <c r="T815" s="351">
        <f>CE81</f>
        <v>0</v>
      </c>
      <c r="U815" s="304" t="s">
        <v>1006</v>
      </c>
      <c r="V815" s="304" t="s">
        <v>1006</v>
      </c>
      <c r="W815" s="304" t="s">
        <v>1006</v>
      </c>
      <c r="X815" s="304" t="s">
        <v>1006</v>
      </c>
      <c r="Y815" s="304" t="s">
        <v>1006</v>
      </c>
      <c r="Z815" s="2">
        <f>M715</f>
        <v>481943931</v>
      </c>
    </row>
    <row r="816" spans="1:26" ht="12.65" customHeight="1" x14ac:dyDescent="0.35">
      <c r="B816" s="2" t="s">
        <v>471</v>
      </c>
      <c r="C816" s="292" t="s">
        <v>1007</v>
      </c>
      <c r="D816" s="2">
        <f>C376</f>
        <v>0</v>
      </c>
      <c r="E816" s="2">
        <f>C377</f>
        <v>0</v>
      </c>
      <c r="F816" s="2">
        <f>C378</f>
        <v>636328080.69000006</v>
      </c>
      <c r="G816" s="300">
        <f>C379</f>
        <v>171364395.94999999</v>
      </c>
      <c r="H816" s="300">
        <f>C380</f>
        <v>0</v>
      </c>
      <c r="I816" s="300">
        <f>C381</f>
        <v>187692224.5</v>
      </c>
      <c r="J816" s="300">
        <f>C382</f>
        <v>14680051.18</v>
      </c>
      <c r="K816" s="300">
        <f>C383</f>
        <v>339397040.73000002</v>
      </c>
      <c r="L816" s="300">
        <f>C384+C385+C386+C388</f>
        <v>150737184.71000001</v>
      </c>
      <c r="M816" s="300">
        <f>C368</f>
        <v>0</v>
      </c>
      <c r="N816" s="2">
        <f>D360</f>
        <v>0</v>
      </c>
      <c r="O816" s="2">
        <f>C358</f>
        <v>0</v>
      </c>
    </row>
  </sheetData>
  <mergeCells count="1">
    <mergeCell ref="B220:C220"/>
  </mergeCells>
  <hyperlinks>
    <hyperlink ref="A16" r:id="rId1" xr:uid="{B5126E1E-9A0C-423F-871D-7A93C1E01B60}"/>
    <hyperlink ref="A17" r:id="rId2" xr:uid="{0F7CD8B6-9686-4705-AA73-B9F600DB7552}"/>
  </hyperlinks>
  <printOptions horizontalCentered="1" gridLinesSet="0"/>
  <pageMargins left="0.25" right="0.25" top="0.5" bottom="0.5" header="0.5" footer="0.5"/>
  <pageSetup scale="95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2021-04-12T21:26:13Z</cp:lastPrinted>
  <dcterms:created xsi:type="dcterms:W3CDTF">1999-06-02T22:01:56Z</dcterms:created>
  <dcterms:modified xsi:type="dcterms:W3CDTF">2021-07-13T18:24:15Z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46da4d3-ba20-4986-879c-49e262eff745_Enabled">
    <vt:lpwstr>true</vt:lpwstr>
  </property>
  <property fmtid="{D5CDD505-2E9C-101B-9397-08002B2CF9AE}" pid="3" name="MSIP_Label_046da4d3-ba20-4986-879c-49e262eff745_SetDate">
    <vt:lpwstr>2021-03-17T05:48:29Z</vt:lpwstr>
  </property>
  <property fmtid="{D5CDD505-2E9C-101B-9397-08002B2CF9AE}" pid="4" name="MSIP_Label_046da4d3-ba20-4986-879c-49e262eff745_Method">
    <vt:lpwstr>Standard</vt:lpwstr>
  </property>
  <property fmtid="{D5CDD505-2E9C-101B-9397-08002B2CF9AE}" pid="5" name="MSIP_Label_046da4d3-ba20-4986-879c-49e262eff745_Name">
    <vt:lpwstr>Internal</vt:lpwstr>
  </property>
  <property fmtid="{D5CDD505-2E9C-101B-9397-08002B2CF9AE}" pid="6" name="MSIP_Label_046da4d3-ba20-4986-879c-49e262eff745_SiteId">
    <vt:lpwstr>9f693e63-5e9e-4ced-98a4-8ab28f9d0c2d</vt:lpwstr>
  </property>
  <property fmtid="{D5CDD505-2E9C-101B-9397-08002B2CF9AE}" pid="7" name="MSIP_Label_046da4d3-ba20-4986-879c-49e262eff745_ActionId">
    <vt:lpwstr>ed0242e0-91e8-4cfa-a54f-30e55da8844f</vt:lpwstr>
  </property>
  <property fmtid="{D5CDD505-2E9C-101B-9397-08002B2CF9AE}" pid="8" name="MSIP_Label_046da4d3-ba20-4986-879c-49e262eff745_ContentBits">
    <vt:lpwstr>0</vt:lpwstr>
  </property>
</Properties>
</file>