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1FE54E45-31DE-4821-B59E-005E5B7E40F4}" xr6:coauthVersionLast="45" xr6:coauthVersionMax="45" xr10:uidLastSave="{00000000-0000-0000-0000-000000000000}"/>
  <bookViews>
    <workbookView xWindow="19090" yWindow="-110" windowWidth="19420" windowHeight="10420" tabRatio="808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FS" sheetId="8" r:id="rId7"/>
    <sheet name="CC's" sheetId="9" r:id="rId8"/>
    <sheet name="SS8" sheetId="7" r:id="rId9"/>
    <sheet name="Prior Year 2019" sheetId="11" r:id="rId10"/>
    <sheet name="Prior Year 2018" sheetId="10" r:id="rId11"/>
  </sheets>
  <externalReferences>
    <externalReference r:id="rId12"/>
  </externalReference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7">'CC''s'!$A$1:$I$384</definedName>
    <definedName name="_xlnm.Print_Area" localSheetId="0">data!$A$411:$E$478</definedName>
    <definedName name="_xlnm.Print_Area" localSheetId="6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8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6" i="1" l="1"/>
  <c r="F379" i="1"/>
  <c r="F380" i="1"/>
  <c r="F381" i="1"/>
  <c r="F382" i="1"/>
  <c r="F383" i="1"/>
  <c r="F384" i="1"/>
  <c r="F385" i="1"/>
  <c r="F378" i="1"/>
  <c r="CC75" i="1" l="1"/>
  <c r="F493" i="1" l="1"/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3" i="1"/>
  <c r="B575" i="1"/>
  <c r="B493" i="1"/>
  <c r="O817" i="11"/>
  <c r="M817" i="11"/>
  <c r="L817" i="11"/>
  <c r="K817" i="11"/>
  <c r="J817" i="11"/>
  <c r="I817" i="11"/>
  <c r="H817" i="11"/>
  <c r="G817" i="11"/>
  <c r="F817" i="11"/>
  <c r="E817" i="11"/>
  <c r="D817" i="11"/>
  <c r="W815" i="11"/>
  <c r="V815" i="11"/>
  <c r="X813" i="11"/>
  <c r="X815" i="11" s="1"/>
  <c r="W813" i="11"/>
  <c r="V813" i="11"/>
  <c r="U813" i="11"/>
  <c r="U815" i="11" s="1"/>
  <c r="A813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R815" i="11" s="1"/>
  <c r="Q734" i="11"/>
  <c r="P734" i="11"/>
  <c r="O734" i="11"/>
  <c r="M734" i="11"/>
  <c r="M815" i="11" s="1"/>
  <c r="L734" i="11"/>
  <c r="L815" i="11" s="1"/>
  <c r="K734" i="11"/>
  <c r="I734" i="11"/>
  <c r="H734" i="11"/>
  <c r="H815" i="11" s="1"/>
  <c r="G734" i="11"/>
  <c r="G815" i="11" s="1"/>
  <c r="F734" i="11"/>
  <c r="D734" i="11"/>
  <c r="D815" i="11" s="1"/>
  <c r="C734" i="11"/>
  <c r="C815" i="11" s="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G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B549" i="11"/>
  <c r="B548" i="11"/>
  <c r="B547" i="11"/>
  <c r="E546" i="11"/>
  <c r="D546" i="11"/>
  <c r="B546" i="11"/>
  <c r="F546" i="11" s="1"/>
  <c r="F545" i="11"/>
  <c r="E545" i="11"/>
  <c r="D545" i="11"/>
  <c r="B545" i="11"/>
  <c r="H545" i="11" s="1"/>
  <c r="E544" i="11"/>
  <c r="D544" i="11"/>
  <c r="B544" i="11"/>
  <c r="F544" i="11" s="1"/>
  <c r="B543" i="11"/>
  <c r="B542" i="11"/>
  <c r="B541" i="11"/>
  <c r="E540" i="11"/>
  <c r="D540" i="11"/>
  <c r="B540" i="11"/>
  <c r="H540" i="11" s="1"/>
  <c r="H539" i="11"/>
  <c r="E539" i="11"/>
  <c r="D539" i="11"/>
  <c r="B539" i="11"/>
  <c r="F539" i="11" s="1"/>
  <c r="H538" i="11"/>
  <c r="E538" i="11"/>
  <c r="D538" i="11"/>
  <c r="B538" i="11"/>
  <c r="F538" i="11" s="1"/>
  <c r="F537" i="11"/>
  <c r="E537" i="11"/>
  <c r="D537" i="11"/>
  <c r="B537" i="11"/>
  <c r="H537" i="11" s="1"/>
  <c r="E536" i="11"/>
  <c r="D536" i="11"/>
  <c r="B536" i="11"/>
  <c r="H536" i="11" s="1"/>
  <c r="H535" i="11"/>
  <c r="E535" i="11"/>
  <c r="D535" i="11"/>
  <c r="B535" i="11"/>
  <c r="F535" i="11" s="1"/>
  <c r="H534" i="11"/>
  <c r="E534" i="11"/>
  <c r="D534" i="11"/>
  <c r="B534" i="11"/>
  <c r="F534" i="11" s="1"/>
  <c r="F533" i="11"/>
  <c r="E533" i="11"/>
  <c r="D533" i="11"/>
  <c r="B533" i="11"/>
  <c r="E532" i="11"/>
  <c r="D532" i="11"/>
  <c r="B532" i="11"/>
  <c r="H532" i="11" s="1"/>
  <c r="E531" i="11"/>
  <c r="D531" i="11"/>
  <c r="F531" i="11" s="1"/>
  <c r="B531" i="11"/>
  <c r="E530" i="11"/>
  <c r="D530" i="11"/>
  <c r="B530" i="11"/>
  <c r="E529" i="11"/>
  <c r="D529" i="11"/>
  <c r="B529" i="11"/>
  <c r="F529" i="11" s="1"/>
  <c r="E528" i="11"/>
  <c r="D528" i="11"/>
  <c r="B528" i="11"/>
  <c r="H527" i="11"/>
  <c r="E527" i="11"/>
  <c r="D527" i="11"/>
  <c r="B527" i="11"/>
  <c r="F527" i="11" s="1"/>
  <c r="E526" i="11"/>
  <c r="D526" i="11"/>
  <c r="F526" i="11" s="1"/>
  <c r="B526" i="11"/>
  <c r="F525" i="11"/>
  <c r="E525" i="11"/>
  <c r="D525" i="11"/>
  <c r="B525" i="11"/>
  <c r="H525" i="11" s="1"/>
  <c r="E524" i="11"/>
  <c r="D524" i="11"/>
  <c r="B524" i="11"/>
  <c r="F524" i="11" s="1"/>
  <c r="E523" i="11"/>
  <c r="D523" i="11"/>
  <c r="F523" i="11" s="1"/>
  <c r="B523" i="11"/>
  <c r="E522" i="11"/>
  <c r="D522" i="11"/>
  <c r="B522" i="11"/>
  <c r="F521" i="11"/>
  <c r="B521" i="11"/>
  <c r="E520" i="11"/>
  <c r="D520" i="11"/>
  <c r="F520" i="11" s="1"/>
  <c r="B520" i="11"/>
  <c r="E519" i="11"/>
  <c r="D519" i="11"/>
  <c r="B519" i="11"/>
  <c r="F519" i="11" s="1"/>
  <c r="E518" i="11"/>
  <c r="D518" i="11"/>
  <c r="B518" i="11"/>
  <c r="E517" i="11"/>
  <c r="D517" i="11"/>
  <c r="B517" i="11"/>
  <c r="E516" i="11"/>
  <c r="D516" i="11"/>
  <c r="B516" i="11"/>
  <c r="E515" i="11"/>
  <c r="D515" i="11"/>
  <c r="B515" i="11"/>
  <c r="F514" i="11"/>
  <c r="E514" i="11"/>
  <c r="D514" i="11"/>
  <c r="B514" i="11"/>
  <c r="F513" i="11"/>
  <c r="B513" i="11"/>
  <c r="F512" i="11"/>
  <c r="B512" i="11"/>
  <c r="F511" i="11"/>
  <c r="E511" i="11"/>
  <c r="D511" i="11"/>
  <c r="B511" i="11"/>
  <c r="E510" i="11"/>
  <c r="D510" i="11"/>
  <c r="B510" i="11"/>
  <c r="F510" i="11" s="1"/>
  <c r="E509" i="11"/>
  <c r="D509" i="11"/>
  <c r="B509" i="11"/>
  <c r="F509" i="11" s="1"/>
  <c r="E508" i="11"/>
  <c r="D508" i="11"/>
  <c r="F508" i="11" s="1"/>
  <c r="B508" i="11"/>
  <c r="F507" i="11"/>
  <c r="E507" i="11"/>
  <c r="D507" i="11"/>
  <c r="B507" i="11"/>
  <c r="E506" i="11"/>
  <c r="D506" i="11"/>
  <c r="B506" i="11"/>
  <c r="H506" i="11" s="1"/>
  <c r="H505" i="11"/>
  <c r="E505" i="11"/>
  <c r="D505" i="11"/>
  <c r="B505" i="11"/>
  <c r="F505" i="11" s="1"/>
  <c r="H504" i="11"/>
  <c r="E504" i="11"/>
  <c r="D504" i="11"/>
  <c r="B504" i="11"/>
  <c r="F504" i="11" s="1"/>
  <c r="F503" i="11"/>
  <c r="E503" i="11"/>
  <c r="D503" i="11"/>
  <c r="B503" i="11"/>
  <c r="H503" i="11" s="1"/>
  <c r="E502" i="11"/>
  <c r="D502" i="11"/>
  <c r="B502" i="11"/>
  <c r="H502" i="11" s="1"/>
  <c r="H501" i="11"/>
  <c r="E501" i="11"/>
  <c r="D501" i="11"/>
  <c r="B501" i="11"/>
  <c r="F501" i="11" s="1"/>
  <c r="H500" i="11"/>
  <c r="F500" i="11"/>
  <c r="E500" i="11"/>
  <c r="D500" i="11"/>
  <c r="B500" i="11"/>
  <c r="E499" i="11"/>
  <c r="D499" i="11"/>
  <c r="B499" i="11"/>
  <c r="F499" i="11" s="1"/>
  <c r="E498" i="11"/>
  <c r="D498" i="11"/>
  <c r="B498" i="11"/>
  <c r="F498" i="11" s="1"/>
  <c r="E497" i="11"/>
  <c r="D497" i="11"/>
  <c r="B497" i="11"/>
  <c r="E496" i="11"/>
  <c r="D496" i="11"/>
  <c r="B496" i="11"/>
  <c r="G493" i="11"/>
  <c r="F493" i="11"/>
  <c r="E493" i="11"/>
  <c r="D493" i="11"/>
  <c r="C493" i="11"/>
  <c r="B493" i="11"/>
  <c r="A493" i="11"/>
  <c r="B478" i="11"/>
  <c r="B475" i="11"/>
  <c r="B474" i="11"/>
  <c r="B473" i="11"/>
  <c r="B472" i="11"/>
  <c r="B471" i="11"/>
  <c r="B470" i="11"/>
  <c r="C469" i="11"/>
  <c r="B469" i="11"/>
  <c r="B468" i="11"/>
  <c r="D464" i="11"/>
  <c r="B464" i="11"/>
  <c r="B463" i="11"/>
  <c r="C459" i="11"/>
  <c r="B459" i="11"/>
  <c r="C458" i="11"/>
  <c r="B458" i="11"/>
  <c r="B455" i="11"/>
  <c r="B454" i="11"/>
  <c r="B453" i="11"/>
  <c r="C448" i="11"/>
  <c r="C447" i="11"/>
  <c r="C446" i="11"/>
  <c r="C445" i="11"/>
  <c r="B445" i="11"/>
  <c r="C444" i="11"/>
  <c r="B444" i="11"/>
  <c r="B441" i="11"/>
  <c r="B440" i="11"/>
  <c r="C439" i="11"/>
  <c r="B439" i="11"/>
  <c r="C438" i="11"/>
  <c r="B438" i="11"/>
  <c r="B437" i="11"/>
  <c r="D436" i="11"/>
  <c r="B436" i="11"/>
  <c r="D435" i="11"/>
  <c r="B435" i="11"/>
  <c r="D434" i="11"/>
  <c r="B434" i="11"/>
  <c r="D433" i="11"/>
  <c r="B433" i="11"/>
  <c r="B432" i="11"/>
  <c r="B431" i="11"/>
  <c r="B430" i="11"/>
  <c r="C429" i="11"/>
  <c r="B429" i="11"/>
  <c r="B428" i="11"/>
  <c r="B427" i="11"/>
  <c r="D424" i="11"/>
  <c r="B424" i="11"/>
  <c r="B423" i="11"/>
  <c r="D421" i="11"/>
  <c r="B421" i="11"/>
  <c r="B420" i="11"/>
  <c r="D418" i="11"/>
  <c r="B418" i="11"/>
  <c r="C417" i="11"/>
  <c r="B417" i="11"/>
  <c r="D415" i="11"/>
  <c r="B415" i="11"/>
  <c r="B414" i="11"/>
  <c r="A412" i="11"/>
  <c r="D390" i="11"/>
  <c r="D372" i="11"/>
  <c r="D368" i="11"/>
  <c r="D373" i="11" s="1"/>
  <c r="D391" i="11" s="1"/>
  <c r="D393" i="11" s="1"/>
  <c r="D396" i="11" s="1"/>
  <c r="D367" i="11"/>
  <c r="D361" i="11"/>
  <c r="D339" i="11"/>
  <c r="C482" i="11" s="1"/>
  <c r="D329" i="11"/>
  <c r="D328" i="11"/>
  <c r="D330" i="11" s="1"/>
  <c r="D319" i="11"/>
  <c r="D314" i="11"/>
  <c r="D290" i="11"/>
  <c r="D283" i="11"/>
  <c r="D275" i="11"/>
  <c r="D277" i="11" s="1"/>
  <c r="D265" i="11"/>
  <c r="D260" i="11"/>
  <c r="D292" i="11" s="1"/>
  <c r="D341" i="11" s="1"/>
  <c r="C481" i="11" s="1"/>
  <c r="D240" i="11"/>
  <c r="B447" i="11" s="1"/>
  <c r="D236" i="11"/>
  <c r="B446" i="11" s="1"/>
  <c r="D229" i="11"/>
  <c r="D221" i="11"/>
  <c r="CD722" i="11" s="1"/>
  <c r="D217" i="11"/>
  <c r="C217" i="11"/>
  <c r="B217" i="11"/>
  <c r="E216" i="11"/>
  <c r="E215" i="11"/>
  <c r="E214" i="11"/>
  <c r="E213" i="11"/>
  <c r="E212" i="11"/>
  <c r="E211" i="11"/>
  <c r="E217" i="11" s="1"/>
  <c r="C478" i="11" s="1"/>
  <c r="E210" i="11"/>
  <c r="E209" i="11"/>
  <c r="D204" i="11"/>
  <c r="C204" i="11"/>
  <c r="B204" i="11"/>
  <c r="E203" i="11"/>
  <c r="C475" i="11" s="1"/>
  <c r="E202" i="11"/>
  <c r="C474" i="11" s="1"/>
  <c r="E201" i="11"/>
  <c r="C473" i="11" s="1"/>
  <c r="E200" i="11"/>
  <c r="E199" i="11"/>
  <c r="C472" i="11" s="1"/>
  <c r="E198" i="11"/>
  <c r="C471" i="11" s="1"/>
  <c r="E197" i="11"/>
  <c r="C470" i="11" s="1"/>
  <c r="E196" i="11"/>
  <c r="E195" i="11"/>
  <c r="C468" i="11" s="1"/>
  <c r="D190" i="11"/>
  <c r="D437" i="11" s="1"/>
  <c r="D186" i="11"/>
  <c r="D181" i="11"/>
  <c r="D177" i="1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E142" i="11"/>
  <c r="E141" i="11"/>
  <c r="D463" i="11" s="1"/>
  <c r="D465" i="11" s="1"/>
  <c r="E140" i="11"/>
  <c r="E139" i="11"/>
  <c r="C415" i="11" s="1"/>
  <c r="E138" i="11"/>
  <c r="C414" i="11" s="1"/>
  <c r="E127" i="11"/>
  <c r="CC80" i="11"/>
  <c r="T812" i="11" s="1"/>
  <c r="CA80" i="11"/>
  <c r="T810" i="11" s="1"/>
  <c r="BZ80" i="11"/>
  <c r="T809" i="11" s="1"/>
  <c r="BY80" i="11"/>
  <c r="T808" i="11" s="1"/>
  <c r="CF79" i="11"/>
  <c r="CE79" i="11"/>
  <c r="CE78" i="11"/>
  <c r="CE77" i="11"/>
  <c r="Q816" i="11" s="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C73" i="11"/>
  <c r="CE73" i="11" s="1"/>
  <c r="CD71" i="11"/>
  <c r="C575" i="11" s="1"/>
  <c r="CE70" i="11"/>
  <c r="M816" i="11" s="1"/>
  <c r="CE69" i="11"/>
  <c r="L816" i="11" s="1"/>
  <c r="CE68" i="11"/>
  <c r="CE66" i="11"/>
  <c r="I816" i="11" s="1"/>
  <c r="CE65" i="11"/>
  <c r="H816" i="11" s="1"/>
  <c r="CE64" i="11"/>
  <c r="CE63" i="11"/>
  <c r="F816" i="11" s="1"/>
  <c r="CC62" i="11"/>
  <c r="E812" i="11" s="1"/>
  <c r="BF62" i="11"/>
  <c r="E789" i="11" s="1"/>
  <c r="AW62" i="11"/>
  <c r="E780" i="11" s="1"/>
  <c r="Z62" i="11"/>
  <c r="E757" i="11" s="1"/>
  <c r="Q62" i="11"/>
  <c r="E748" i="11" s="1"/>
  <c r="CE61" i="11"/>
  <c r="CE60" i="11"/>
  <c r="B53" i="11"/>
  <c r="CE51" i="11"/>
  <c r="B49" i="11"/>
  <c r="CC48" i="11"/>
  <c r="CA48" i="11"/>
  <c r="CA62" i="11" s="1"/>
  <c r="BZ48" i="11"/>
  <c r="BZ62" i="11" s="1"/>
  <c r="BY48" i="11"/>
  <c r="BY62" i="11" s="1"/>
  <c r="BX48" i="11"/>
  <c r="BX62" i="11" s="1"/>
  <c r="BW48" i="11"/>
  <c r="BW62" i="11" s="1"/>
  <c r="E806" i="11" s="1"/>
  <c r="BV48" i="11"/>
  <c r="BV62" i="11" s="1"/>
  <c r="BU48" i="11"/>
  <c r="BU62" i="11" s="1"/>
  <c r="BS48" i="11"/>
  <c r="BS62" i="11" s="1"/>
  <c r="BR48" i="11"/>
  <c r="BR62" i="11" s="1"/>
  <c r="BQ48" i="11"/>
  <c r="BQ62" i="11" s="1"/>
  <c r="BP48" i="11"/>
  <c r="BP62" i="11" s="1"/>
  <c r="BO48" i="11"/>
  <c r="BO62" i="11" s="1"/>
  <c r="E798" i="11" s="1"/>
  <c r="BN48" i="11"/>
  <c r="BN62" i="11" s="1"/>
  <c r="BM48" i="11"/>
  <c r="BM62" i="11" s="1"/>
  <c r="BK48" i="11"/>
  <c r="BK62" i="11" s="1"/>
  <c r="BJ48" i="11"/>
  <c r="BJ62" i="11" s="1"/>
  <c r="BI48" i="11"/>
  <c r="BI62" i="11" s="1"/>
  <c r="BH48" i="11"/>
  <c r="BH62" i="11" s="1"/>
  <c r="BG48" i="11"/>
  <c r="BG62" i="11" s="1"/>
  <c r="E790" i="11" s="1"/>
  <c r="BF48" i="11"/>
  <c r="BE48" i="11"/>
  <c r="BE62" i="11" s="1"/>
  <c r="BC48" i="11"/>
  <c r="BC62" i="11" s="1"/>
  <c r="BB48" i="11"/>
  <c r="BB62" i="11" s="1"/>
  <c r="BA48" i="11"/>
  <c r="BA62" i="11" s="1"/>
  <c r="AZ48" i="11"/>
  <c r="AZ62" i="11" s="1"/>
  <c r="AY48" i="11"/>
  <c r="AY62" i="11" s="1"/>
  <c r="E782" i="11" s="1"/>
  <c r="AX48" i="11"/>
  <c r="AX62" i="11" s="1"/>
  <c r="AW48" i="11"/>
  <c r="AU48" i="11"/>
  <c r="AU62" i="11" s="1"/>
  <c r="AT48" i="11"/>
  <c r="AT62" i="11" s="1"/>
  <c r="AS48" i="11"/>
  <c r="AS62" i="11" s="1"/>
  <c r="AR48" i="11"/>
  <c r="AR62" i="11" s="1"/>
  <c r="AQ48" i="11"/>
  <c r="AQ62" i="11" s="1"/>
  <c r="E774" i="11" s="1"/>
  <c r="AP48" i="11"/>
  <c r="AP62" i="11" s="1"/>
  <c r="AO48" i="11"/>
  <c r="AO62" i="11" s="1"/>
  <c r="AM48" i="11"/>
  <c r="AM62" i="11" s="1"/>
  <c r="AL48" i="11"/>
  <c r="AL62" i="11" s="1"/>
  <c r="AK48" i="11"/>
  <c r="AK62" i="11" s="1"/>
  <c r="AJ48" i="11"/>
  <c r="AJ62" i="11" s="1"/>
  <c r="AI48" i="11"/>
  <c r="AI62" i="11" s="1"/>
  <c r="E766" i="11" s="1"/>
  <c r="AH48" i="11"/>
  <c r="AH62" i="11" s="1"/>
  <c r="AG48" i="11"/>
  <c r="AG62" i="11" s="1"/>
  <c r="AE48" i="11"/>
  <c r="AE62" i="11" s="1"/>
  <c r="AD48" i="11"/>
  <c r="AD62" i="11" s="1"/>
  <c r="AC48" i="11"/>
  <c r="AC62" i="11" s="1"/>
  <c r="AB48" i="11"/>
  <c r="AB62" i="11" s="1"/>
  <c r="AA48" i="11"/>
  <c r="AA62" i="11" s="1"/>
  <c r="E758" i="11" s="1"/>
  <c r="Z48" i="11"/>
  <c r="Y48" i="11"/>
  <c r="Y62" i="11" s="1"/>
  <c r="W48" i="11"/>
  <c r="W62" i="11" s="1"/>
  <c r="V48" i="11"/>
  <c r="V62" i="11" s="1"/>
  <c r="U48" i="11"/>
  <c r="U62" i="11" s="1"/>
  <c r="T48" i="11"/>
  <c r="T62" i="11" s="1"/>
  <c r="S48" i="11"/>
  <c r="S62" i="11" s="1"/>
  <c r="E750" i="11" s="1"/>
  <c r="R48" i="11"/>
  <c r="R62" i="11" s="1"/>
  <c r="Q48" i="11"/>
  <c r="O48" i="11"/>
  <c r="O62" i="11" s="1"/>
  <c r="N48" i="11"/>
  <c r="N62" i="11" s="1"/>
  <c r="M48" i="11"/>
  <c r="M62" i="11" s="1"/>
  <c r="L48" i="11"/>
  <c r="L62" i="11" s="1"/>
  <c r="K48" i="11"/>
  <c r="K62" i="11" s="1"/>
  <c r="E742" i="11" s="1"/>
  <c r="J48" i="11"/>
  <c r="J62" i="11" s="1"/>
  <c r="I48" i="11"/>
  <c r="I62" i="11" s="1"/>
  <c r="G48" i="11"/>
  <c r="G62" i="11" s="1"/>
  <c r="F48" i="11"/>
  <c r="F62" i="11" s="1"/>
  <c r="E48" i="11"/>
  <c r="E62" i="11" s="1"/>
  <c r="D48" i="11"/>
  <c r="D62" i="11" s="1"/>
  <c r="C48" i="11"/>
  <c r="C62" i="11" s="1"/>
  <c r="E734" i="11" s="1"/>
  <c r="CE47" i="11"/>
  <c r="O816" i="11" l="1"/>
  <c r="C463" i="11"/>
  <c r="E784" i="11"/>
  <c r="E740" i="11"/>
  <c r="E749" i="11"/>
  <c r="E776" i="11"/>
  <c r="E794" i="11"/>
  <c r="E804" i="11"/>
  <c r="E741" i="11"/>
  <c r="E759" i="11"/>
  <c r="E768" i="11"/>
  <c r="E777" i="11"/>
  <c r="E786" i="11"/>
  <c r="E796" i="11"/>
  <c r="E805" i="11"/>
  <c r="E751" i="11"/>
  <c r="E760" i="11"/>
  <c r="E769" i="11"/>
  <c r="E778" i="11"/>
  <c r="E788" i="11"/>
  <c r="E797" i="11"/>
  <c r="E770" i="11"/>
  <c r="E752" i="11"/>
  <c r="E761" i="11"/>
  <c r="E762" i="11"/>
  <c r="E743" i="11"/>
  <c r="E807" i="11"/>
  <c r="E735" i="11"/>
  <c r="E744" i="11"/>
  <c r="E753" i="11"/>
  <c r="E772" i="11"/>
  <c r="E781" i="11"/>
  <c r="E799" i="11"/>
  <c r="E808" i="11"/>
  <c r="E736" i="11"/>
  <c r="E745" i="11"/>
  <c r="E754" i="11"/>
  <c r="E764" i="11"/>
  <c r="E773" i="11"/>
  <c r="E791" i="11"/>
  <c r="E800" i="11"/>
  <c r="E809" i="11"/>
  <c r="E737" i="11"/>
  <c r="E746" i="11"/>
  <c r="E756" i="11"/>
  <c r="E765" i="11"/>
  <c r="E783" i="11"/>
  <c r="E792" i="11"/>
  <c r="E801" i="11"/>
  <c r="E810" i="11"/>
  <c r="E802" i="11"/>
  <c r="E738" i="11"/>
  <c r="E785" i="11"/>
  <c r="E775" i="11"/>
  <c r="E793" i="11"/>
  <c r="E767" i="11"/>
  <c r="K816" i="11"/>
  <c r="C434" i="11"/>
  <c r="AY52" i="11"/>
  <c r="AY67" i="11" s="1"/>
  <c r="J782" i="11" s="1"/>
  <c r="BQ52" i="11"/>
  <c r="BQ67" i="11" s="1"/>
  <c r="J800" i="11" s="1"/>
  <c r="E204" i="11"/>
  <c r="C476" i="11" s="1"/>
  <c r="D438" i="11"/>
  <c r="P52" i="11"/>
  <c r="P67" i="11" s="1"/>
  <c r="J747" i="11" s="1"/>
  <c r="AQ52" i="11"/>
  <c r="AQ67" i="11" s="1"/>
  <c r="J774" i="11" s="1"/>
  <c r="BI52" i="11"/>
  <c r="BI67" i="11" s="1"/>
  <c r="J792" i="11" s="1"/>
  <c r="Q52" i="11"/>
  <c r="Q67" i="11" s="1"/>
  <c r="J748" i="11" s="1"/>
  <c r="Z52" i="11"/>
  <c r="Z67" i="11" s="1"/>
  <c r="J757" i="11" s="1"/>
  <c r="BA52" i="11"/>
  <c r="BA67" i="11" s="1"/>
  <c r="J784" i="11" s="1"/>
  <c r="BK52" i="11"/>
  <c r="BK67" i="11" s="1"/>
  <c r="J794" i="11" s="1"/>
  <c r="AW71" i="11"/>
  <c r="B542" i="1" s="1"/>
  <c r="CE75" i="11"/>
  <c r="C432" i="11"/>
  <c r="B476" i="11"/>
  <c r="F532" i="11"/>
  <c r="F540" i="11"/>
  <c r="N815" i="11"/>
  <c r="P816" i="11"/>
  <c r="BZ52" i="11"/>
  <c r="BZ67" i="11" s="1"/>
  <c r="J809" i="11" s="1"/>
  <c r="BB52" i="11"/>
  <c r="BB67" i="11" s="1"/>
  <c r="J785" i="11" s="1"/>
  <c r="AT52" i="11"/>
  <c r="AT67" i="11" s="1"/>
  <c r="J777" i="11" s="1"/>
  <c r="V52" i="11"/>
  <c r="V67" i="11" s="1"/>
  <c r="J753" i="11" s="1"/>
  <c r="N52" i="11"/>
  <c r="N67" i="11" s="1"/>
  <c r="J745" i="11" s="1"/>
  <c r="D612" i="11"/>
  <c r="S52" i="11"/>
  <c r="S67" i="11" s="1"/>
  <c r="J750" i="11" s="1"/>
  <c r="AB52" i="11"/>
  <c r="AB67" i="11" s="1"/>
  <c r="J759" i="11" s="1"/>
  <c r="BM52" i="11"/>
  <c r="BM67" i="11" s="1"/>
  <c r="J796" i="11" s="1"/>
  <c r="BV52" i="11"/>
  <c r="BV67" i="11" s="1"/>
  <c r="J805" i="11" s="1"/>
  <c r="CF76" i="11"/>
  <c r="BS52" i="11" s="1"/>
  <c r="BS67" i="11" s="1"/>
  <c r="T52" i="11"/>
  <c r="T67" i="11" s="1"/>
  <c r="J751" i="11" s="1"/>
  <c r="AM52" i="11"/>
  <c r="AM67" i="11" s="1"/>
  <c r="J770" i="11" s="1"/>
  <c r="BW52" i="11"/>
  <c r="BW67" i="11" s="1"/>
  <c r="J806" i="11" s="1"/>
  <c r="AQ71" i="11"/>
  <c r="B536" i="1" s="1"/>
  <c r="C440" i="11"/>
  <c r="K52" i="11"/>
  <c r="K67" i="11" s="1"/>
  <c r="J742" i="11" s="1"/>
  <c r="AC52" i="11"/>
  <c r="AC67" i="11" s="1"/>
  <c r="J760" i="11" s="1"/>
  <c r="AV52" i="11"/>
  <c r="AV67" i="11" s="1"/>
  <c r="J779" i="11" s="1"/>
  <c r="C816" i="11"/>
  <c r="BI730" i="11"/>
  <c r="N817" i="11"/>
  <c r="B465" i="11"/>
  <c r="F496" i="11"/>
  <c r="F502" i="11"/>
  <c r="F506" i="11"/>
  <c r="L52" i="11"/>
  <c r="L67" i="11" s="1"/>
  <c r="J743" i="11" s="1"/>
  <c r="U52" i="11"/>
  <c r="U67" i="11" s="1"/>
  <c r="J752" i="11" s="1"/>
  <c r="AE52" i="11"/>
  <c r="AE67" i="11" s="1"/>
  <c r="J762" i="11" s="1"/>
  <c r="AW52" i="11"/>
  <c r="AW67" i="11" s="1"/>
  <c r="J780" i="11" s="1"/>
  <c r="BF52" i="11"/>
  <c r="BF67" i="11" s="1"/>
  <c r="J789" i="11" s="1"/>
  <c r="BO52" i="11"/>
  <c r="BO67" i="11" s="1"/>
  <c r="D816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C427" i="11"/>
  <c r="G816" i="11"/>
  <c r="F612" i="11"/>
  <c r="Q71" i="11"/>
  <c r="B510" i="1" s="1"/>
  <c r="CF77" i="11"/>
  <c r="CE80" i="11"/>
  <c r="D242" i="11"/>
  <c r="B448" i="11" s="1"/>
  <c r="C430" i="11"/>
  <c r="F497" i="11"/>
  <c r="F518" i="11"/>
  <c r="F522" i="11"/>
  <c r="F530" i="11"/>
  <c r="R816" i="11"/>
  <c r="I612" i="11"/>
  <c r="F515" i="11"/>
  <c r="F517" i="11"/>
  <c r="F528" i="11"/>
  <c r="F536" i="11"/>
  <c r="F550" i="11"/>
  <c r="O52" i="11"/>
  <c r="O67" i="11" s="1"/>
  <c r="J746" i="11" s="1"/>
  <c r="X52" i="11"/>
  <c r="X67" i="11" s="1"/>
  <c r="J755" i="11" s="1"/>
  <c r="AP52" i="11"/>
  <c r="AP67" i="11" s="1"/>
  <c r="J773" i="11" s="1"/>
  <c r="CA52" i="11"/>
  <c r="CA67" i="11" s="1"/>
  <c r="J810" i="11" s="1"/>
  <c r="S816" i="11"/>
  <c r="J612" i="11"/>
  <c r="C431" i="11"/>
  <c r="G52" i="11"/>
  <c r="G67" i="11" s="1"/>
  <c r="J738" i="11" s="1"/>
  <c r="AZ52" i="11"/>
  <c r="AZ67" i="11" s="1"/>
  <c r="J783" i="11" s="1"/>
  <c r="CB52" i="11"/>
  <c r="CB67" i="11" s="1"/>
  <c r="J811" i="11" s="1"/>
  <c r="F516" i="11"/>
  <c r="H612" i="11"/>
  <c r="Q815" i="11"/>
  <c r="I815" i="11"/>
  <c r="S815" i="11"/>
  <c r="O815" i="11"/>
  <c r="F815" i="11"/>
  <c r="P815" i="11"/>
  <c r="K815" i="11"/>
  <c r="T815" i="11"/>
  <c r="BB71" i="11" l="1"/>
  <c r="B547" i="1" s="1"/>
  <c r="V71" i="11"/>
  <c r="B515" i="1" s="1"/>
  <c r="BF71" i="11"/>
  <c r="B551" i="1" s="1"/>
  <c r="J802" i="11"/>
  <c r="BS71" i="11"/>
  <c r="B564" i="1" s="1"/>
  <c r="E803" i="11"/>
  <c r="C708" i="11"/>
  <c r="C536" i="11"/>
  <c r="G536" i="11" s="1"/>
  <c r="C632" i="11"/>
  <c r="C547" i="11"/>
  <c r="C687" i="11"/>
  <c r="C515" i="11"/>
  <c r="E811" i="11"/>
  <c r="CB71" i="11"/>
  <c r="B573" i="1" s="1"/>
  <c r="C631" i="11"/>
  <c r="C542" i="11"/>
  <c r="BV71" i="11"/>
  <c r="B567" i="1" s="1"/>
  <c r="BA71" i="11"/>
  <c r="B546" i="1" s="1"/>
  <c r="E755" i="11"/>
  <c r="X71" i="11"/>
  <c r="B517" i="1" s="1"/>
  <c r="BN52" i="11"/>
  <c r="BN67" i="11" s="1"/>
  <c r="BD52" i="11"/>
  <c r="BD67" i="11" s="1"/>
  <c r="J787" i="11" s="1"/>
  <c r="AD52" i="11"/>
  <c r="AD67" i="11" s="1"/>
  <c r="CC52" i="11"/>
  <c r="CC67" i="11" s="1"/>
  <c r="H52" i="11"/>
  <c r="H67" i="11" s="1"/>
  <c r="J739" i="11" s="1"/>
  <c r="G71" i="11"/>
  <c r="B500" i="1" s="1"/>
  <c r="BQ71" i="11"/>
  <c r="B562" i="1" s="1"/>
  <c r="L71" i="11"/>
  <c r="B505" i="1" s="1"/>
  <c r="AM71" i="11"/>
  <c r="B532" i="1" s="1"/>
  <c r="Z71" i="11"/>
  <c r="B519" i="1" s="1"/>
  <c r="E763" i="11"/>
  <c r="BX52" i="11"/>
  <c r="BX67" i="11" s="1"/>
  <c r="C52" i="11"/>
  <c r="BE52" i="11"/>
  <c r="BE67" i="11" s="1"/>
  <c r="AK52" i="11"/>
  <c r="AK67" i="11" s="1"/>
  <c r="AL52" i="11"/>
  <c r="AL67" i="11" s="1"/>
  <c r="BT52" i="11"/>
  <c r="BT67" i="11" s="1"/>
  <c r="J803" i="11" s="1"/>
  <c r="S71" i="11"/>
  <c r="B512" i="1" s="1"/>
  <c r="BI71" i="11"/>
  <c r="B554" i="1" s="1"/>
  <c r="O71" i="11"/>
  <c r="B508" i="1" s="1"/>
  <c r="BM71" i="11"/>
  <c r="B558" i="1" s="1"/>
  <c r="AB71" i="11"/>
  <c r="B521" i="1" s="1"/>
  <c r="C682" i="11"/>
  <c r="C510" i="11"/>
  <c r="AE71" i="11"/>
  <c r="B524" i="1" s="1"/>
  <c r="AC71" i="11"/>
  <c r="B522" i="1" s="1"/>
  <c r="J798" i="11"/>
  <c r="BO71" i="11"/>
  <c r="B560" i="1" s="1"/>
  <c r="N71" i="11"/>
  <c r="B507" i="1" s="1"/>
  <c r="E771" i="11"/>
  <c r="E779" i="11"/>
  <c r="AV71" i="11"/>
  <c r="B541" i="1" s="1"/>
  <c r="AZ71" i="11"/>
  <c r="B545" i="1" s="1"/>
  <c r="BW71" i="11"/>
  <c r="B568" i="1" s="1"/>
  <c r="E787" i="11"/>
  <c r="BP52" i="11"/>
  <c r="BP67" i="11" s="1"/>
  <c r="W52" i="11"/>
  <c r="W67" i="11" s="1"/>
  <c r="D52" i="11"/>
  <c r="D67" i="11" s="1"/>
  <c r="AX52" i="11"/>
  <c r="AX67" i="11" s="1"/>
  <c r="AA52" i="11"/>
  <c r="AA67" i="11" s="1"/>
  <c r="BY52" i="11"/>
  <c r="BY67" i="11" s="1"/>
  <c r="BG52" i="11"/>
  <c r="BG67" i="11" s="1"/>
  <c r="AF52" i="11"/>
  <c r="AF67" i="11" s="1"/>
  <c r="J763" i="11" s="1"/>
  <c r="M52" i="11"/>
  <c r="M67" i="11" s="1"/>
  <c r="BL52" i="11"/>
  <c r="BL67" i="11" s="1"/>
  <c r="J795" i="11" s="1"/>
  <c r="AS52" i="11"/>
  <c r="AS67" i="11" s="1"/>
  <c r="I52" i="11"/>
  <c r="I67" i="11" s="1"/>
  <c r="AJ52" i="11"/>
  <c r="AJ67" i="11" s="1"/>
  <c r="BC52" i="11"/>
  <c r="BC67" i="11" s="1"/>
  <c r="AO52" i="11"/>
  <c r="AO67" i="11" s="1"/>
  <c r="BU52" i="11"/>
  <c r="BU67" i="11" s="1"/>
  <c r="R52" i="11"/>
  <c r="R67" i="11" s="1"/>
  <c r="BJ52" i="11"/>
  <c r="BJ67" i="11" s="1"/>
  <c r="J52" i="11"/>
  <c r="J67" i="11" s="1"/>
  <c r="AR52" i="11"/>
  <c r="AR67" i="11" s="1"/>
  <c r="AH52" i="11"/>
  <c r="AH67" i="11" s="1"/>
  <c r="AG52" i="11"/>
  <c r="AG67" i="11" s="1"/>
  <c r="AP71" i="11"/>
  <c r="B535" i="1" s="1"/>
  <c r="T71" i="11"/>
  <c r="B513" i="1" s="1"/>
  <c r="K71" i="11"/>
  <c r="B504" i="1" s="1"/>
  <c r="BH52" i="11"/>
  <c r="BH67" i="11" s="1"/>
  <c r="T816" i="11"/>
  <c r="L612" i="11"/>
  <c r="E795" i="11"/>
  <c r="BL71" i="11"/>
  <c r="B557" i="1" s="1"/>
  <c r="AN52" i="11"/>
  <c r="AN67" i="11" s="1"/>
  <c r="J771" i="11" s="1"/>
  <c r="AY71" i="11"/>
  <c r="B544" i="1" s="1"/>
  <c r="F52" i="11"/>
  <c r="F67" i="11" s="1"/>
  <c r="BR52" i="11"/>
  <c r="BR67" i="11" s="1"/>
  <c r="N816" i="11"/>
  <c r="K612" i="11"/>
  <c r="C465" i="11"/>
  <c r="AI52" i="11"/>
  <c r="AI67" i="11" s="1"/>
  <c r="Y52" i="11"/>
  <c r="Y67" i="11" s="1"/>
  <c r="E52" i="11"/>
  <c r="E67" i="11" s="1"/>
  <c r="CA71" i="11"/>
  <c r="B572" i="1" s="1"/>
  <c r="AU52" i="11"/>
  <c r="AU67" i="11" s="1"/>
  <c r="AT71" i="11"/>
  <c r="B539" i="1" s="1"/>
  <c r="C629" i="11"/>
  <c r="C551" i="11"/>
  <c r="U71" i="11"/>
  <c r="B514" i="1" s="1"/>
  <c r="CE48" i="11"/>
  <c r="H62" i="11"/>
  <c r="BZ71" i="11"/>
  <c r="B571" i="1" s="1"/>
  <c r="E747" i="11"/>
  <c r="P71" i="11"/>
  <c r="B509" i="1" s="1"/>
  <c r="BK71" i="11"/>
  <c r="B556" i="1" s="1"/>
  <c r="C615" i="10"/>
  <c r="E550" i="10"/>
  <c r="F550" i="10"/>
  <c r="F546" i="10"/>
  <c r="E546" i="10"/>
  <c r="H545" i="10"/>
  <c r="E545" i="10"/>
  <c r="F545" i="10"/>
  <c r="F544" i="10"/>
  <c r="E544" i="10"/>
  <c r="H540" i="10"/>
  <c r="F540" i="10"/>
  <c r="E540" i="10"/>
  <c r="E539" i="10"/>
  <c r="E538" i="10"/>
  <c r="H538" i="10"/>
  <c r="H537" i="10"/>
  <c r="F537" i="10"/>
  <c r="E537" i="10"/>
  <c r="H536" i="10"/>
  <c r="E536" i="10"/>
  <c r="F536" i="10"/>
  <c r="F535" i="10"/>
  <c r="E535" i="10"/>
  <c r="H535" i="10"/>
  <c r="F534" i="10"/>
  <c r="E534" i="10"/>
  <c r="H534" i="10"/>
  <c r="E533" i="10"/>
  <c r="H532" i="10"/>
  <c r="F532" i="10"/>
  <c r="E532" i="10"/>
  <c r="E531" i="10"/>
  <c r="E530" i="10"/>
  <c r="H529" i="10"/>
  <c r="F529" i="10"/>
  <c r="E529" i="10"/>
  <c r="E528" i="10"/>
  <c r="F528" i="10"/>
  <c r="F527" i="10"/>
  <c r="E527" i="10"/>
  <c r="H527" i="10"/>
  <c r="F526" i="10"/>
  <c r="E526" i="10"/>
  <c r="E525" i="10"/>
  <c r="H525" i="10"/>
  <c r="E524" i="10"/>
  <c r="F524" i="10"/>
  <c r="E523" i="10"/>
  <c r="E522" i="10"/>
  <c r="F521" i="10"/>
  <c r="F520" i="10"/>
  <c r="E520" i="10"/>
  <c r="E519" i="10"/>
  <c r="E518" i="10"/>
  <c r="F518" i="10"/>
  <c r="E517" i="10"/>
  <c r="E516" i="10"/>
  <c r="F515" i="10"/>
  <c r="E515" i="10"/>
  <c r="E514" i="10"/>
  <c r="F514" i="10"/>
  <c r="F513" i="10"/>
  <c r="F511" i="10"/>
  <c r="E511" i="10"/>
  <c r="E510" i="10"/>
  <c r="F510" i="10"/>
  <c r="F509" i="10"/>
  <c r="E509" i="10"/>
  <c r="F508" i="10"/>
  <c r="E508" i="10"/>
  <c r="E507" i="10"/>
  <c r="H507" i="10"/>
  <c r="H506" i="10"/>
  <c r="F506" i="10"/>
  <c r="E506" i="10"/>
  <c r="H505" i="10"/>
  <c r="E505" i="10"/>
  <c r="F505" i="10"/>
  <c r="E504" i="10"/>
  <c r="H504" i="10"/>
  <c r="H503" i="10"/>
  <c r="F503" i="10"/>
  <c r="E503" i="10"/>
  <c r="H502" i="10"/>
  <c r="E502" i="10"/>
  <c r="F502" i="10"/>
  <c r="F501" i="10"/>
  <c r="E501" i="10"/>
  <c r="H501" i="10"/>
  <c r="F500" i="10"/>
  <c r="E500" i="10"/>
  <c r="H500" i="10"/>
  <c r="E499" i="10"/>
  <c r="E498" i="10"/>
  <c r="F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BY52" i="10" s="1"/>
  <c r="BY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Z52" i="10"/>
  <c r="BZ67" i="10" s="1"/>
  <c r="BU52" i="10"/>
  <c r="BU67" i="10" s="1"/>
  <c r="BT52" i="10"/>
  <c r="BT67" i="10" s="1"/>
  <c r="BS52" i="10"/>
  <c r="BS67" i="10" s="1"/>
  <c r="BL52" i="10"/>
  <c r="BL67" i="10" s="1"/>
  <c r="BJ52" i="10"/>
  <c r="BJ67" i="10" s="1"/>
  <c r="BF52" i="10"/>
  <c r="BF67" i="10" s="1"/>
  <c r="BE52" i="10"/>
  <c r="BE67" i="10" s="1"/>
  <c r="BD52" i="10"/>
  <c r="BD67" i="10" s="1"/>
  <c r="AX52" i="10"/>
  <c r="AX67" i="10" s="1"/>
  <c r="AV52" i="10"/>
  <c r="AV67" i="10" s="1"/>
  <c r="AT52" i="10"/>
  <c r="AT67" i="10" s="1"/>
  <c r="AP52" i="10"/>
  <c r="AP67" i="10" s="1"/>
  <c r="AM52" i="10"/>
  <c r="AM67" i="10" s="1"/>
  <c r="AL52" i="10"/>
  <c r="AL67" i="10" s="1"/>
  <c r="AJ52" i="10"/>
  <c r="AJ67" i="10" s="1"/>
  <c r="AG52" i="10"/>
  <c r="AG67" i="10" s="1"/>
  <c r="AB52" i="10"/>
  <c r="AB67" i="10" s="1"/>
  <c r="Z52" i="10"/>
  <c r="Z67" i="10" s="1"/>
  <c r="Y52" i="10"/>
  <c r="Y67" i="10" s="1"/>
  <c r="X52" i="10"/>
  <c r="X67" i="10" s="1"/>
  <c r="W52" i="10"/>
  <c r="W67" i="10" s="1"/>
  <c r="V52" i="10"/>
  <c r="V67" i="10" s="1"/>
  <c r="Q52" i="10"/>
  <c r="Q67" i="10" s="1"/>
  <c r="O52" i="10"/>
  <c r="O67" i="10" s="1"/>
  <c r="N52" i="10"/>
  <c r="N67" i="10" s="1"/>
  <c r="L52" i="10"/>
  <c r="L67" i="10" s="1"/>
  <c r="J52" i="10"/>
  <c r="J67" i="10" s="1"/>
  <c r="G52" i="10"/>
  <c r="G67" i="10" s="1"/>
  <c r="F52" i="10"/>
  <c r="F67" i="10" s="1"/>
  <c r="D52" i="10"/>
  <c r="D67" i="10" s="1"/>
  <c r="CE51" i="10"/>
  <c r="B49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J71" i="10" s="1"/>
  <c r="T48" i="10"/>
  <c r="T62" i="10" s="1"/>
  <c r="L48" i="10"/>
  <c r="L62" i="10" s="1"/>
  <c r="D48" i="10"/>
  <c r="D62" i="10" s="1"/>
  <c r="D71" i="10" s="1"/>
  <c r="CE47" i="10"/>
  <c r="AF71" i="11" l="1"/>
  <c r="B525" i="1" s="1"/>
  <c r="BD71" i="11"/>
  <c r="B549" i="1" s="1"/>
  <c r="J801" i="11"/>
  <c r="BR71" i="11"/>
  <c r="B563" i="1" s="1"/>
  <c r="J741" i="11"/>
  <c r="J71" i="11"/>
  <c r="B503" i="1" s="1"/>
  <c r="J776" i="11"/>
  <c r="AS71" i="11"/>
  <c r="B538" i="1" s="1"/>
  <c r="J769" i="11"/>
  <c r="AL71" i="11"/>
  <c r="B531" i="1" s="1"/>
  <c r="J797" i="11"/>
  <c r="BN71" i="11"/>
  <c r="B559" i="1" s="1"/>
  <c r="C571" i="11"/>
  <c r="C646" i="11"/>
  <c r="C572" i="11"/>
  <c r="C647" i="11"/>
  <c r="J737" i="11"/>
  <c r="F71" i="11"/>
  <c r="B499" i="1" s="1"/>
  <c r="J791" i="11"/>
  <c r="BH71" i="11"/>
  <c r="B553" i="1" s="1"/>
  <c r="J754" i="11"/>
  <c r="W71" i="11"/>
  <c r="B516" i="1" s="1"/>
  <c r="AN71" i="11"/>
  <c r="B533" i="1" s="1"/>
  <c r="J768" i="11"/>
  <c r="AK71" i="11"/>
  <c r="B530" i="1" s="1"/>
  <c r="C677" i="11"/>
  <c r="C505" i="11"/>
  <c r="G505" i="11" s="1"/>
  <c r="C689" i="11"/>
  <c r="C517" i="11"/>
  <c r="G515" i="11"/>
  <c r="H515" i="11" s="1"/>
  <c r="C639" i="11"/>
  <c r="C564" i="11"/>
  <c r="E739" i="11"/>
  <c r="E815" i="11" s="1"/>
  <c r="H71" i="11"/>
  <c r="B501" i="1" s="1"/>
  <c r="CE62" i="11"/>
  <c r="J736" i="11"/>
  <c r="E71" i="11"/>
  <c r="B498" i="1" s="1"/>
  <c r="C625" i="11"/>
  <c r="C544" i="11"/>
  <c r="C676" i="11"/>
  <c r="C504" i="11"/>
  <c r="G504" i="11" s="1"/>
  <c r="J749" i="11"/>
  <c r="R71" i="11"/>
  <c r="B511" i="1" s="1"/>
  <c r="J744" i="11"/>
  <c r="M71" i="11"/>
  <c r="B506" i="1" s="1"/>
  <c r="J799" i="11"/>
  <c r="BP71" i="11"/>
  <c r="B561" i="1" s="1"/>
  <c r="C693" i="11"/>
  <c r="C521" i="11"/>
  <c r="J788" i="11"/>
  <c r="BE71" i="11"/>
  <c r="B550" i="1" s="1"/>
  <c r="C562" i="11"/>
  <c r="C623" i="11"/>
  <c r="J756" i="11"/>
  <c r="Y71" i="11"/>
  <c r="B518" i="1" s="1"/>
  <c r="C513" i="11"/>
  <c r="C685" i="11"/>
  <c r="J804" i="11"/>
  <c r="BU71" i="11"/>
  <c r="B566" i="1" s="1"/>
  <c r="C624" i="11"/>
  <c r="C549" i="11"/>
  <c r="C679" i="11"/>
  <c r="C507" i="11"/>
  <c r="C638" i="11"/>
  <c r="C558" i="11"/>
  <c r="CE52" i="11"/>
  <c r="C67" i="11"/>
  <c r="C672" i="11"/>
  <c r="C500" i="11"/>
  <c r="G500" i="11" s="1"/>
  <c r="C630" i="11"/>
  <c r="C546" i="11"/>
  <c r="C686" i="11"/>
  <c r="C514" i="11"/>
  <c r="J766" i="11"/>
  <c r="AI71" i="11"/>
  <c r="B528" i="1" s="1"/>
  <c r="C535" i="11"/>
  <c r="G535" i="11" s="1"/>
  <c r="C707" i="11"/>
  <c r="J790" i="11"/>
  <c r="BG71" i="11"/>
  <c r="B552" i="1" s="1"/>
  <c r="J807" i="11"/>
  <c r="BX71" i="11"/>
  <c r="B569" i="1" s="1"/>
  <c r="C642" i="11"/>
  <c r="C567" i="11"/>
  <c r="C637" i="11"/>
  <c r="C557" i="11"/>
  <c r="C697" i="11"/>
  <c r="C525" i="11"/>
  <c r="G525" i="11" s="1"/>
  <c r="J772" i="11"/>
  <c r="AO71" i="11"/>
  <c r="B534" i="1" s="1"/>
  <c r="C560" i="11"/>
  <c r="C627" i="11"/>
  <c r="C680" i="11"/>
  <c r="C508" i="11"/>
  <c r="J764" i="11"/>
  <c r="AG71" i="11"/>
  <c r="B526" i="1" s="1"/>
  <c r="J786" i="11"/>
  <c r="BC71" i="11"/>
  <c r="B548" i="1" s="1"/>
  <c r="J808" i="11"/>
  <c r="BY71" i="11"/>
  <c r="B570" i="1" s="1"/>
  <c r="C643" i="11"/>
  <c r="C568" i="11"/>
  <c r="C634" i="11"/>
  <c r="C554" i="11"/>
  <c r="J812" i="11"/>
  <c r="CC71" i="11"/>
  <c r="B574" i="1" s="1"/>
  <c r="C635" i="11"/>
  <c r="C556" i="11"/>
  <c r="J765" i="11"/>
  <c r="AH71" i="11"/>
  <c r="B527" i="1" s="1"/>
  <c r="J767" i="11"/>
  <c r="AJ71" i="11"/>
  <c r="B529" i="1" s="1"/>
  <c r="J758" i="11"/>
  <c r="AA71" i="11"/>
  <c r="B520" i="1" s="1"/>
  <c r="C628" i="11"/>
  <c r="C545" i="11"/>
  <c r="G545" i="11" s="1"/>
  <c r="C694" i="11"/>
  <c r="C522" i="11"/>
  <c r="C684" i="11"/>
  <c r="C512" i="11"/>
  <c r="J761" i="11"/>
  <c r="AD71" i="11"/>
  <c r="B523" i="1" s="1"/>
  <c r="C509" i="11"/>
  <c r="C681" i="11"/>
  <c r="C711" i="11"/>
  <c r="C539" i="11"/>
  <c r="G539" i="11" s="1"/>
  <c r="J775" i="11"/>
  <c r="AR71" i="11"/>
  <c r="B537" i="1" s="1"/>
  <c r="J740" i="11"/>
  <c r="I71" i="11"/>
  <c r="B502" i="1" s="1"/>
  <c r="J781" i="11"/>
  <c r="AX71" i="11"/>
  <c r="B543" i="1" s="1"/>
  <c r="C713" i="11"/>
  <c r="C541" i="11"/>
  <c r="C524" i="11"/>
  <c r="C696" i="11"/>
  <c r="C691" i="11"/>
  <c r="C519" i="11"/>
  <c r="C573" i="11"/>
  <c r="C622" i="11"/>
  <c r="BT71" i="11"/>
  <c r="B565" i="1" s="1"/>
  <c r="J778" i="11"/>
  <c r="AU71" i="11"/>
  <c r="B540" i="1" s="1"/>
  <c r="J735" i="11"/>
  <c r="D71" i="11"/>
  <c r="B497" i="1" s="1"/>
  <c r="G510" i="11"/>
  <c r="H510" i="11" s="1"/>
  <c r="C704" i="11"/>
  <c r="C532" i="11"/>
  <c r="G532" i="11" s="1"/>
  <c r="J793" i="11"/>
  <c r="BJ71" i="11"/>
  <c r="B555" i="1" s="1"/>
  <c r="AH52" i="10"/>
  <c r="AH67" i="10" s="1"/>
  <c r="AW52" i="10"/>
  <c r="AW67" i="10" s="1"/>
  <c r="BR52" i="10"/>
  <c r="BR67" i="10" s="1"/>
  <c r="BV52" i="10"/>
  <c r="BV67" i="10" s="1"/>
  <c r="D464" i="10"/>
  <c r="AB48" i="10"/>
  <c r="AB62" i="10" s="1"/>
  <c r="AB71" i="10" s="1"/>
  <c r="P52" i="10"/>
  <c r="P67" i="10" s="1"/>
  <c r="AF52" i="10"/>
  <c r="AF67" i="10" s="1"/>
  <c r="AU52" i="10"/>
  <c r="AU67" i="10" s="1"/>
  <c r="BK52" i="10"/>
  <c r="BK67" i="10" s="1"/>
  <c r="CC52" i="10"/>
  <c r="CC67" i="10" s="1"/>
  <c r="E48" i="10"/>
  <c r="E62" i="10" s="1"/>
  <c r="I48" i="10"/>
  <c r="I62" i="10" s="1"/>
  <c r="AG48" i="10"/>
  <c r="AG62" i="10" s="1"/>
  <c r="AG71" i="10" s="1"/>
  <c r="C698" i="10" s="1"/>
  <c r="AW48" i="10"/>
  <c r="AW62" i="10" s="1"/>
  <c r="BE48" i="10"/>
  <c r="BE62" i="10" s="1"/>
  <c r="BE71" i="10" s="1"/>
  <c r="BM48" i="10"/>
  <c r="BM62" i="10" s="1"/>
  <c r="BU48" i="10"/>
  <c r="BU62" i="10" s="1"/>
  <c r="BU71" i="10" s="1"/>
  <c r="C566" i="10" s="1"/>
  <c r="CC48" i="10"/>
  <c r="CC62" i="10" s="1"/>
  <c r="CC71" i="10" s="1"/>
  <c r="E217" i="10"/>
  <c r="C478" i="10" s="1"/>
  <c r="AK48" i="10"/>
  <c r="AK62" i="10" s="1"/>
  <c r="Y48" i="10"/>
  <c r="Y62" i="10" s="1"/>
  <c r="Y71" i="10" s="1"/>
  <c r="BN48" i="10"/>
  <c r="BN62" i="10" s="1"/>
  <c r="M48" i="10"/>
  <c r="M62" i="10" s="1"/>
  <c r="AC48" i="10"/>
  <c r="AC62" i="10" s="1"/>
  <c r="Q48" i="10"/>
  <c r="Q62" i="10" s="1"/>
  <c r="Q71" i="10" s="1"/>
  <c r="AO48" i="10"/>
  <c r="AO62" i="10" s="1"/>
  <c r="J48" i="10"/>
  <c r="J62" i="10" s="1"/>
  <c r="J71" i="10" s="1"/>
  <c r="R48" i="10"/>
  <c r="R62" i="10" s="1"/>
  <c r="Z48" i="10"/>
  <c r="Z62" i="10" s="1"/>
  <c r="Z71" i="10" s="1"/>
  <c r="C691" i="10" s="1"/>
  <c r="AH48" i="10"/>
  <c r="AH62" i="10" s="1"/>
  <c r="AP48" i="10"/>
  <c r="AP62" i="10" s="1"/>
  <c r="AP71" i="10" s="1"/>
  <c r="C535" i="10" s="1"/>
  <c r="G535" i="10" s="1"/>
  <c r="AX48" i="10"/>
  <c r="AX62" i="10" s="1"/>
  <c r="AX71" i="10" s="1"/>
  <c r="BF48" i="10"/>
  <c r="BF62" i="10" s="1"/>
  <c r="BF71" i="10" s="1"/>
  <c r="BV48" i="10"/>
  <c r="BV62" i="10" s="1"/>
  <c r="C48" i="10"/>
  <c r="C62" i="10" s="1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BA48" i="10"/>
  <c r="BA62" i="10" s="1"/>
  <c r="F48" i="10"/>
  <c r="F62" i="10" s="1"/>
  <c r="N48" i="10"/>
  <c r="N62" i="10" s="1"/>
  <c r="N71" i="10" s="1"/>
  <c r="V48" i="10"/>
  <c r="V62" i="10" s="1"/>
  <c r="AD48" i="10"/>
  <c r="AD62" i="10" s="1"/>
  <c r="AL48" i="10"/>
  <c r="AL62" i="10" s="1"/>
  <c r="AT48" i="10"/>
  <c r="AT62" i="10" s="1"/>
  <c r="AT71" i="10" s="1"/>
  <c r="BB48" i="10"/>
  <c r="BB62" i="10" s="1"/>
  <c r="BJ48" i="10"/>
  <c r="BJ62" i="10" s="1"/>
  <c r="BJ71" i="10" s="1"/>
  <c r="BR48" i="10"/>
  <c r="BR62" i="10" s="1"/>
  <c r="BZ48" i="10"/>
  <c r="BZ62" i="10" s="1"/>
  <c r="BZ71" i="10" s="1"/>
  <c r="G48" i="10"/>
  <c r="G62" i="10" s="1"/>
  <c r="G71" i="10" s="1"/>
  <c r="AU48" i="10"/>
  <c r="AU62" i="10" s="1"/>
  <c r="AD52" i="10"/>
  <c r="AD67" i="10" s="1"/>
  <c r="U48" i="10"/>
  <c r="U62" i="10" s="1"/>
  <c r="AS48" i="10"/>
  <c r="AS62" i="10" s="1"/>
  <c r="BI48" i="10"/>
  <c r="BI62" i="10" s="1"/>
  <c r="BQ48" i="10"/>
  <c r="BQ62" i="10" s="1"/>
  <c r="BY48" i="10"/>
  <c r="BY62" i="10" s="1"/>
  <c r="BY71" i="10" s="1"/>
  <c r="O48" i="10"/>
  <c r="O62" i="10" s="1"/>
  <c r="W48" i="10"/>
  <c r="W62" i="10" s="1"/>
  <c r="W71" i="10" s="1"/>
  <c r="C516" i="10" s="1"/>
  <c r="G516" i="10" s="1"/>
  <c r="AE48" i="10"/>
  <c r="AE62" i="10" s="1"/>
  <c r="AM48" i="10"/>
  <c r="AM62" i="10" s="1"/>
  <c r="AM71" i="10" s="1"/>
  <c r="C532" i="10" s="1"/>
  <c r="G532" i="10" s="1"/>
  <c r="BC48" i="10"/>
  <c r="BC62" i="10" s="1"/>
  <c r="BK48" i="10"/>
  <c r="BK62" i="10" s="1"/>
  <c r="BS48" i="10"/>
  <c r="BS62" i="10" s="1"/>
  <c r="BS71" i="10" s="1"/>
  <c r="CA48" i="10"/>
  <c r="CA62" i="10" s="1"/>
  <c r="CA71" i="10" s="1"/>
  <c r="H52" i="10"/>
  <c r="H67" i="10" s="1"/>
  <c r="R52" i="10"/>
  <c r="R67" i="10" s="1"/>
  <c r="AN52" i="10"/>
  <c r="AN67" i="10" s="1"/>
  <c r="BB52" i="10"/>
  <c r="BB67" i="10" s="1"/>
  <c r="BB71" i="10" s="1"/>
  <c r="BM52" i="10"/>
  <c r="BM67" i="10" s="1"/>
  <c r="CA52" i="10"/>
  <c r="CA67" i="10" s="1"/>
  <c r="H48" i="10"/>
  <c r="H62" i="10" s="1"/>
  <c r="P48" i="10"/>
  <c r="P62" i="10" s="1"/>
  <c r="P71" i="10" s="1"/>
  <c r="C509" i="10" s="1"/>
  <c r="X48" i="10"/>
  <c r="X62" i="10" s="1"/>
  <c r="AF48" i="10"/>
  <c r="AF62" i="10" s="1"/>
  <c r="AN48" i="10"/>
  <c r="AN62" i="10" s="1"/>
  <c r="AV48" i="10"/>
  <c r="AV62" i="10" s="1"/>
  <c r="AV71" i="10" s="1"/>
  <c r="C541" i="10" s="1"/>
  <c r="BD48" i="10"/>
  <c r="BD62" i="10" s="1"/>
  <c r="BD71" i="10" s="1"/>
  <c r="BL48" i="10"/>
  <c r="BL62" i="10" s="1"/>
  <c r="BL71" i="10" s="1"/>
  <c r="C637" i="10" s="1"/>
  <c r="BT48" i="10"/>
  <c r="BT62" i="10" s="1"/>
  <c r="CB48" i="10"/>
  <c r="CB62" i="10" s="1"/>
  <c r="CB71" i="10" s="1"/>
  <c r="C573" i="10" s="1"/>
  <c r="I52" i="10"/>
  <c r="I67" i="10" s="1"/>
  <c r="T52" i="10"/>
  <c r="T67" i="10" s="1"/>
  <c r="T71" i="10" s="1"/>
  <c r="AE52" i="10"/>
  <c r="AE67" i="10" s="1"/>
  <c r="AO52" i="10"/>
  <c r="AO67" i="10" s="1"/>
  <c r="BC52" i="10"/>
  <c r="BC67" i="10" s="1"/>
  <c r="BN52" i="10"/>
  <c r="BN67" i="10" s="1"/>
  <c r="CB52" i="10"/>
  <c r="CB67" i="10" s="1"/>
  <c r="D612" i="10"/>
  <c r="L71" i="10"/>
  <c r="C677" i="10" s="1"/>
  <c r="D242" i="10"/>
  <c r="B448" i="10" s="1"/>
  <c r="D368" i="10"/>
  <c r="D373" i="10" s="1"/>
  <c r="D391" i="10" s="1"/>
  <c r="D393" i="10" s="1"/>
  <c r="D396" i="10" s="1"/>
  <c r="D330" i="10"/>
  <c r="D339" i="10" s="1"/>
  <c r="C482" i="10" s="1"/>
  <c r="B440" i="10"/>
  <c r="C564" i="10"/>
  <c r="C639" i="10"/>
  <c r="X71" i="10"/>
  <c r="AN71" i="10"/>
  <c r="C549" i="10"/>
  <c r="C624" i="10"/>
  <c r="BT71" i="10"/>
  <c r="AE71" i="10"/>
  <c r="C574" i="10"/>
  <c r="C620" i="10"/>
  <c r="BC71" i="10"/>
  <c r="C672" i="10"/>
  <c r="C500" i="10"/>
  <c r="G500" i="10" s="1"/>
  <c r="H71" i="10"/>
  <c r="C690" i="10"/>
  <c r="C518" i="10"/>
  <c r="R71" i="10"/>
  <c r="AH71" i="10"/>
  <c r="C616" i="10"/>
  <c r="C543" i="10"/>
  <c r="BV71" i="10"/>
  <c r="O71" i="10"/>
  <c r="C505" i="10"/>
  <c r="G505" i="10" s="1"/>
  <c r="C701" i="10"/>
  <c r="C529" i="10"/>
  <c r="G529" i="10" s="1"/>
  <c r="C669" i="10"/>
  <c r="C497" i="10"/>
  <c r="G497" i="10" s="1"/>
  <c r="C688" i="10"/>
  <c r="AU71" i="10"/>
  <c r="C52" i="10"/>
  <c r="K52" i="10"/>
  <c r="K67" i="10" s="1"/>
  <c r="K71" i="10" s="1"/>
  <c r="S52" i="10"/>
  <c r="S67" i="10" s="1"/>
  <c r="AA52" i="10"/>
  <c r="AA67" i="10" s="1"/>
  <c r="AA71" i="10" s="1"/>
  <c r="AI52" i="10"/>
  <c r="AI67" i="10" s="1"/>
  <c r="AQ52" i="10"/>
  <c r="AQ67" i="10" s="1"/>
  <c r="AQ71" i="10" s="1"/>
  <c r="AY52" i="10"/>
  <c r="AY67" i="10" s="1"/>
  <c r="BG52" i="10"/>
  <c r="BG67" i="10" s="1"/>
  <c r="BG71" i="10" s="1"/>
  <c r="BO52" i="10"/>
  <c r="BO67" i="10" s="1"/>
  <c r="BW52" i="10"/>
  <c r="BW67" i="10" s="1"/>
  <c r="BW71" i="10" s="1"/>
  <c r="D463" i="10"/>
  <c r="D465" i="10" s="1"/>
  <c r="F531" i="10"/>
  <c r="AR52" i="10"/>
  <c r="AR67" i="10" s="1"/>
  <c r="AR71" i="10" s="1"/>
  <c r="AZ52" i="10"/>
  <c r="AZ67" i="10" s="1"/>
  <c r="AZ71" i="10" s="1"/>
  <c r="BH52" i="10"/>
  <c r="BH67" i="10" s="1"/>
  <c r="BH71" i="10" s="1"/>
  <c r="BP52" i="10"/>
  <c r="BP67" i="10" s="1"/>
  <c r="BP71" i="10" s="1"/>
  <c r="BX52" i="10"/>
  <c r="BX67" i="10" s="1"/>
  <c r="BX71" i="10" s="1"/>
  <c r="B476" i="10"/>
  <c r="D277" i="10"/>
  <c r="D292" i="10" s="1"/>
  <c r="D341" i="10" s="1"/>
  <c r="C481" i="10" s="1"/>
  <c r="H539" i="10"/>
  <c r="F539" i="10"/>
  <c r="H499" i="10"/>
  <c r="F499" i="10"/>
  <c r="E52" i="10"/>
  <c r="E67" i="10" s="1"/>
  <c r="E71" i="10" s="1"/>
  <c r="M52" i="10"/>
  <c r="M67" i="10" s="1"/>
  <c r="U52" i="10"/>
  <c r="U67" i="10" s="1"/>
  <c r="AC52" i="10"/>
  <c r="AC67" i="10" s="1"/>
  <c r="AC71" i="10" s="1"/>
  <c r="AK52" i="10"/>
  <c r="AK67" i="10" s="1"/>
  <c r="AS52" i="10"/>
  <c r="AS67" i="10" s="1"/>
  <c r="AS71" i="10" s="1"/>
  <c r="BA52" i="10"/>
  <c r="BA67" i="10" s="1"/>
  <c r="BA71" i="10" s="1"/>
  <c r="BI52" i="10"/>
  <c r="BI67" i="10" s="1"/>
  <c r="BI71" i="10" s="1"/>
  <c r="BQ52" i="10"/>
  <c r="BQ67" i="10" s="1"/>
  <c r="BQ71" i="10" s="1"/>
  <c r="F523" i="10"/>
  <c r="E204" i="10"/>
  <c r="C476" i="10" s="1"/>
  <c r="C430" i="10"/>
  <c r="B447" i="10"/>
  <c r="F71" i="10"/>
  <c r="V71" i="10"/>
  <c r="AD71" i="10"/>
  <c r="AL71" i="10"/>
  <c r="BR71" i="10"/>
  <c r="CE75" i="10"/>
  <c r="CF77" i="10"/>
  <c r="D438" i="10"/>
  <c r="C473" i="10"/>
  <c r="F517" i="10"/>
  <c r="F507" i="10"/>
  <c r="F519" i="10"/>
  <c r="F525" i="10"/>
  <c r="F533" i="10"/>
  <c r="F512" i="10"/>
  <c r="F496" i="10"/>
  <c r="F504" i="10"/>
  <c r="F516" i="10"/>
  <c r="F522" i="10"/>
  <c r="F530" i="10"/>
  <c r="F538" i="10"/>
  <c r="G509" i="11" l="1"/>
  <c r="H509" i="11"/>
  <c r="G517" i="11"/>
  <c r="H517" i="11"/>
  <c r="C674" i="11"/>
  <c r="C502" i="11"/>
  <c r="G502" i="11" s="1"/>
  <c r="C528" i="11"/>
  <c r="C700" i="11"/>
  <c r="J734" i="11"/>
  <c r="J815" i="11" s="1"/>
  <c r="CE67" i="11"/>
  <c r="C71" i="11"/>
  <c r="B496" i="1" s="1"/>
  <c r="C641" i="11"/>
  <c r="C566" i="11"/>
  <c r="C614" i="11"/>
  <c r="C550" i="11"/>
  <c r="C511" i="11"/>
  <c r="C683" i="11"/>
  <c r="E816" i="11"/>
  <c r="C428" i="11"/>
  <c r="CE71" i="11"/>
  <c r="C716" i="11" s="1"/>
  <c r="C636" i="11"/>
  <c r="C553" i="11"/>
  <c r="C619" i="11"/>
  <c r="C559" i="11"/>
  <c r="C626" i="11"/>
  <c r="C563" i="11"/>
  <c r="C669" i="11"/>
  <c r="C497" i="11"/>
  <c r="C695" i="11"/>
  <c r="C523" i="11"/>
  <c r="C501" i="11"/>
  <c r="G501" i="11" s="1"/>
  <c r="C673" i="11"/>
  <c r="C709" i="11"/>
  <c r="C537" i="11"/>
  <c r="G537" i="11" s="1"/>
  <c r="C574" i="11"/>
  <c r="C620" i="11"/>
  <c r="C633" i="11"/>
  <c r="C548" i="11"/>
  <c r="C706" i="11"/>
  <c r="C534" i="11"/>
  <c r="G534" i="11" s="1"/>
  <c r="C644" i="11"/>
  <c r="C569" i="11"/>
  <c r="G514" i="11"/>
  <c r="H514" i="11" s="1"/>
  <c r="G521" i="11"/>
  <c r="H521" i="11"/>
  <c r="C671" i="11"/>
  <c r="C499" i="11"/>
  <c r="C703" i="11"/>
  <c r="C531" i="11"/>
  <c r="C555" i="11"/>
  <c r="C617" i="11"/>
  <c r="G524" i="11"/>
  <c r="H524" i="11" s="1"/>
  <c r="C701" i="11"/>
  <c r="C529" i="11"/>
  <c r="H522" i="11"/>
  <c r="G522" i="11"/>
  <c r="C712" i="11"/>
  <c r="C540" i="11"/>
  <c r="G540" i="11" s="1"/>
  <c r="G512" i="11"/>
  <c r="H512" i="11"/>
  <c r="G513" i="11"/>
  <c r="H513" i="11"/>
  <c r="C702" i="11"/>
  <c r="C530" i="11"/>
  <c r="C698" i="11"/>
  <c r="C526" i="11"/>
  <c r="C618" i="11"/>
  <c r="C552" i="11"/>
  <c r="G546" i="11"/>
  <c r="H546" i="11"/>
  <c r="G507" i="11"/>
  <c r="H507" i="11" s="1"/>
  <c r="C690" i="11"/>
  <c r="C518" i="11"/>
  <c r="C621" i="11"/>
  <c r="C561" i="11"/>
  <c r="G544" i="11"/>
  <c r="H544" i="11" s="1"/>
  <c r="C710" i="11"/>
  <c r="C538" i="11"/>
  <c r="G538" i="11" s="1"/>
  <c r="C640" i="11"/>
  <c r="C565" i="11"/>
  <c r="C699" i="11"/>
  <c r="C527" i="11"/>
  <c r="G527" i="11" s="1"/>
  <c r="C705" i="11"/>
  <c r="C533" i="11"/>
  <c r="C616" i="11"/>
  <c r="C543" i="11"/>
  <c r="H508" i="11"/>
  <c r="G508" i="11"/>
  <c r="C678" i="11"/>
  <c r="C506" i="11"/>
  <c r="G506" i="11" s="1"/>
  <c r="C670" i="11"/>
  <c r="C498" i="11"/>
  <c r="C688" i="11"/>
  <c r="C516" i="11"/>
  <c r="C675" i="11"/>
  <c r="C503" i="11"/>
  <c r="G503" i="11" s="1"/>
  <c r="G519" i="11"/>
  <c r="H519" i="11" s="1"/>
  <c r="C570" i="11"/>
  <c r="C645" i="11"/>
  <c r="C692" i="11"/>
  <c r="C520" i="11"/>
  <c r="C614" i="10"/>
  <c r="D615" i="10" s="1"/>
  <c r="C550" i="10"/>
  <c r="C693" i="10"/>
  <c r="C521" i="10"/>
  <c r="G521" i="10" s="1"/>
  <c r="C519" i="10"/>
  <c r="G519" i="10" s="1"/>
  <c r="S71" i="10"/>
  <c r="C684" i="10" s="1"/>
  <c r="H497" i="10"/>
  <c r="C707" i="10"/>
  <c r="AF71" i="10"/>
  <c r="C697" i="10" s="1"/>
  <c r="BK71" i="10"/>
  <c r="C682" i="10"/>
  <c r="C510" i="10"/>
  <c r="H510" i="10" s="1"/>
  <c r="C641" i="10"/>
  <c r="C525" i="10"/>
  <c r="G525" i="10" s="1"/>
  <c r="AW71" i="10"/>
  <c r="U71" i="10"/>
  <c r="C686" i="10" s="1"/>
  <c r="H516" i="10"/>
  <c r="C622" i="10"/>
  <c r="AK71" i="10"/>
  <c r="I71" i="10"/>
  <c r="C502" i="10" s="1"/>
  <c r="G502" i="10" s="1"/>
  <c r="AY71" i="10"/>
  <c r="C713" i="10"/>
  <c r="BM71" i="10"/>
  <c r="C513" i="10"/>
  <c r="C685" i="10"/>
  <c r="G509" i="10"/>
  <c r="H509" i="10" s="1"/>
  <c r="AI71" i="10"/>
  <c r="C674" i="10"/>
  <c r="C526" i="10"/>
  <c r="G526" i="10" s="1"/>
  <c r="C557" i="10"/>
  <c r="CE48" i="10"/>
  <c r="M71" i="10"/>
  <c r="C678" i="10" s="1"/>
  <c r="C704" i="10"/>
  <c r="C681" i="10"/>
  <c r="BO71" i="10"/>
  <c r="BN71" i="10"/>
  <c r="AO71" i="10"/>
  <c r="H526" i="10"/>
  <c r="C562" i="10"/>
  <c r="C623" i="10"/>
  <c r="C553" i="10"/>
  <c r="C636" i="10"/>
  <c r="C630" i="10"/>
  <c r="C546" i="10"/>
  <c r="C544" i="10"/>
  <c r="C625" i="10"/>
  <c r="C709" i="10"/>
  <c r="C537" i="10"/>
  <c r="G537" i="10" s="1"/>
  <c r="C708" i="10"/>
  <c r="C536" i="10"/>
  <c r="G536" i="10" s="1"/>
  <c r="C670" i="10"/>
  <c r="C498" i="10"/>
  <c r="C528" i="10"/>
  <c r="C700" i="10"/>
  <c r="C692" i="10"/>
  <c r="C520" i="10"/>
  <c r="C621" i="10"/>
  <c r="C561" i="10"/>
  <c r="C552" i="10"/>
  <c r="C618" i="10"/>
  <c r="C545" i="10"/>
  <c r="G545" i="10" s="1"/>
  <c r="C628" i="10"/>
  <c r="C694" i="10"/>
  <c r="C522" i="10"/>
  <c r="C569" i="10"/>
  <c r="C644" i="10"/>
  <c r="C705" i="10"/>
  <c r="C533" i="10"/>
  <c r="C632" i="10"/>
  <c r="C547" i="10"/>
  <c r="C551" i="10"/>
  <c r="C629" i="10"/>
  <c r="C683" i="10"/>
  <c r="C511" i="10"/>
  <c r="G510" i="10"/>
  <c r="C640" i="10"/>
  <c r="C565" i="10"/>
  <c r="K612" i="10"/>
  <c r="C465" i="10"/>
  <c r="C571" i="10"/>
  <c r="C646" i="10"/>
  <c r="C671" i="10"/>
  <c r="C499" i="10"/>
  <c r="G499" i="10" s="1"/>
  <c r="C555" i="10"/>
  <c r="C617" i="10"/>
  <c r="C501" i="10"/>
  <c r="G501" i="10" s="1"/>
  <c r="C673" i="10"/>
  <c r="C711" i="10"/>
  <c r="C539" i="10"/>
  <c r="G539" i="10" s="1"/>
  <c r="H519" i="10"/>
  <c r="C67" i="10"/>
  <c r="CE52" i="10"/>
  <c r="C695" i="10"/>
  <c r="C523" i="10"/>
  <c r="C687" i="10"/>
  <c r="C515" i="10"/>
  <c r="C675" i="10"/>
  <c r="C503" i="10"/>
  <c r="G503" i="10" s="1"/>
  <c r="C563" i="10"/>
  <c r="C626" i="10"/>
  <c r="C676" i="10"/>
  <c r="C504" i="10"/>
  <c r="G504" i="10" s="1"/>
  <c r="C703" i="10"/>
  <c r="C531" i="10"/>
  <c r="CE62" i="10"/>
  <c r="C647" i="10"/>
  <c r="C572" i="10"/>
  <c r="C548" i="10"/>
  <c r="C633" i="10"/>
  <c r="G550" i="10"/>
  <c r="H550" i="10" s="1"/>
  <c r="C689" i="10"/>
  <c r="C517" i="10"/>
  <c r="C634" i="10"/>
  <c r="C554" i="10"/>
  <c r="G518" i="10"/>
  <c r="H518" i="10" s="1"/>
  <c r="C702" i="10"/>
  <c r="C530" i="10"/>
  <c r="C645" i="10"/>
  <c r="C570" i="10"/>
  <c r="C712" i="10"/>
  <c r="C540" i="10"/>
  <c r="G540" i="10" s="1"/>
  <c r="C635" i="10"/>
  <c r="C556" i="10"/>
  <c r="C643" i="10"/>
  <c r="C568" i="10"/>
  <c r="C680" i="10"/>
  <c r="C508" i="10"/>
  <c r="C696" i="10"/>
  <c r="C524" i="10"/>
  <c r="C710" i="10"/>
  <c r="C538" i="10"/>
  <c r="G538" i="10" s="1"/>
  <c r="C642" i="10"/>
  <c r="C567" i="10"/>
  <c r="C699" i="10"/>
  <c r="C527" i="10"/>
  <c r="G527" i="10" s="1"/>
  <c r="C679" i="10"/>
  <c r="C507" i="10"/>
  <c r="G507" i="10" s="1"/>
  <c r="C627" i="10"/>
  <c r="C560" i="10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13" i="7" s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CF79" i="1"/>
  <c r="B53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5" i="1"/>
  <c r="N764" i="1"/>
  <c r="N768" i="1"/>
  <c r="N777" i="1"/>
  <c r="N739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E747" i="1" s="1"/>
  <c r="L48" i="1"/>
  <c r="L62" i="1" s="1"/>
  <c r="E743" i="1" s="1"/>
  <c r="H48" i="1"/>
  <c r="H62" i="1" s="1"/>
  <c r="E739" i="1" s="1"/>
  <c r="D48" i="1"/>
  <c r="D62" i="1" s="1"/>
  <c r="N766" i="1"/>
  <c r="N743" i="1"/>
  <c r="N758" i="1"/>
  <c r="N747" i="1"/>
  <c r="F816" i="1"/>
  <c r="D436" i="1"/>
  <c r="C34" i="5"/>
  <c r="C16" i="8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E776" i="1"/>
  <c r="C204" i="9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E7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22" i="1"/>
  <c r="CD71" i="1"/>
  <c r="E373" i="9" s="1"/>
  <c r="BQ48" i="1"/>
  <c r="BQ62" i="1" s="1"/>
  <c r="F300" i="9" s="1"/>
  <c r="BA48" i="1"/>
  <c r="BA62" i="1" s="1"/>
  <c r="AK48" i="1"/>
  <c r="AK62" i="1" s="1"/>
  <c r="E768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E780" i="1" s="1"/>
  <c r="AO48" i="1"/>
  <c r="AO6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E81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E742" i="1" s="1"/>
  <c r="K816" i="1"/>
  <c r="E794" i="1"/>
  <c r="C615" i="1"/>
  <c r="C48" i="1"/>
  <c r="C62" i="1" s="1"/>
  <c r="E734" i="1" s="1"/>
  <c r="CB48" i="1"/>
  <c r="CB62" i="1" s="1"/>
  <c r="C364" i="9" s="1"/>
  <c r="V815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E775" i="1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F48" i="1"/>
  <c r="AF62" i="1" s="1"/>
  <c r="AD48" i="1"/>
  <c r="AD62" i="1" s="1"/>
  <c r="Z48" i="1"/>
  <c r="Z62" i="1" s="1"/>
  <c r="E108" i="9" s="1"/>
  <c r="V48" i="1"/>
  <c r="V62" i="1" s="1"/>
  <c r="R48" i="1"/>
  <c r="R62" i="1" s="1"/>
  <c r="N48" i="1"/>
  <c r="N62" i="1" s="1"/>
  <c r="J48" i="1"/>
  <c r="J62" i="1" s="1"/>
  <c r="F48" i="1"/>
  <c r="F62" i="1" s="1"/>
  <c r="G816" i="1"/>
  <c r="C14" i="5"/>
  <c r="D428" i="1"/>
  <c r="B10" i="4"/>
  <c r="I366" i="9"/>
  <c r="C430" i="1"/>
  <c r="E800" i="1"/>
  <c r="G34" i="3" l="1"/>
  <c r="N817" i="1"/>
  <c r="CF76" i="1"/>
  <c r="AP52" i="1" s="1"/>
  <c r="AP67" i="1" s="1"/>
  <c r="J773" i="1" s="1"/>
  <c r="E804" i="1"/>
  <c r="E790" i="1"/>
  <c r="G523" i="11"/>
  <c r="H523" i="11" s="1"/>
  <c r="C715" i="11"/>
  <c r="D615" i="11"/>
  <c r="C648" i="11"/>
  <c r="M716" i="11" s="1"/>
  <c r="Y816" i="11" s="1"/>
  <c r="G520" i="11"/>
  <c r="H520" i="11" s="1"/>
  <c r="G516" i="11"/>
  <c r="H516" i="11" s="1"/>
  <c r="G518" i="11"/>
  <c r="H518" i="11"/>
  <c r="G526" i="11"/>
  <c r="H526" i="11" s="1"/>
  <c r="G497" i="11"/>
  <c r="H497" i="11" s="1"/>
  <c r="C668" i="11"/>
  <c r="C496" i="11"/>
  <c r="G498" i="11"/>
  <c r="H498" i="11"/>
  <c r="G533" i="11"/>
  <c r="H533" i="11" s="1"/>
  <c r="G530" i="11"/>
  <c r="H530" i="11" s="1"/>
  <c r="G531" i="11"/>
  <c r="H531" i="11" s="1"/>
  <c r="J816" i="11"/>
  <c r="C433" i="11"/>
  <c r="C441" i="11" s="1"/>
  <c r="G529" i="11"/>
  <c r="H529" i="11" s="1"/>
  <c r="G499" i="11"/>
  <c r="H499" i="11" s="1"/>
  <c r="G511" i="11"/>
  <c r="H511" i="11" s="1"/>
  <c r="G550" i="11"/>
  <c r="H550" i="11" s="1"/>
  <c r="G528" i="11"/>
  <c r="H528" i="11"/>
  <c r="N771" i="1"/>
  <c r="F26" i="9"/>
  <c r="M816" i="1"/>
  <c r="C506" i="10"/>
  <c r="G506" i="10" s="1"/>
  <c r="I372" i="9"/>
  <c r="E740" i="1"/>
  <c r="N757" i="1"/>
  <c r="C464" i="1"/>
  <c r="C10" i="4"/>
  <c r="N762" i="1"/>
  <c r="D330" i="1"/>
  <c r="C86" i="8" s="1"/>
  <c r="H521" i="10"/>
  <c r="C512" i="10"/>
  <c r="F815" i="1"/>
  <c r="C141" i="8"/>
  <c r="N736" i="1"/>
  <c r="C514" i="10"/>
  <c r="E791" i="1"/>
  <c r="D268" i="9"/>
  <c r="E19" i="4"/>
  <c r="C27" i="5"/>
  <c r="C473" i="1"/>
  <c r="C558" i="10"/>
  <c r="C638" i="10"/>
  <c r="C542" i="10"/>
  <c r="C631" i="10"/>
  <c r="Q816" i="1"/>
  <c r="D612" i="1"/>
  <c r="I381" i="9"/>
  <c r="C12" i="9"/>
  <c r="C816" i="1"/>
  <c r="N775" i="1"/>
  <c r="CF77" i="1"/>
  <c r="BI730" i="1"/>
  <c r="G122" i="9"/>
  <c r="I612" i="1"/>
  <c r="R816" i="1"/>
  <c r="L816" i="1"/>
  <c r="C575" i="1"/>
  <c r="C440" i="1"/>
  <c r="P816" i="1"/>
  <c r="D5" i="7"/>
  <c r="F8" i="6"/>
  <c r="N774" i="1"/>
  <c r="N761" i="1"/>
  <c r="N769" i="1"/>
  <c r="N740" i="1"/>
  <c r="N752" i="1"/>
  <c r="N748" i="1"/>
  <c r="C432" i="1"/>
  <c r="H815" i="1"/>
  <c r="I816" i="1"/>
  <c r="G76" i="9"/>
  <c r="E752" i="1"/>
  <c r="H236" i="9"/>
  <c r="D236" i="9"/>
  <c r="CE62" i="1"/>
  <c r="I172" i="9"/>
  <c r="CE48" i="1"/>
  <c r="E44" i="9"/>
  <c r="C815" i="1"/>
  <c r="D815" i="1"/>
  <c r="I44" i="9"/>
  <c r="H12" i="9"/>
  <c r="C33" i="8"/>
  <c r="E799" i="1"/>
  <c r="E300" i="9"/>
  <c r="C44" i="9"/>
  <c r="E772" i="1"/>
  <c r="I268" i="9"/>
  <c r="E796" i="1"/>
  <c r="E807" i="1"/>
  <c r="F332" i="9"/>
  <c r="E798" i="1"/>
  <c r="I140" i="9"/>
  <c r="N760" i="1"/>
  <c r="C706" i="10"/>
  <c r="C534" i="10"/>
  <c r="G534" i="10" s="1"/>
  <c r="D463" i="1"/>
  <c r="C559" i="10"/>
  <c r="C619" i="10"/>
  <c r="I815" i="1"/>
  <c r="N753" i="1"/>
  <c r="E757" i="1"/>
  <c r="G10" i="4"/>
  <c r="E737" i="1"/>
  <c r="E788" i="1"/>
  <c r="H300" i="9"/>
  <c r="N765" i="1"/>
  <c r="D368" i="1"/>
  <c r="C120" i="8" s="1"/>
  <c r="E783" i="1"/>
  <c r="E784" i="1"/>
  <c r="G513" i="10"/>
  <c r="H513" i="10"/>
  <c r="D140" i="9"/>
  <c r="E763" i="1"/>
  <c r="E795" i="1"/>
  <c r="H268" i="9"/>
  <c r="E750" i="1"/>
  <c r="E76" i="9"/>
  <c r="E759" i="1"/>
  <c r="G108" i="9"/>
  <c r="E172" i="9"/>
  <c r="E771" i="1"/>
  <c r="E803" i="1"/>
  <c r="I300" i="9"/>
  <c r="E764" i="1"/>
  <c r="E140" i="9"/>
  <c r="H332" i="9"/>
  <c r="E809" i="1"/>
  <c r="E779" i="1"/>
  <c r="F204" i="9"/>
  <c r="I332" i="9"/>
  <c r="E810" i="1"/>
  <c r="D172" i="9"/>
  <c r="E770" i="1"/>
  <c r="F76" i="9"/>
  <c r="E751" i="1"/>
  <c r="D76" i="9"/>
  <c r="E749" i="1"/>
  <c r="G236" i="9"/>
  <c r="E787" i="1"/>
  <c r="E748" i="1"/>
  <c r="C76" i="9"/>
  <c r="C236" i="9"/>
  <c r="E767" i="1"/>
  <c r="E741" i="1"/>
  <c r="G815" i="1"/>
  <c r="P815" i="1"/>
  <c r="Q815" i="1"/>
  <c r="R815" i="1"/>
  <c r="S815" i="1"/>
  <c r="I362" i="9"/>
  <c r="E792" i="1"/>
  <c r="D44" i="9"/>
  <c r="C140" i="9"/>
  <c r="I90" i="9"/>
  <c r="F172" i="9"/>
  <c r="E786" i="1"/>
  <c r="G523" i="10"/>
  <c r="H523" i="10"/>
  <c r="H528" i="10"/>
  <c r="G528" i="10"/>
  <c r="G544" i="10"/>
  <c r="H544" i="10" s="1"/>
  <c r="G512" i="10"/>
  <c r="H512" i="10"/>
  <c r="G498" i="10"/>
  <c r="H498" i="10" s="1"/>
  <c r="G546" i="10"/>
  <c r="H546" i="10"/>
  <c r="D710" i="10"/>
  <c r="D702" i="10"/>
  <c r="D694" i="10"/>
  <c r="D716" i="10"/>
  <c r="D707" i="10"/>
  <c r="D699" i="10"/>
  <c r="D691" i="10"/>
  <c r="D712" i="10"/>
  <c r="D704" i="10"/>
  <c r="D696" i="10"/>
  <c r="D688" i="10"/>
  <c r="D680" i="10"/>
  <c r="D672" i="10"/>
  <c r="D709" i="10"/>
  <c r="D701" i="10"/>
  <c r="D693" i="10"/>
  <c r="D685" i="10"/>
  <c r="D677" i="10"/>
  <c r="D706" i="10"/>
  <c r="D698" i="10"/>
  <c r="D690" i="10"/>
  <c r="D682" i="10"/>
  <c r="D674" i="10"/>
  <c r="D711" i="10"/>
  <c r="D703" i="10"/>
  <c r="D695" i="10"/>
  <c r="D687" i="10"/>
  <c r="D679" i="10"/>
  <c r="D671" i="10"/>
  <c r="D708" i="10"/>
  <c r="D700" i="10"/>
  <c r="D692" i="10"/>
  <c r="D684" i="10"/>
  <c r="D676" i="10"/>
  <c r="D668" i="10"/>
  <c r="D675" i="10"/>
  <c r="D637" i="10"/>
  <c r="D629" i="10"/>
  <c r="D626" i="10"/>
  <c r="D621" i="10"/>
  <c r="D617" i="10"/>
  <c r="D697" i="10"/>
  <c r="D686" i="10"/>
  <c r="D669" i="10"/>
  <c r="D640" i="10"/>
  <c r="D632" i="10"/>
  <c r="D624" i="10"/>
  <c r="D678" i="10"/>
  <c r="D673" i="10"/>
  <c r="D646" i="10"/>
  <c r="D643" i="10"/>
  <c r="D635" i="10"/>
  <c r="D620" i="10"/>
  <c r="D616" i="10"/>
  <c r="D713" i="10"/>
  <c r="D670" i="10"/>
  <c r="D638" i="10"/>
  <c r="D630" i="10"/>
  <c r="D627" i="10"/>
  <c r="D689" i="10"/>
  <c r="D641" i="10"/>
  <c r="D633" i="10"/>
  <c r="D623" i="10"/>
  <c r="D619" i="10"/>
  <c r="D681" i="10"/>
  <c r="D647" i="10"/>
  <c r="D644" i="10"/>
  <c r="D636" i="10"/>
  <c r="D625" i="10"/>
  <c r="D705" i="10"/>
  <c r="D683" i="10"/>
  <c r="D639" i="10"/>
  <c r="D631" i="10"/>
  <c r="D628" i="10"/>
  <c r="D622" i="10"/>
  <c r="D618" i="10"/>
  <c r="D634" i="10"/>
  <c r="D645" i="10"/>
  <c r="D642" i="10"/>
  <c r="CE67" i="10"/>
  <c r="C433" i="10" s="1"/>
  <c r="C71" i="10"/>
  <c r="G533" i="10"/>
  <c r="H533" i="10" s="1"/>
  <c r="G514" i="10"/>
  <c r="H514" i="10" s="1"/>
  <c r="G524" i="10"/>
  <c r="H524" i="10" s="1"/>
  <c r="G517" i="10"/>
  <c r="H517" i="10" s="1"/>
  <c r="C428" i="10"/>
  <c r="G511" i="10"/>
  <c r="H511" i="10" s="1"/>
  <c r="G522" i="10"/>
  <c r="H522" i="10" s="1"/>
  <c r="G520" i="10"/>
  <c r="H520" i="10" s="1"/>
  <c r="G508" i="10"/>
  <c r="H508" i="10" s="1"/>
  <c r="G530" i="10"/>
  <c r="H530" i="10" s="1"/>
  <c r="G531" i="10"/>
  <c r="H531" i="10" s="1"/>
  <c r="G515" i="10"/>
  <c r="H515" i="10" s="1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F12" i="9"/>
  <c r="E760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H172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AP71" i="1" l="1"/>
  <c r="C535" i="1" s="1"/>
  <c r="G535" i="1" s="1"/>
  <c r="D339" i="1"/>
  <c r="C102" i="8" s="1"/>
  <c r="D465" i="1"/>
  <c r="BR52" i="1"/>
  <c r="BR67" i="1" s="1"/>
  <c r="BR71" i="1" s="1"/>
  <c r="C563" i="1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AW71" i="1" s="1"/>
  <c r="G213" i="9" s="1"/>
  <c r="AZ52" i="1"/>
  <c r="AZ67" i="1" s="1"/>
  <c r="C241" i="9" s="1"/>
  <c r="BX52" i="1"/>
  <c r="BX67" i="1" s="1"/>
  <c r="F337" i="9" s="1"/>
  <c r="M52" i="1"/>
  <c r="M67" i="1" s="1"/>
  <c r="M71" i="1" s="1"/>
  <c r="C506" i="1" s="1"/>
  <c r="G506" i="1" s="1"/>
  <c r="BH52" i="1"/>
  <c r="BH67" i="1" s="1"/>
  <c r="BH71" i="1" s="1"/>
  <c r="D277" i="9" s="1"/>
  <c r="BY52" i="1"/>
  <c r="BY67" i="1" s="1"/>
  <c r="BY71" i="1" s="1"/>
  <c r="C570" i="1" s="1"/>
  <c r="BJ52" i="1"/>
  <c r="BJ67" i="1" s="1"/>
  <c r="F52" i="1"/>
  <c r="F67" i="1" s="1"/>
  <c r="F71" i="1" s="1"/>
  <c r="C671" i="1" s="1"/>
  <c r="AM52" i="1"/>
  <c r="AM67" i="1" s="1"/>
  <c r="AM71" i="1" s="1"/>
  <c r="C704" i="1" s="1"/>
  <c r="H52" i="1"/>
  <c r="H67" i="1" s="1"/>
  <c r="H71" i="1" s="1"/>
  <c r="C501" i="1" s="1"/>
  <c r="G501" i="1" s="1"/>
  <c r="AX52" i="1"/>
  <c r="AX67" i="1" s="1"/>
  <c r="AX71" i="1" s="1"/>
  <c r="C616" i="1" s="1"/>
  <c r="BF52" i="1"/>
  <c r="BF67" i="1" s="1"/>
  <c r="BF71" i="1" s="1"/>
  <c r="C629" i="1" s="1"/>
  <c r="X52" i="1"/>
  <c r="X67" i="1" s="1"/>
  <c r="J755" i="1" s="1"/>
  <c r="T52" i="1"/>
  <c r="T67" i="1" s="1"/>
  <c r="T71" i="1" s="1"/>
  <c r="C513" i="1" s="1"/>
  <c r="G513" i="1" s="1"/>
  <c r="BA52" i="1"/>
  <c r="BA67" i="1" s="1"/>
  <c r="AU52" i="1"/>
  <c r="AU67" i="1" s="1"/>
  <c r="AU71" i="1" s="1"/>
  <c r="C540" i="1" s="1"/>
  <c r="G540" i="1" s="1"/>
  <c r="N52" i="1"/>
  <c r="N67" i="1" s="1"/>
  <c r="J745" i="1" s="1"/>
  <c r="U52" i="1"/>
  <c r="U67" i="1" s="1"/>
  <c r="G81" i="9" s="1"/>
  <c r="J52" i="1"/>
  <c r="J67" i="1" s="1"/>
  <c r="J71" i="1" s="1"/>
  <c r="C503" i="1" s="1"/>
  <c r="G503" i="1" s="1"/>
  <c r="AI52" i="1"/>
  <c r="AI67" i="1" s="1"/>
  <c r="AD52" i="1"/>
  <c r="AD67" i="1" s="1"/>
  <c r="I113" i="9" s="1"/>
  <c r="AH52" i="1"/>
  <c r="AH67" i="1" s="1"/>
  <c r="F145" i="9" s="1"/>
  <c r="AV52" i="1"/>
  <c r="AV67" i="1" s="1"/>
  <c r="AV71" i="1" s="1"/>
  <c r="F213" i="9" s="1"/>
  <c r="AS52" i="1"/>
  <c r="AS67" i="1" s="1"/>
  <c r="C209" i="9" s="1"/>
  <c r="CC52" i="1"/>
  <c r="CC67" i="1" s="1"/>
  <c r="CC71" i="1" s="1"/>
  <c r="C574" i="1" s="1"/>
  <c r="AT52" i="1"/>
  <c r="AT67" i="1" s="1"/>
  <c r="D209" i="9" s="1"/>
  <c r="BT52" i="1"/>
  <c r="BT67" i="1" s="1"/>
  <c r="J803" i="1" s="1"/>
  <c r="Y52" i="1"/>
  <c r="Y67" i="1" s="1"/>
  <c r="D113" i="9" s="1"/>
  <c r="BC52" i="1"/>
  <c r="BC67" i="1" s="1"/>
  <c r="F241" i="9" s="1"/>
  <c r="AR52" i="1"/>
  <c r="AR67" i="1" s="1"/>
  <c r="AA52" i="1"/>
  <c r="AA67" i="1" s="1"/>
  <c r="AA71" i="1" s="1"/>
  <c r="F117" i="9" s="1"/>
  <c r="AN52" i="1"/>
  <c r="AN67" i="1" s="1"/>
  <c r="J771" i="1" s="1"/>
  <c r="AJ52" i="1"/>
  <c r="AJ67" i="1" s="1"/>
  <c r="H145" i="9" s="1"/>
  <c r="AG52" i="1"/>
  <c r="AG67" i="1" s="1"/>
  <c r="BU52" i="1"/>
  <c r="BU67" i="1" s="1"/>
  <c r="BU71" i="1" s="1"/>
  <c r="C641" i="1" s="1"/>
  <c r="R52" i="1"/>
  <c r="R67" i="1" s="1"/>
  <c r="D52" i="1"/>
  <c r="D67" i="1" s="1"/>
  <c r="D71" i="1" s="1"/>
  <c r="C497" i="1" s="1"/>
  <c r="G497" i="1" s="1"/>
  <c r="BM52" i="1"/>
  <c r="BM67" i="1" s="1"/>
  <c r="BM71" i="1" s="1"/>
  <c r="I277" i="9" s="1"/>
  <c r="AB52" i="1"/>
  <c r="AB67" i="1" s="1"/>
  <c r="V52" i="1"/>
  <c r="V67" i="1" s="1"/>
  <c r="J753" i="1" s="1"/>
  <c r="BG52" i="1"/>
  <c r="BG67" i="1" s="1"/>
  <c r="J790" i="1" s="1"/>
  <c r="BB52" i="1"/>
  <c r="BB67" i="1" s="1"/>
  <c r="E241" i="9" s="1"/>
  <c r="BI52" i="1"/>
  <c r="BI67" i="1" s="1"/>
  <c r="BI71" i="1" s="1"/>
  <c r="E277" i="9" s="1"/>
  <c r="BZ52" i="1"/>
  <c r="BZ67" i="1" s="1"/>
  <c r="AE52" i="1"/>
  <c r="AE67" i="1" s="1"/>
  <c r="C145" i="9" s="1"/>
  <c r="BO52" i="1"/>
  <c r="BO67" i="1" s="1"/>
  <c r="BO71" i="1" s="1"/>
  <c r="D309" i="9" s="1"/>
  <c r="CB52" i="1"/>
  <c r="CB67" i="1" s="1"/>
  <c r="CB71" i="1" s="1"/>
  <c r="C622" i="1" s="1"/>
  <c r="BD52" i="1"/>
  <c r="BD67" i="1" s="1"/>
  <c r="BD71" i="1" s="1"/>
  <c r="C624" i="1" s="1"/>
  <c r="O52" i="1"/>
  <c r="O67" i="1" s="1"/>
  <c r="O71" i="1" s="1"/>
  <c r="H53" i="9" s="1"/>
  <c r="AC52" i="1"/>
  <c r="AC67" i="1" s="1"/>
  <c r="AC71" i="1" s="1"/>
  <c r="C522" i="1" s="1"/>
  <c r="G522" i="1" s="1"/>
  <c r="BV52" i="1"/>
  <c r="BV67" i="1" s="1"/>
  <c r="BV71" i="1" s="1"/>
  <c r="D341" i="9" s="1"/>
  <c r="AY52" i="1"/>
  <c r="AY67" i="1" s="1"/>
  <c r="AY71" i="1" s="1"/>
  <c r="C625" i="1" s="1"/>
  <c r="G177" i="9"/>
  <c r="I177" i="9"/>
  <c r="S52" i="1"/>
  <c r="S67" i="1" s="1"/>
  <c r="S71" i="1" s="1"/>
  <c r="C512" i="1" s="1"/>
  <c r="G512" i="1" s="1"/>
  <c r="K52" i="1"/>
  <c r="K67" i="1" s="1"/>
  <c r="K71" i="1" s="1"/>
  <c r="D53" i="9" s="1"/>
  <c r="BS52" i="1"/>
  <c r="BS67" i="1" s="1"/>
  <c r="BS71" i="1" s="1"/>
  <c r="C639" i="1" s="1"/>
  <c r="BK52" i="1"/>
  <c r="BK67" i="1" s="1"/>
  <c r="J794" i="1" s="1"/>
  <c r="BW52" i="1"/>
  <c r="BW67" i="1" s="1"/>
  <c r="J806" i="1" s="1"/>
  <c r="L52" i="1"/>
  <c r="L67" i="1" s="1"/>
  <c r="L71" i="1" s="1"/>
  <c r="C677" i="1" s="1"/>
  <c r="E52" i="1"/>
  <c r="E67" i="1" s="1"/>
  <c r="W52" i="1"/>
  <c r="W67" i="1" s="1"/>
  <c r="C52" i="1"/>
  <c r="C67" i="1" s="1"/>
  <c r="C71" i="1" s="1"/>
  <c r="C496" i="1" s="1"/>
  <c r="G496" i="1" s="1"/>
  <c r="P52" i="1"/>
  <c r="P67" i="1" s="1"/>
  <c r="P71" i="1" s="1"/>
  <c r="I53" i="9" s="1"/>
  <c r="BL52" i="1"/>
  <c r="BL67" i="1" s="1"/>
  <c r="J795" i="1" s="1"/>
  <c r="AO52" i="1"/>
  <c r="AO67" i="1" s="1"/>
  <c r="F177" i="9" s="1"/>
  <c r="Z52" i="1"/>
  <c r="Z67" i="1" s="1"/>
  <c r="Z71" i="1" s="1"/>
  <c r="C519" i="1" s="1"/>
  <c r="G519" i="1" s="1"/>
  <c r="AF52" i="1"/>
  <c r="AF67" i="1" s="1"/>
  <c r="G52" i="1"/>
  <c r="G67" i="1" s="1"/>
  <c r="G71" i="1" s="1"/>
  <c r="G21" i="9" s="1"/>
  <c r="BN52" i="1"/>
  <c r="BN67" i="1" s="1"/>
  <c r="BN71" i="1" s="1"/>
  <c r="C619" i="1" s="1"/>
  <c r="BQ52" i="1"/>
  <c r="BQ67" i="1" s="1"/>
  <c r="BQ71" i="1" s="1"/>
  <c r="F309" i="9" s="1"/>
  <c r="BP52" i="1"/>
  <c r="BP67" i="1" s="1"/>
  <c r="BP71" i="1" s="1"/>
  <c r="C561" i="1" s="1"/>
  <c r="I52" i="1"/>
  <c r="I67" i="1" s="1"/>
  <c r="J740" i="1" s="1"/>
  <c r="CA52" i="1"/>
  <c r="CA67" i="1" s="1"/>
  <c r="I337" i="9" s="1"/>
  <c r="AL52" i="1"/>
  <c r="AL67" i="1" s="1"/>
  <c r="J769" i="1" s="1"/>
  <c r="AQ52" i="1"/>
  <c r="AQ67" i="1" s="1"/>
  <c r="H177" i="9" s="1"/>
  <c r="Q52" i="1"/>
  <c r="Q67" i="1" s="1"/>
  <c r="Q71" i="1" s="1"/>
  <c r="C682" i="1" s="1"/>
  <c r="D712" i="11"/>
  <c r="D711" i="11"/>
  <c r="D703" i="11"/>
  <c r="D695" i="11"/>
  <c r="D687" i="11"/>
  <c r="D716" i="11"/>
  <c r="D707" i="11"/>
  <c r="D699" i="11"/>
  <c r="D691" i="11"/>
  <c r="D683" i="11"/>
  <c r="D686" i="11"/>
  <c r="D685" i="11"/>
  <c r="D684" i="11"/>
  <c r="D680" i="11"/>
  <c r="D672" i="11"/>
  <c r="D620" i="11"/>
  <c r="D616" i="11"/>
  <c r="D713" i="11"/>
  <c r="D702" i="11"/>
  <c r="D701" i="11"/>
  <c r="D700" i="11"/>
  <c r="D676" i="11"/>
  <c r="D668" i="11"/>
  <c r="D628" i="11"/>
  <c r="D622" i="11"/>
  <c r="D618" i="11"/>
  <c r="D710" i="11"/>
  <c r="D698" i="11"/>
  <c r="D689" i="11"/>
  <c r="D643" i="11"/>
  <c r="D639" i="11"/>
  <c r="D635" i="11"/>
  <c r="D631" i="11"/>
  <c r="D623" i="11"/>
  <c r="D708" i="11"/>
  <c r="D690" i="11"/>
  <c r="D644" i="11"/>
  <c r="D640" i="11"/>
  <c r="D636" i="11"/>
  <c r="D632" i="11"/>
  <c r="D704" i="11"/>
  <c r="D645" i="11"/>
  <c r="D629" i="11"/>
  <c r="D627" i="11"/>
  <c r="D625" i="11"/>
  <c r="D621" i="11"/>
  <c r="D696" i="11"/>
  <c r="D682" i="11"/>
  <c r="D681" i="11"/>
  <c r="D641" i="11"/>
  <c r="D637" i="11"/>
  <c r="D633" i="11"/>
  <c r="D697" i="11"/>
  <c r="D688" i="11"/>
  <c r="D675" i="11"/>
  <c r="D674" i="11"/>
  <c r="D673" i="11"/>
  <c r="D642" i="11"/>
  <c r="D638" i="11"/>
  <c r="D634" i="11"/>
  <c r="D630" i="11"/>
  <c r="D624" i="11"/>
  <c r="D619" i="11"/>
  <c r="D706" i="11"/>
  <c r="D693" i="11"/>
  <c r="D671" i="11"/>
  <c r="D670" i="11"/>
  <c r="D669" i="11"/>
  <c r="D647" i="11"/>
  <c r="D626" i="11"/>
  <c r="D705" i="11"/>
  <c r="D694" i="11"/>
  <c r="D709" i="11"/>
  <c r="D679" i="11"/>
  <c r="D692" i="11"/>
  <c r="D678" i="11"/>
  <c r="D646" i="11"/>
  <c r="D617" i="11"/>
  <c r="D677" i="11"/>
  <c r="G496" i="11"/>
  <c r="H496" i="11" s="1"/>
  <c r="D373" i="1"/>
  <c r="D391" i="1" s="1"/>
  <c r="C648" i="10"/>
  <c r="M716" i="10" s="1"/>
  <c r="E815" i="1"/>
  <c r="AH71" i="1"/>
  <c r="F149" i="9" s="1"/>
  <c r="BC71" i="1"/>
  <c r="C633" i="1" s="1"/>
  <c r="I364" i="9"/>
  <c r="C428" i="1"/>
  <c r="E816" i="1"/>
  <c r="C441" i="10"/>
  <c r="C541" i="1"/>
  <c r="C713" i="1"/>
  <c r="N815" i="1"/>
  <c r="D715" i="10"/>
  <c r="E623" i="10"/>
  <c r="CE71" i="10"/>
  <c r="C716" i="10" s="1"/>
  <c r="C496" i="10"/>
  <c r="C668" i="10"/>
  <c r="C715" i="10" s="1"/>
  <c r="H501" i="1"/>
  <c r="F501" i="1"/>
  <c r="F517" i="1"/>
  <c r="F499" i="1"/>
  <c r="H505" i="1"/>
  <c r="F505" i="1"/>
  <c r="F497" i="1"/>
  <c r="F515" i="1"/>
  <c r="J796" i="1"/>
  <c r="D27" i="7"/>
  <c r="B448" i="1"/>
  <c r="F544" i="1"/>
  <c r="H536" i="1"/>
  <c r="F536" i="1"/>
  <c r="F528" i="1"/>
  <c r="F520" i="1"/>
  <c r="D341" i="1"/>
  <c r="C481" i="1" s="1"/>
  <c r="C50" i="8"/>
  <c r="F81" i="9"/>
  <c r="I378" i="9"/>
  <c r="K612" i="1"/>
  <c r="C465" i="1"/>
  <c r="N816" i="1"/>
  <c r="C126" i="8"/>
  <c r="F32" i="6"/>
  <c r="C478" i="1"/>
  <c r="F498" i="1"/>
  <c r="J788" i="1"/>
  <c r="I145" i="9"/>
  <c r="J808" i="1"/>
  <c r="C476" i="1"/>
  <c r="F16" i="6"/>
  <c r="G309" i="9"/>
  <c r="F516" i="1"/>
  <c r="F540" i="1"/>
  <c r="H540" i="1"/>
  <c r="F532" i="1"/>
  <c r="H532" i="1"/>
  <c r="F524" i="1"/>
  <c r="F550" i="1"/>
  <c r="J801" i="1"/>
  <c r="Y71" i="1" l="1"/>
  <c r="C690" i="1" s="1"/>
  <c r="J737" i="1"/>
  <c r="G341" i="9"/>
  <c r="C550" i="1"/>
  <c r="G550" i="1" s="1"/>
  <c r="BG71" i="1"/>
  <c r="C277" i="9" s="1"/>
  <c r="C508" i="1"/>
  <c r="G508" i="1" s="1"/>
  <c r="C627" i="1"/>
  <c r="C680" i="1"/>
  <c r="C560" i="1"/>
  <c r="AS71" i="1"/>
  <c r="C538" i="1" s="1"/>
  <c r="G538" i="1" s="1"/>
  <c r="V71" i="1"/>
  <c r="H85" i="9" s="1"/>
  <c r="AN71" i="1"/>
  <c r="E181" i="9" s="1"/>
  <c r="C678" i="1"/>
  <c r="C685" i="1"/>
  <c r="J744" i="1"/>
  <c r="C626" i="1"/>
  <c r="C691" i="1"/>
  <c r="G181" i="9"/>
  <c r="E117" i="9"/>
  <c r="AL71" i="1"/>
  <c r="C181" i="9" s="1"/>
  <c r="C707" i="1"/>
  <c r="BT71" i="1"/>
  <c r="C565" i="1" s="1"/>
  <c r="AT71" i="1"/>
  <c r="C711" i="1" s="1"/>
  <c r="BW71" i="1"/>
  <c r="C568" i="1" s="1"/>
  <c r="BX71" i="1"/>
  <c r="F341" i="9" s="1"/>
  <c r="BL71" i="1"/>
  <c r="C637" i="1" s="1"/>
  <c r="BB71" i="1"/>
  <c r="E245" i="9" s="1"/>
  <c r="I71" i="1"/>
  <c r="C674" i="1" s="1"/>
  <c r="AJ71" i="1"/>
  <c r="C529" i="1" s="1"/>
  <c r="G529" i="1" s="1"/>
  <c r="N71" i="1"/>
  <c r="C507" i="1" s="1"/>
  <c r="G507" i="1" s="1"/>
  <c r="G209" i="9"/>
  <c r="E145" i="9"/>
  <c r="AG71" i="1"/>
  <c r="U71" i="1"/>
  <c r="G85" i="9" s="1"/>
  <c r="AO71" i="1"/>
  <c r="F181" i="9" s="1"/>
  <c r="X71" i="1"/>
  <c r="C517" i="1" s="1"/>
  <c r="G517" i="1" s="1"/>
  <c r="AQ71" i="1"/>
  <c r="H181" i="9" s="1"/>
  <c r="G113" i="9"/>
  <c r="AB71" i="1"/>
  <c r="J784" i="1"/>
  <c r="BA71" i="1"/>
  <c r="J793" i="1"/>
  <c r="BJ71" i="1"/>
  <c r="BK71" i="1"/>
  <c r="C556" i="1" s="1"/>
  <c r="CA71" i="1"/>
  <c r="C647" i="1" s="1"/>
  <c r="AE71" i="1"/>
  <c r="C524" i="1" s="1"/>
  <c r="G524" i="1" s="1"/>
  <c r="J754" i="1"/>
  <c r="W71" i="1"/>
  <c r="J736" i="1"/>
  <c r="E71" i="1"/>
  <c r="J763" i="1"/>
  <c r="AF71" i="1"/>
  <c r="H337" i="9"/>
  <c r="BZ71" i="1"/>
  <c r="J749" i="1"/>
  <c r="R71" i="1"/>
  <c r="J766" i="1"/>
  <c r="AI71" i="1"/>
  <c r="AZ71" i="1"/>
  <c r="C545" i="1" s="1"/>
  <c r="G545" i="1" s="1"/>
  <c r="AD71" i="1"/>
  <c r="I117" i="9" s="1"/>
  <c r="C482" i="1"/>
  <c r="C553" i="1"/>
  <c r="J735" i="1"/>
  <c r="C113" i="9"/>
  <c r="C614" i="1"/>
  <c r="D615" i="1" s="1"/>
  <c r="C499" i="1"/>
  <c r="G499" i="1" s="1"/>
  <c r="I213" i="9"/>
  <c r="C645" i="1"/>
  <c r="H241" i="9"/>
  <c r="G305" i="9"/>
  <c r="J783" i="1"/>
  <c r="F53" i="9"/>
  <c r="C702" i="1"/>
  <c r="D273" i="9"/>
  <c r="C699" i="1"/>
  <c r="J739" i="1"/>
  <c r="F17" i="9"/>
  <c r="J768" i="1"/>
  <c r="C636" i="1"/>
  <c r="J777" i="1"/>
  <c r="C542" i="1"/>
  <c r="G337" i="9"/>
  <c r="C620" i="1"/>
  <c r="C676" i="1"/>
  <c r="J787" i="1"/>
  <c r="I149" i="9"/>
  <c r="F85" i="9"/>
  <c r="C500" i="1"/>
  <c r="G500" i="1" s="1"/>
  <c r="J780" i="1"/>
  <c r="J751" i="1"/>
  <c r="C631" i="1"/>
  <c r="C712" i="1"/>
  <c r="J791" i="1"/>
  <c r="F21" i="9"/>
  <c r="C675" i="1"/>
  <c r="I273" i="9"/>
  <c r="J765" i="1"/>
  <c r="F113" i="9"/>
  <c r="J759" i="1"/>
  <c r="J741" i="1"/>
  <c r="F273" i="9"/>
  <c r="C642" i="1"/>
  <c r="C520" i="1"/>
  <c r="G520" i="1" s="1"/>
  <c r="E85" i="9"/>
  <c r="C567" i="1"/>
  <c r="C692" i="1"/>
  <c r="F305" i="9"/>
  <c r="J800" i="1"/>
  <c r="H17" i="9"/>
  <c r="J767" i="1"/>
  <c r="J811" i="1"/>
  <c r="D181" i="9"/>
  <c r="C21" i="9"/>
  <c r="J812" i="1"/>
  <c r="D369" i="9"/>
  <c r="C369" i="9"/>
  <c r="C573" i="1"/>
  <c r="C673" i="1"/>
  <c r="H209" i="9"/>
  <c r="C532" i="1"/>
  <c r="G532" i="1" s="1"/>
  <c r="J750" i="1"/>
  <c r="H21" i="9"/>
  <c r="D373" i="9"/>
  <c r="C684" i="1"/>
  <c r="C549" i="1"/>
  <c r="E81" i="9"/>
  <c r="E177" i="9"/>
  <c r="CE52" i="1"/>
  <c r="J807" i="1"/>
  <c r="C373" i="9"/>
  <c r="F49" i="9"/>
  <c r="G245" i="9"/>
  <c r="J742" i="1"/>
  <c r="CE67" i="1"/>
  <c r="C433" i="1" s="1"/>
  <c r="C441" i="1" s="1"/>
  <c r="J781" i="1"/>
  <c r="H213" i="9"/>
  <c r="C543" i="1"/>
  <c r="G145" i="9"/>
  <c r="C273" i="9"/>
  <c r="I245" i="9"/>
  <c r="I209" i="9"/>
  <c r="E209" i="9"/>
  <c r="D241" i="9"/>
  <c r="J797" i="1"/>
  <c r="J770" i="1"/>
  <c r="D81" i="9"/>
  <c r="C305" i="9"/>
  <c r="C544" i="1"/>
  <c r="G544" i="1" s="1"/>
  <c r="D177" i="9"/>
  <c r="C309" i="9"/>
  <c r="J786" i="1"/>
  <c r="E213" i="9"/>
  <c r="H117" i="9"/>
  <c r="C672" i="1"/>
  <c r="C559" i="1"/>
  <c r="J789" i="1"/>
  <c r="J776" i="1"/>
  <c r="G241" i="9"/>
  <c r="J758" i="1"/>
  <c r="I241" i="9"/>
  <c r="J799" i="1"/>
  <c r="I81" i="9"/>
  <c r="C558" i="1"/>
  <c r="C551" i="1"/>
  <c r="J760" i="1"/>
  <c r="G49" i="9"/>
  <c r="C53" i="9"/>
  <c r="J778" i="1"/>
  <c r="C49" i="9"/>
  <c r="I305" i="9"/>
  <c r="C504" i="1"/>
  <c r="G504" i="1" s="1"/>
  <c r="J802" i="1"/>
  <c r="J761" i="1"/>
  <c r="H81" i="9"/>
  <c r="C621" i="1"/>
  <c r="H273" i="9"/>
  <c r="E309" i="9"/>
  <c r="J756" i="1"/>
  <c r="J752" i="1"/>
  <c r="J782" i="1"/>
  <c r="C618" i="1"/>
  <c r="E53" i="9"/>
  <c r="J809" i="1"/>
  <c r="D21" i="9"/>
  <c r="D17" i="9"/>
  <c r="C669" i="1"/>
  <c r="C623" i="1"/>
  <c r="D145" i="9"/>
  <c r="J774" i="1"/>
  <c r="C17" i="9"/>
  <c r="C510" i="1"/>
  <c r="G510" i="1" s="1"/>
  <c r="C562" i="1"/>
  <c r="C85" i="9"/>
  <c r="H113" i="9"/>
  <c r="J804" i="1"/>
  <c r="J810" i="1"/>
  <c r="C341" i="9"/>
  <c r="J772" i="1"/>
  <c r="J743" i="1"/>
  <c r="C566" i="1"/>
  <c r="C337" i="9"/>
  <c r="C694" i="1"/>
  <c r="J779" i="1"/>
  <c r="F209" i="9"/>
  <c r="C527" i="1"/>
  <c r="G527" i="1" s="1"/>
  <c r="C638" i="1"/>
  <c r="G273" i="9"/>
  <c r="J785" i="1"/>
  <c r="E305" i="9"/>
  <c r="J734" i="1"/>
  <c r="AR71" i="1"/>
  <c r="J775" i="1"/>
  <c r="J757" i="1"/>
  <c r="E113" i="9"/>
  <c r="C564" i="1"/>
  <c r="C177" i="9"/>
  <c r="J762" i="1"/>
  <c r="J792" i="1"/>
  <c r="E273" i="9"/>
  <c r="J746" i="1"/>
  <c r="H49" i="9"/>
  <c r="C554" i="1"/>
  <c r="I49" i="9"/>
  <c r="J747" i="1"/>
  <c r="J805" i="1"/>
  <c r="G17" i="9"/>
  <c r="C81" i="9"/>
  <c r="C634" i="1"/>
  <c r="I17" i="9"/>
  <c r="E17" i="9"/>
  <c r="E49" i="9"/>
  <c r="E337" i="9"/>
  <c r="C536" i="1"/>
  <c r="G536" i="1" s="1"/>
  <c r="D337" i="9"/>
  <c r="J738" i="1"/>
  <c r="D49" i="9"/>
  <c r="H309" i="9"/>
  <c r="J748" i="1"/>
  <c r="H305" i="9"/>
  <c r="C668" i="1"/>
  <c r="J764" i="1"/>
  <c r="C505" i="1"/>
  <c r="G505" i="1" s="1"/>
  <c r="D305" i="9"/>
  <c r="J798" i="1"/>
  <c r="C572" i="1"/>
  <c r="C539" i="1"/>
  <c r="G539" i="1" s="1"/>
  <c r="C681" i="1"/>
  <c r="E612" i="11"/>
  <c r="D715" i="11"/>
  <c r="E623" i="11"/>
  <c r="C548" i="1"/>
  <c r="C509" i="1"/>
  <c r="G509" i="1" s="1"/>
  <c r="C705" i="1"/>
  <c r="F245" i="9"/>
  <c r="D213" i="9"/>
  <c r="C518" i="1"/>
  <c r="G518" i="1" s="1"/>
  <c r="D117" i="9"/>
  <c r="E612" i="10"/>
  <c r="E712" i="10" s="1"/>
  <c r="H497" i="1"/>
  <c r="G496" i="10"/>
  <c r="H496" i="10"/>
  <c r="E716" i="10"/>
  <c r="E707" i="10"/>
  <c r="E693" i="10"/>
  <c r="E703" i="10"/>
  <c r="E668" i="10"/>
  <c r="E640" i="10"/>
  <c r="E670" i="10"/>
  <c r="E625" i="10"/>
  <c r="E634" i="10"/>
  <c r="F511" i="1"/>
  <c r="F522" i="1"/>
  <c r="H522" i="1" s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H530" i="1" s="1"/>
  <c r="F512" i="1"/>
  <c r="H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I341" i="9" l="1"/>
  <c r="H524" i="1"/>
  <c r="C635" i="1"/>
  <c r="H149" i="9"/>
  <c r="C552" i="1"/>
  <c r="C701" i="1"/>
  <c r="C708" i="1"/>
  <c r="C569" i="1"/>
  <c r="C687" i="1"/>
  <c r="C515" i="1"/>
  <c r="G515" i="1" s="1"/>
  <c r="G53" i="9"/>
  <c r="C703" i="1"/>
  <c r="H508" i="1"/>
  <c r="H550" i="1"/>
  <c r="C710" i="1"/>
  <c r="H517" i="1"/>
  <c r="C644" i="1"/>
  <c r="C686" i="1"/>
  <c r="C533" i="1"/>
  <c r="G533" i="1" s="1"/>
  <c r="C149" i="9"/>
  <c r="J815" i="1"/>
  <c r="H277" i="9"/>
  <c r="C679" i="1"/>
  <c r="H499" i="1"/>
  <c r="C213" i="9"/>
  <c r="C696" i="1"/>
  <c r="I309" i="9"/>
  <c r="C640" i="1"/>
  <c r="G277" i="9"/>
  <c r="C689" i="1"/>
  <c r="C523" i="1"/>
  <c r="G523" i="1" s="1"/>
  <c r="C531" i="1"/>
  <c r="G531" i="1" s="1"/>
  <c r="C117" i="9"/>
  <c r="C502" i="1"/>
  <c r="G502" i="1" s="1"/>
  <c r="C695" i="1"/>
  <c r="I21" i="9"/>
  <c r="E341" i="9"/>
  <c r="C534" i="1"/>
  <c r="G534" i="1" s="1"/>
  <c r="C628" i="1"/>
  <c r="C245" i="9"/>
  <c r="C706" i="1"/>
  <c r="C547" i="1"/>
  <c r="C643" i="1"/>
  <c r="C632" i="1"/>
  <c r="C557" i="1"/>
  <c r="C693" i="1"/>
  <c r="C521" i="1"/>
  <c r="G521" i="1" s="1"/>
  <c r="G117" i="9"/>
  <c r="C514" i="1"/>
  <c r="G514" i="1" s="1"/>
  <c r="C646" i="1"/>
  <c r="H341" i="9"/>
  <c r="C571" i="1"/>
  <c r="C697" i="1"/>
  <c r="D149" i="9"/>
  <c r="C525" i="1"/>
  <c r="G525" i="1" s="1"/>
  <c r="CE71" i="1"/>
  <c r="C716" i="1" s="1"/>
  <c r="C555" i="1"/>
  <c r="C617" i="1"/>
  <c r="F277" i="9"/>
  <c r="G149" i="9"/>
  <c r="C700" i="1"/>
  <c r="C528" i="1"/>
  <c r="C498" i="1"/>
  <c r="E21" i="9"/>
  <c r="C670" i="1"/>
  <c r="D245" i="9"/>
  <c r="C630" i="1"/>
  <c r="C546" i="1"/>
  <c r="C698" i="1"/>
  <c r="C526" i="1"/>
  <c r="G526" i="1" s="1"/>
  <c r="E149" i="9"/>
  <c r="D85" i="9"/>
  <c r="C511" i="1"/>
  <c r="G511" i="1" s="1"/>
  <c r="C683" i="1"/>
  <c r="C516" i="1"/>
  <c r="I85" i="9"/>
  <c r="C688" i="1"/>
  <c r="H520" i="1"/>
  <c r="H510" i="1"/>
  <c r="H544" i="1"/>
  <c r="J816" i="1"/>
  <c r="I369" i="9"/>
  <c r="C709" i="1"/>
  <c r="C537" i="1"/>
  <c r="G537" i="1" s="1"/>
  <c r="I181" i="9"/>
  <c r="H509" i="1"/>
  <c r="E708" i="11"/>
  <c r="E700" i="11"/>
  <c r="E692" i="11"/>
  <c r="E684" i="11"/>
  <c r="E713" i="11"/>
  <c r="E712" i="11"/>
  <c r="E704" i="11"/>
  <c r="E696" i="11"/>
  <c r="E688" i="11"/>
  <c r="E683" i="11"/>
  <c r="E677" i="11"/>
  <c r="E669" i="11"/>
  <c r="E627" i="11"/>
  <c r="E710" i="11"/>
  <c r="E699" i="11"/>
  <c r="E698" i="11"/>
  <c r="E697" i="11"/>
  <c r="E681" i="11"/>
  <c r="E673" i="11"/>
  <c r="E707" i="11"/>
  <c r="E694" i="11"/>
  <c r="E685" i="11"/>
  <c r="E695" i="11"/>
  <c r="E686" i="11"/>
  <c r="E645" i="11"/>
  <c r="E629" i="11"/>
  <c r="E625" i="11"/>
  <c r="E716" i="11"/>
  <c r="E691" i="11"/>
  <c r="E682" i="11"/>
  <c r="E641" i="11"/>
  <c r="E637" i="11"/>
  <c r="E633" i="11"/>
  <c r="E711" i="11"/>
  <c r="E709" i="11"/>
  <c r="E705" i="11"/>
  <c r="E687" i="11"/>
  <c r="E680" i="11"/>
  <c r="E679" i="11"/>
  <c r="E678" i="11"/>
  <c r="E646" i="11"/>
  <c r="E706" i="11"/>
  <c r="E693" i="11"/>
  <c r="E672" i="11"/>
  <c r="E671" i="11"/>
  <c r="E670" i="11"/>
  <c r="E647" i="11"/>
  <c r="E626" i="11"/>
  <c r="E702" i="11"/>
  <c r="E689" i="11"/>
  <c r="E668" i="11"/>
  <c r="E643" i="11"/>
  <c r="E639" i="11"/>
  <c r="E635" i="11"/>
  <c r="E631" i="11"/>
  <c r="E628" i="11"/>
  <c r="E676" i="11"/>
  <c r="E638" i="11"/>
  <c r="E632" i="11"/>
  <c r="E675" i="11"/>
  <c r="E642" i="11"/>
  <c r="E624" i="11"/>
  <c r="E703" i="11"/>
  <c r="E636" i="11"/>
  <c r="E674" i="11"/>
  <c r="E630" i="11"/>
  <c r="E640" i="11"/>
  <c r="E701" i="11"/>
  <c r="E634" i="11"/>
  <c r="E690" i="11"/>
  <c r="E644" i="11"/>
  <c r="E673" i="10"/>
  <c r="E628" i="10"/>
  <c r="E700" i="10"/>
  <c r="E637" i="10"/>
  <c r="E631" i="10"/>
  <c r="E641" i="10"/>
  <c r="E646" i="10"/>
  <c r="E689" i="10"/>
  <c r="E708" i="10"/>
  <c r="E698" i="10"/>
  <c r="E696" i="10"/>
  <c r="E642" i="10"/>
  <c r="E672" i="10"/>
  <c r="E711" i="10"/>
  <c r="E701" i="10"/>
  <c r="E645" i="10"/>
  <c r="E692" i="10"/>
  <c r="E709" i="10"/>
  <c r="E681" i="10"/>
  <c r="E674" i="10"/>
  <c r="E627" i="10"/>
  <c r="E704" i="10"/>
  <c r="E680" i="10"/>
  <c r="E684" i="10"/>
  <c r="E644" i="10"/>
  <c r="E682" i="10"/>
  <c r="E647" i="10"/>
  <c r="E643" i="10"/>
  <c r="E690" i="10"/>
  <c r="E688" i="10"/>
  <c r="E626" i="10"/>
  <c r="E678" i="10"/>
  <c r="E697" i="10"/>
  <c r="E671" i="10"/>
  <c r="E706" i="10"/>
  <c r="E675" i="10"/>
  <c r="E683" i="10"/>
  <c r="E630" i="10"/>
  <c r="E624" i="10"/>
  <c r="F624" i="10" s="1"/>
  <c r="E705" i="10"/>
  <c r="E679" i="10"/>
  <c r="E669" i="10"/>
  <c r="E691" i="10"/>
  <c r="E636" i="10"/>
  <c r="E702" i="10"/>
  <c r="E710" i="10"/>
  <c r="E694" i="10"/>
  <c r="E638" i="10"/>
  <c r="E632" i="10"/>
  <c r="E713" i="10"/>
  <c r="E687" i="10"/>
  <c r="E685" i="10"/>
  <c r="E699" i="10"/>
  <c r="H518" i="1"/>
  <c r="E629" i="10"/>
  <c r="E639" i="10"/>
  <c r="E633" i="10"/>
  <c r="E635" i="10"/>
  <c r="E686" i="10"/>
  <c r="E676" i="10"/>
  <c r="E695" i="10"/>
  <c r="E677" i="10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45" i="1"/>
  <c r="D704" i="1"/>
  <c r="D639" i="1"/>
  <c r="D623" i="1"/>
  <c r="D686" i="1"/>
  <c r="D699" i="1"/>
  <c r="D675" i="1"/>
  <c r="D630" i="1"/>
  <c r="D682" i="1"/>
  <c r="D684" i="1"/>
  <c r="D642" i="1"/>
  <c r="D617" i="1"/>
  <c r="D697" i="1"/>
  <c r="D709" i="1"/>
  <c r="D636" i="1"/>
  <c r="D702" i="1"/>
  <c r="D713" i="1"/>
  <c r="D694" i="1"/>
  <c r="D647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22" i="1"/>
  <c r="D700" i="1"/>
  <c r="D628" i="1"/>
  <c r="D705" i="1"/>
  <c r="D711" i="1"/>
  <c r="D631" i="1"/>
  <c r="D706" i="1"/>
  <c r="D676" i="1"/>
  <c r="D632" i="1"/>
  <c r="D674" i="1"/>
  <c r="D716" i="1"/>
  <c r="D685" i="1"/>
  <c r="D690" i="1"/>
  <c r="D707" i="1"/>
  <c r="D637" i="1"/>
  <c r="D698" i="1"/>
  <c r="D616" i="1"/>
  <c r="F496" i="1"/>
  <c r="H496" i="1" s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F533" i="1"/>
  <c r="H527" i="1"/>
  <c r="F527" i="1"/>
  <c r="F539" i="1"/>
  <c r="H539" i="1"/>
  <c r="F519" i="1"/>
  <c r="H519" i="1" s="1"/>
  <c r="F523" i="1"/>
  <c r="F537" i="1"/>
  <c r="H537" i="1"/>
  <c r="F531" i="1"/>
  <c r="H515" i="1" l="1"/>
  <c r="H523" i="1"/>
  <c r="H533" i="1"/>
  <c r="H521" i="1"/>
  <c r="C648" i="1"/>
  <c r="M716" i="1" s="1"/>
  <c r="Y816" i="1" s="1"/>
  <c r="H531" i="1"/>
  <c r="C715" i="1"/>
  <c r="H511" i="1"/>
  <c r="G516" i="1"/>
  <c r="H516" i="1"/>
  <c r="H526" i="1"/>
  <c r="G546" i="1"/>
  <c r="H546" i="1"/>
  <c r="G498" i="1"/>
  <c r="H498" i="1" s="1"/>
  <c r="I373" i="9"/>
  <c r="G528" i="1"/>
  <c r="H528" i="1" s="1"/>
  <c r="H514" i="1"/>
  <c r="E715" i="11"/>
  <c r="F624" i="11"/>
  <c r="E715" i="10"/>
  <c r="D715" i="1"/>
  <c r="E623" i="1"/>
  <c r="E612" i="1"/>
  <c r="F712" i="10"/>
  <c r="F704" i="10"/>
  <c r="F696" i="10"/>
  <c r="F688" i="10"/>
  <c r="F709" i="10"/>
  <c r="F701" i="10"/>
  <c r="F693" i="10"/>
  <c r="F706" i="10"/>
  <c r="F698" i="10"/>
  <c r="F690" i="10"/>
  <c r="F682" i="10"/>
  <c r="F674" i="10"/>
  <c r="F711" i="10"/>
  <c r="F703" i="10"/>
  <c r="F695" i="10"/>
  <c r="F687" i="10"/>
  <c r="F679" i="10"/>
  <c r="F708" i="10"/>
  <c r="F700" i="10"/>
  <c r="F692" i="10"/>
  <c r="F684" i="10"/>
  <c r="F676" i="10"/>
  <c r="F668" i="10"/>
  <c r="F713" i="10"/>
  <c r="F705" i="10"/>
  <c r="F697" i="10"/>
  <c r="F689" i="10"/>
  <c r="F681" i="10"/>
  <c r="F673" i="10"/>
  <c r="F710" i="10"/>
  <c r="F702" i="10"/>
  <c r="F694" i="10"/>
  <c r="F686" i="10"/>
  <c r="F678" i="10"/>
  <c r="F670" i="10"/>
  <c r="F647" i="10"/>
  <c r="F646" i="10"/>
  <c r="F645" i="10"/>
  <c r="F629" i="10"/>
  <c r="F716" i="10"/>
  <c r="F669" i="10"/>
  <c r="F643" i="10"/>
  <c r="F635" i="10"/>
  <c r="F691" i="10"/>
  <c r="F680" i="10"/>
  <c r="F638" i="10"/>
  <c r="F630" i="10"/>
  <c r="F627" i="10"/>
  <c r="F641" i="10"/>
  <c r="F633" i="10"/>
  <c r="F707" i="10"/>
  <c r="F644" i="10"/>
  <c r="F636" i="10"/>
  <c r="F625" i="10"/>
  <c r="F683" i="10"/>
  <c r="F639" i="10"/>
  <c r="F631" i="10"/>
  <c r="F628" i="10"/>
  <c r="F685" i="10"/>
  <c r="F671" i="10"/>
  <c r="F642" i="10"/>
  <c r="F634" i="10"/>
  <c r="F699" i="10"/>
  <c r="F677" i="10"/>
  <c r="F675" i="10"/>
  <c r="F637" i="10"/>
  <c r="F626" i="10"/>
  <c r="F632" i="10"/>
  <c r="F672" i="10"/>
  <c r="F640" i="10"/>
  <c r="F713" i="11" l="1"/>
  <c r="F705" i="11"/>
  <c r="F697" i="11"/>
  <c r="F689" i="11"/>
  <c r="F710" i="11"/>
  <c r="F709" i="11"/>
  <c r="F701" i="11"/>
  <c r="F693" i="11"/>
  <c r="F685" i="11"/>
  <c r="F716" i="11"/>
  <c r="F682" i="11"/>
  <c r="F674" i="11"/>
  <c r="F696" i="11"/>
  <c r="F695" i="11"/>
  <c r="F694" i="11"/>
  <c r="F678" i="11"/>
  <c r="F670" i="11"/>
  <c r="F647" i="11"/>
  <c r="F646" i="11"/>
  <c r="F645" i="11"/>
  <c r="F629" i="11"/>
  <c r="F626" i="11"/>
  <c r="F703" i="11"/>
  <c r="F690" i="11"/>
  <c r="F644" i="11"/>
  <c r="F640" i="11"/>
  <c r="F636" i="11"/>
  <c r="F632" i="11"/>
  <c r="F704" i="11"/>
  <c r="F691" i="11"/>
  <c r="F641" i="11"/>
  <c r="F637" i="11"/>
  <c r="F633" i="11"/>
  <c r="F627" i="11"/>
  <c r="F711" i="11"/>
  <c r="F700" i="11"/>
  <c r="F687" i="11"/>
  <c r="F681" i="11"/>
  <c r="F680" i="11"/>
  <c r="F679" i="11"/>
  <c r="F692" i="11"/>
  <c r="F683" i="11"/>
  <c r="F677" i="11"/>
  <c r="F676" i="11"/>
  <c r="F675" i="11"/>
  <c r="F642" i="11"/>
  <c r="F638" i="11"/>
  <c r="F634" i="11"/>
  <c r="F630" i="11"/>
  <c r="F702" i="11"/>
  <c r="F684" i="11"/>
  <c r="F669" i="11"/>
  <c r="F668" i="11"/>
  <c r="F643" i="11"/>
  <c r="F639" i="11"/>
  <c r="F635" i="11"/>
  <c r="F631" i="11"/>
  <c r="F628" i="11"/>
  <c r="F712" i="11"/>
  <c r="F707" i="11"/>
  <c r="F698" i="11"/>
  <c r="F672" i="11"/>
  <c r="F699" i="11"/>
  <c r="F625" i="11"/>
  <c r="F688" i="11"/>
  <c r="F671" i="11"/>
  <c r="F708" i="11"/>
  <c r="F686" i="11"/>
  <c r="F706" i="11"/>
  <c r="F673" i="11"/>
  <c r="E697" i="1"/>
  <c r="E716" i="1"/>
  <c r="E671" i="1"/>
  <c r="E699" i="1"/>
  <c r="E644" i="1"/>
  <c r="E695" i="1"/>
  <c r="E679" i="1"/>
  <c r="E705" i="1"/>
  <c r="E712" i="1"/>
  <c r="E678" i="1"/>
  <c r="E706" i="1"/>
  <c r="E634" i="1"/>
  <c r="E687" i="1"/>
  <c r="E636" i="1"/>
  <c r="E632" i="1"/>
  <c r="E710" i="1"/>
  <c r="E686" i="1"/>
  <c r="E696" i="1"/>
  <c r="E640" i="1"/>
  <c r="E630" i="1"/>
  <c r="E703" i="1"/>
  <c r="E701" i="1"/>
  <c r="E668" i="1"/>
  <c r="E669" i="1"/>
  <c r="E711" i="1"/>
  <c r="E700" i="1"/>
  <c r="E689" i="1"/>
  <c r="E639" i="1"/>
  <c r="E694" i="1"/>
  <c r="E673" i="1"/>
  <c r="E626" i="1"/>
  <c r="E624" i="1"/>
  <c r="E631" i="1"/>
  <c r="E638" i="1"/>
  <c r="E682" i="1"/>
  <c r="E709" i="1"/>
  <c r="E680" i="1"/>
  <c r="E702" i="1"/>
  <c r="E683" i="1"/>
  <c r="E641" i="1"/>
  <c r="E627" i="1"/>
  <c r="E645" i="1"/>
  <c r="E628" i="1"/>
  <c r="E704" i="1"/>
  <c r="E708" i="1"/>
  <c r="E713" i="1"/>
  <c r="E635" i="1"/>
  <c r="E637" i="1"/>
  <c r="E672" i="1"/>
  <c r="E692" i="1"/>
  <c r="E629" i="1"/>
  <c r="E693" i="1"/>
  <c r="E646" i="1"/>
  <c r="E642" i="1"/>
  <c r="E688" i="1"/>
  <c r="E674" i="1"/>
  <c r="E690" i="1"/>
  <c r="E670" i="1"/>
  <c r="E633" i="1"/>
  <c r="E698" i="1"/>
  <c r="E691" i="1"/>
  <c r="E681" i="1"/>
  <c r="E684" i="1"/>
  <c r="E643" i="1"/>
  <c r="E676" i="1"/>
  <c r="E625" i="1"/>
  <c r="E675" i="1"/>
  <c r="E707" i="1"/>
  <c r="E685" i="1"/>
  <c r="E677" i="1"/>
  <c r="E647" i="1"/>
  <c r="F715" i="10"/>
  <c r="G625" i="10"/>
  <c r="F715" i="11" l="1"/>
  <c r="G625" i="11"/>
  <c r="E715" i="1"/>
  <c r="F624" i="1"/>
  <c r="G709" i="10"/>
  <c r="G701" i="10"/>
  <c r="G693" i="10"/>
  <c r="G706" i="10"/>
  <c r="G698" i="10"/>
  <c r="G690" i="10"/>
  <c r="G711" i="10"/>
  <c r="G703" i="10"/>
  <c r="G695" i="10"/>
  <c r="G687" i="10"/>
  <c r="G679" i="10"/>
  <c r="G671" i="10"/>
  <c r="G708" i="10"/>
  <c r="G700" i="10"/>
  <c r="G692" i="10"/>
  <c r="G684" i="10"/>
  <c r="G676" i="10"/>
  <c r="G713" i="10"/>
  <c r="G705" i="10"/>
  <c r="G697" i="10"/>
  <c r="G689" i="10"/>
  <c r="G681" i="10"/>
  <c r="G673" i="10"/>
  <c r="G710" i="10"/>
  <c r="G702" i="10"/>
  <c r="G694" i="10"/>
  <c r="G686" i="10"/>
  <c r="G678" i="10"/>
  <c r="G670" i="10"/>
  <c r="G647" i="10"/>
  <c r="G646" i="10"/>
  <c r="G645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27" i="10"/>
  <c r="G682" i="10"/>
  <c r="G696" i="10"/>
  <c r="G628" i="10"/>
  <c r="G712" i="10"/>
  <c r="G685" i="10"/>
  <c r="G674" i="10"/>
  <c r="G688" i="10"/>
  <c r="G677" i="10"/>
  <c r="G626" i="10"/>
  <c r="G672" i="10"/>
  <c r="G668" i="10"/>
  <c r="G629" i="10"/>
  <c r="G704" i="10"/>
  <c r="G669" i="10"/>
  <c r="G711" i="11" l="1"/>
  <c r="G710" i="11"/>
  <c r="G702" i="11"/>
  <c r="G694" i="11"/>
  <c r="G686" i="11"/>
  <c r="G716" i="11"/>
  <c r="G706" i="11"/>
  <c r="G698" i="11"/>
  <c r="G690" i="11"/>
  <c r="G712" i="11"/>
  <c r="G708" i="11"/>
  <c r="G707" i="11"/>
  <c r="G679" i="11"/>
  <c r="G671" i="11"/>
  <c r="G693" i="11"/>
  <c r="G692" i="11"/>
  <c r="G691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9" i="11"/>
  <c r="G700" i="11"/>
  <c r="G687" i="11"/>
  <c r="G682" i="11"/>
  <c r="G681" i="11"/>
  <c r="G680" i="11"/>
  <c r="G713" i="11"/>
  <c r="G709" i="11"/>
  <c r="G705" i="11"/>
  <c r="G696" i="11"/>
  <c r="G683" i="11"/>
  <c r="G678" i="11"/>
  <c r="G677" i="11"/>
  <c r="G676" i="11"/>
  <c r="G646" i="11"/>
  <c r="G701" i="11"/>
  <c r="G688" i="11"/>
  <c r="G674" i="11"/>
  <c r="G673" i="11"/>
  <c r="G672" i="11"/>
  <c r="G689" i="11"/>
  <c r="G703" i="11"/>
  <c r="G685" i="11"/>
  <c r="G684" i="11"/>
  <c r="G668" i="11"/>
  <c r="G626" i="11"/>
  <c r="G704" i="11"/>
  <c r="G647" i="11"/>
  <c r="G697" i="11"/>
  <c r="G670" i="11"/>
  <c r="G645" i="11"/>
  <c r="G629" i="11"/>
  <c r="G669" i="11"/>
  <c r="G628" i="11"/>
  <c r="G695" i="11"/>
  <c r="G627" i="11"/>
  <c r="F682" i="1"/>
  <c r="F687" i="1"/>
  <c r="F636" i="1"/>
  <c r="F698" i="1"/>
  <c r="F686" i="1"/>
  <c r="F705" i="1"/>
  <c r="F638" i="1"/>
  <c r="F632" i="1"/>
  <c r="F670" i="1"/>
  <c r="F697" i="1"/>
  <c r="F631" i="1"/>
  <c r="F634" i="1"/>
  <c r="F627" i="1"/>
  <c r="F675" i="1"/>
  <c r="F668" i="1"/>
  <c r="F673" i="1"/>
  <c r="F688" i="1"/>
  <c r="F645" i="1"/>
  <c r="F707" i="1"/>
  <c r="F692" i="1"/>
  <c r="F647" i="1"/>
  <c r="F712" i="1"/>
  <c r="F629" i="1"/>
  <c r="F677" i="1"/>
  <c r="F641" i="1"/>
  <c r="F644" i="1"/>
  <c r="F628" i="1"/>
  <c r="F674" i="1"/>
  <c r="F676" i="1"/>
  <c r="F701" i="1"/>
  <c r="F678" i="1"/>
  <c r="F699" i="1"/>
  <c r="F696" i="1"/>
  <c r="F633" i="1"/>
  <c r="F711" i="1"/>
  <c r="F708" i="1"/>
  <c r="F672" i="1"/>
  <c r="F671" i="1"/>
  <c r="F713" i="1"/>
  <c r="F680" i="1"/>
  <c r="F700" i="1"/>
  <c r="F642" i="1"/>
  <c r="F710" i="1"/>
  <c r="F694" i="1"/>
  <c r="F703" i="1"/>
  <c r="F640" i="1"/>
  <c r="F684" i="1"/>
  <c r="F704" i="1"/>
  <c r="F706" i="1"/>
  <c r="F691" i="1"/>
  <c r="F643" i="1"/>
  <c r="F709" i="1"/>
  <c r="F681" i="1"/>
  <c r="F679" i="1"/>
  <c r="F695" i="1"/>
  <c r="F693" i="1"/>
  <c r="F685" i="1"/>
  <c r="F646" i="1"/>
  <c r="F669" i="1"/>
  <c r="F626" i="1"/>
  <c r="F690" i="1"/>
  <c r="F639" i="1"/>
  <c r="F635" i="1"/>
  <c r="F683" i="1"/>
  <c r="F630" i="1"/>
  <c r="F689" i="1"/>
  <c r="F625" i="1"/>
  <c r="F702" i="1"/>
  <c r="F637" i="1"/>
  <c r="F716" i="1"/>
  <c r="G715" i="10"/>
  <c r="H628" i="10"/>
  <c r="H628" i="11" l="1"/>
  <c r="G715" i="11"/>
  <c r="G625" i="1"/>
  <c r="F715" i="1"/>
  <c r="H706" i="10"/>
  <c r="H698" i="10"/>
  <c r="H690" i="10"/>
  <c r="H711" i="10"/>
  <c r="H703" i="10"/>
  <c r="H695" i="10"/>
  <c r="H687" i="10"/>
  <c r="H708" i="10"/>
  <c r="H700" i="10"/>
  <c r="H692" i="10"/>
  <c r="H684" i="10"/>
  <c r="H676" i="10"/>
  <c r="H713" i="10"/>
  <c r="H705" i="10"/>
  <c r="H697" i="10"/>
  <c r="H689" i="10"/>
  <c r="H681" i="10"/>
  <c r="H710" i="10"/>
  <c r="H702" i="10"/>
  <c r="H694" i="10"/>
  <c r="H686" i="10"/>
  <c r="H678" i="10"/>
  <c r="H670" i="10"/>
  <c r="H647" i="10"/>
  <c r="H646" i="10"/>
  <c r="H645" i="10"/>
  <c r="H629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2" i="10"/>
  <c r="H704" i="10"/>
  <c r="H696" i="10"/>
  <c r="H688" i="10"/>
  <c r="H680" i="10"/>
  <c r="H672" i="10"/>
  <c r="H709" i="10"/>
  <c r="H682" i="10"/>
  <c r="H673" i="10"/>
  <c r="H701" i="10"/>
  <c r="H685" i="10"/>
  <c r="H674" i="10"/>
  <c r="H677" i="10"/>
  <c r="H671" i="10"/>
  <c r="H679" i="10"/>
  <c r="H668" i="10"/>
  <c r="H693" i="10"/>
  <c r="H669" i="10"/>
  <c r="H716" i="11" l="1"/>
  <c r="H707" i="11"/>
  <c r="H699" i="11"/>
  <c r="H691" i="11"/>
  <c r="H683" i="11"/>
  <c r="H712" i="11"/>
  <c r="H711" i="11"/>
  <c r="H703" i="11"/>
  <c r="H695" i="11"/>
  <c r="H687" i="11"/>
  <c r="H709" i="11"/>
  <c r="H706" i="11"/>
  <c r="H705" i="11"/>
  <c r="H704" i="11"/>
  <c r="H676" i="11"/>
  <c r="H668" i="11"/>
  <c r="H690" i="11"/>
  <c r="H689" i="11"/>
  <c r="H688" i="11"/>
  <c r="H680" i="11"/>
  <c r="H672" i="11"/>
  <c r="H708" i="11"/>
  <c r="H686" i="11"/>
  <c r="H645" i="11"/>
  <c r="H629" i="11"/>
  <c r="H713" i="11"/>
  <c r="H696" i="11"/>
  <c r="H679" i="11"/>
  <c r="H678" i="11"/>
  <c r="H677" i="11"/>
  <c r="H646" i="11"/>
  <c r="H701" i="11"/>
  <c r="H692" i="11"/>
  <c r="H675" i="11"/>
  <c r="H674" i="11"/>
  <c r="H673" i="11"/>
  <c r="H642" i="11"/>
  <c r="H638" i="11"/>
  <c r="H634" i="11"/>
  <c r="H630" i="11"/>
  <c r="H697" i="11"/>
  <c r="H684" i="11"/>
  <c r="H671" i="11"/>
  <c r="H670" i="11"/>
  <c r="H669" i="11"/>
  <c r="H647" i="11"/>
  <c r="H698" i="11"/>
  <c r="H685" i="11"/>
  <c r="H710" i="11"/>
  <c r="H694" i="11"/>
  <c r="H644" i="11"/>
  <c r="H640" i="11"/>
  <c r="H636" i="11"/>
  <c r="H632" i="11"/>
  <c r="H643" i="11"/>
  <c r="H637" i="11"/>
  <c r="H693" i="11"/>
  <c r="H631" i="11"/>
  <c r="H682" i="11"/>
  <c r="H641" i="11"/>
  <c r="H702" i="11"/>
  <c r="H635" i="11"/>
  <c r="H681" i="11"/>
  <c r="H639" i="11"/>
  <c r="H700" i="11"/>
  <c r="H633" i="11"/>
  <c r="G675" i="1"/>
  <c r="G635" i="1"/>
  <c r="G643" i="1"/>
  <c r="G708" i="1"/>
  <c r="G711" i="1"/>
  <c r="G695" i="1"/>
  <c r="G646" i="1"/>
  <c r="G634" i="1"/>
  <c r="G679" i="1"/>
  <c r="G670" i="1"/>
  <c r="G631" i="1"/>
  <c r="G701" i="1"/>
  <c r="G676" i="1"/>
  <c r="G707" i="1"/>
  <c r="G705" i="1"/>
  <c r="G674" i="1"/>
  <c r="G709" i="1"/>
  <c r="G647" i="1"/>
  <c r="G637" i="1"/>
  <c r="G685" i="1"/>
  <c r="G633" i="1"/>
  <c r="G699" i="1"/>
  <c r="G638" i="1"/>
  <c r="G669" i="1"/>
  <c r="G640" i="1"/>
  <c r="G689" i="1"/>
  <c r="G642" i="1"/>
  <c r="G630" i="1"/>
  <c r="G673" i="1"/>
  <c r="G677" i="1"/>
  <c r="G639" i="1"/>
  <c r="G687" i="1"/>
  <c r="G671" i="1"/>
  <c r="G632" i="1"/>
  <c r="G672" i="1"/>
  <c r="G716" i="1"/>
  <c r="G644" i="1"/>
  <c r="G645" i="1"/>
  <c r="G693" i="1"/>
  <c r="G692" i="1"/>
  <c r="G694" i="1"/>
  <c r="G68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700" i="1"/>
  <c r="G628" i="1"/>
  <c r="G681" i="1"/>
  <c r="G686" i="1"/>
  <c r="G684" i="1"/>
  <c r="G678" i="1"/>
  <c r="G697" i="1"/>
  <c r="G702" i="1"/>
  <c r="G626" i="1"/>
  <c r="G712" i="1"/>
  <c r="G691" i="1"/>
  <c r="G683" i="1"/>
  <c r="G696" i="1"/>
  <c r="G629" i="1"/>
  <c r="H715" i="10"/>
  <c r="I629" i="10"/>
  <c r="H715" i="11" l="1"/>
  <c r="I629" i="11"/>
  <c r="G715" i="1"/>
  <c r="H628" i="1"/>
  <c r="I711" i="10"/>
  <c r="I703" i="10"/>
  <c r="I695" i="10"/>
  <c r="I687" i="10"/>
  <c r="I708" i="10"/>
  <c r="I700" i="10"/>
  <c r="I692" i="10"/>
  <c r="I713" i="10"/>
  <c r="I705" i="10"/>
  <c r="I697" i="10"/>
  <c r="I689" i="10"/>
  <c r="I681" i="10"/>
  <c r="I673" i="10"/>
  <c r="I710" i="10"/>
  <c r="I702" i="10"/>
  <c r="I694" i="10"/>
  <c r="I686" i="10"/>
  <c r="I678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696" i="10"/>
  <c r="I688" i="10"/>
  <c r="I680" i="10"/>
  <c r="I672" i="10"/>
  <c r="I709" i="10"/>
  <c r="I701" i="10"/>
  <c r="I693" i="10"/>
  <c r="I685" i="10"/>
  <c r="I677" i="10"/>
  <c r="I669" i="10"/>
  <c r="I684" i="10"/>
  <c r="I646" i="10"/>
  <c r="I676" i="10"/>
  <c r="I670" i="10"/>
  <c r="I690" i="10"/>
  <c r="I674" i="10"/>
  <c r="I671" i="10"/>
  <c r="I647" i="10"/>
  <c r="I706" i="10"/>
  <c r="I679" i="10"/>
  <c r="I668" i="10"/>
  <c r="I645" i="10"/>
  <c r="I698" i="10"/>
  <c r="I682" i="10"/>
  <c r="I713" i="11" l="1"/>
  <c r="I712" i="11"/>
  <c r="I704" i="11"/>
  <c r="I696" i="11"/>
  <c r="I688" i="11"/>
  <c r="I709" i="11"/>
  <c r="I708" i="11"/>
  <c r="I700" i="11"/>
  <c r="I692" i="11"/>
  <c r="I684" i="11"/>
  <c r="I703" i="11"/>
  <c r="I702" i="11"/>
  <c r="I701" i="11"/>
  <c r="I681" i="11"/>
  <c r="I673" i="11"/>
  <c r="I687" i="11"/>
  <c r="I686" i="11"/>
  <c r="I685" i="11"/>
  <c r="I677" i="11"/>
  <c r="I669" i="11"/>
  <c r="I695" i="11"/>
  <c r="I682" i="11"/>
  <c r="I641" i="11"/>
  <c r="I637" i="11"/>
  <c r="I633" i="11"/>
  <c r="I716" i="11"/>
  <c r="I711" i="11"/>
  <c r="I705" i="11"/>
  <c r="I683" i="11"/>
  <c r="I676" i="11"/>
  <c r="I675" i="11"/>
  <c r="I674" i="11"/>
  <c r="I642" i="11"/>
  <c r="I638" i="11"/>
  <c r="I634" i="11"/>
  <c r="I630" i="11"/>
  <c r="I697" i="11"/>
  <c r="I672" i="11"/>
  <c r="I671" i="11"/>
  <c r="I670" i="11"/>
  <c r="I647" i="11"/>
  <c r="I706" i="11"/>
  <c r="I693" i="11"/>
  <c r="I668" i="11"/>
  <c r="I643" i="11"/>
  <c r="I639" i="11"/>
  <c r="I635" i="11"/>
  <c r="I631" i="11"/>
  <c r="I710" i="11"/>
  <c r="I707" i="11"/>
  <c r="I694" i="11"/>
  <c r="I644" i="11"/>
  <c r="I640" i="11"/>
  <c r="I636" i="11"/>
  <c r="I632" i="11"/>
  <c r="I699" i="11"/>
  <c r="I690" i="11"/>
  <c r="I645" i="11"/>
  <c r="I689" i="11"/>
  <c r="I679" i="11"/>
  <c r="I698" i="11"/>
  <c r="I678" i="11"/>
  <c r="I646" i="11"/>
  <c r="I691" i="11"/>
  <c r="I680" i="11"/>
  <c r="H636" i="1"/>
  <c r="H683" i="1"/>
  <c r="H680" i="1"/>
  <c r="H639" i="1"/>
  <c r="H702" i="1"/>
  <c r="H631" i="1"/>
  <c r="H686" i="1"/>
  <c r="H698" i="1"/>
  <c r="H709" i="1"/>
  <c r="H678" i="1"/>
  <c r="H646" i="1"/>
  <c r="H712" i="1"/>
  <c r="H707" i="1"/>
  <c r="H697" i="1"/>
  <c r="H687" i="1"/>
  <c r="H681" i="1"/>
  <c r="H693" i="1"/>
  <c r="H704" i="1"/>
  <c r="H673" i="1"/>
  <c r="H684" i="1"/>
  <c r="H630" i="1"/>
  <c r="H690" i="1"/>
  <c r="H629" i="1"/>
  <c r="H632" i="1"/>
  <c r="H713" i="1"/>
  <c r="H671" i="1"/>
  <c r="H670" i="1"/>
  <c r="H706" i="1"/>
  <c r="H672" i="1"/>
  <c r="H674" i="1"/>
  <c r="H637" i="1"/>
  <c r="H643" i="1"/>
  <c r="H685" i="1"/>
  <c r="H700" i="1"/>
  <c r="H676" i="1"/>
  <c r="H641" i="1"/>
  <c r="H677" i="1"/>
  <c r="H688" i="1"/>
  <c r="H679" i="1"/>
  <c r="H644" i="1"/>
  <c r="H695" i="1"/>
  <c r="H638" i="1"/>
  <c r="H634" i="1"/>
  <c r="H647" i="1"/>
  <c r="H642" i="1"/>
  <c r="H716" i="1"/>
  <c r="H633" i="1"/>
  <c r="H694" i="1"/>
  <c r="H708" i="1"/>
  <c r="H635" i="1"/>
  <c r="H669" i="1"/>
  <c r="H692" i="1"/>
  <c r="H703" i="1"/>
  <c r="H710" i="1"/>
  <c r="H696" i="1"/>
  <c r="H682" i="1"/>
  <c r="H675" i="1"/>
  <c r="H711" i="1"/>
  <c r="H701" i="1"/>
  <c r="H645" i="1"/>
  <c r="H699" i="1"/>
  <c r="H668" i="1"/>
  <c r="H705" i="1"/>
  <c r="H691" i="1"/>
  <c r="H640" i="1"/>
  <c r="H689" i="1"/>
  <c r="I715" i="10"/>
  <c r="J630" i="10"/>
  <c r="I715" i="11" l="1"/>
  <c r="J630" i="11"/>
  <c r="H715" i="1"/>
  <c r="I629" i="1"/>
  <c r="J708" i="10"/>
  <c r="J700" i="10"/>
  <c r="J692" i="10"/>
  <c r="J713" i="10"/>
  <c r="J705" i="10"/>
  <c r="J697" i="10"/>
  <c r="J689" i="10"/>
  <c r="J710" i="10"/>
  <c r="J702" i="10"/>
  <c r="J694" i="10"/>
  <c r="J686" i="10"/>
  <c r="J678" i="10"/>
  <c r="J670" i="10"/>
  <c r="J716" i="10"/>
  <c r="J707" i="10"/>
  <c r="J699" i="10"/>
  <c r="J691" i="10"/>
  <c r="J683" i="10"/>
  <c r="J712" i="10"/>
  <c r="J704" i="10"/>
  <c r="J696" i="10"/>
  <c r="J688" i="10"/>
  <c r="J680" i="10"/>
  <c r="J672" i="10"/>
  <c r="J709" i="10"/>
  <c r="J701" i="10"/>
  <c r="J693" i="10"/>
  <c r="J685" i="10"/>
  <c r="J677" i="10"/>
  <c r="J669" i="10"/>
  <c r="J706" i="10"/>
  <c r="J698" i="10"/>
  <c r="J690" i="10"/>
  <c r="J682" i="10"/>
  <c r="J674" i="10"/>
  <c r="J703" i="10"/>
  <c r="J676" i="10"/>
  <c r="J673" i="10"/>
  <c r="J638" i="10"/>
  <c r="J641" i="10"/>
  <c r="J633" i="10"/>
  <c r="J671" i="10"/>
  <c r="J647" i="10"/>
  <c r="J644" i="10"/>
  <c r="J636" i="10"/>
  <c r="J695" i="10"/>
  <c r="J679" i="10"/>
  <c r="J668" i="10"/>
  <c r="J639" i="10"/>
  <c r="J631" i="10"/>
  <c r="J681" i="10"/>
  <c r="J645" i="10"/>
  <c r="J642" i="10"/>
  <c r="J634" i="10"/>
  <c r="J711" i="10"/>
  <c r="J675" i="10"/>
  <c r="J637" i="10"/>
  <c r="J687" i="10"/>
  <c r="J640" i="10"/>
  <c r="J632" i="10"/>
  <c r="J646" i="10"/>
  <c r="J643" i="10"/>
  <c r="J684" i="10"/>
  <c r="J635" i="10"/>
  <c r="J710" i="11" l="1"/>
  <c r="J709" i="11"/>
  <c r="J701" i="11"/>
  <c r="J693" i="11"/>
  <c r="J685" i="11"/>
  <c r="J713" i="11"/>
  <c r="J705" i="11"/>
  <c r="J697" i="11"/>
  <c r="J689" i="11"/>
  <c r="J700" i="11"/>
  <c r="J699" i="11"/>
  <c r="J698" i="11"/>
  <c r="J678" i="11"/>
  <c r="J670" i="11"/>
  <c r="J647" i="11"/>
  <c r="J646" i="11"/>
  <c r="J645" i="11"/>
  <c r="J711" i="11"/>
  <c r="J684" i="11"/>
  <c r="J683" i="11"/>
  <c r="J682" i="11"/>
  <c r="J674" i="11"/>
  <c r="J704" i="11"/>
  <c r="J691" i="11"/>
  <c r="J681" i="11"/>
  <c r="J680" i="11"/>
  <c r="J679" i="11"/>
  <c r="J692" i="11"/>
  <c r="J673" i="11"/>
  <c r="J672" i="11"/>
  <c r="J671" i="11"/>
  <c r="J706" i="11"/>
  <c r="J688" i="11"/>
  <c r="J669" i="11"/>
  <c r="J668" i="11"/>
  <c r="J643" i="11"/>
  <c r="J639" i="11"/>
  <c r="J635" i="11"/>
  <c r="J631" i="11"/>
  <c r="J702" i="11"/>
  <c r="J712" i="11"/>
  <c r="J703" i="11"/>
  <c r="J690" i="11"/>
  <c r="J708" i="11"/>
  <c r="J695" i="11"/>
  <c r="J686" i="11"/>
  <c r="J641" i="11"/>
  <c r="J637" i="11"/>
  <c r="J633" i="11"/>
  <c r="J694" i="11"/>
  <c r="J632" i="11"/>
  <c r="J675" i="11"/>
  <c r="J642" i="11"/>
  <c r="J636" i="11"/>
  <c r="J687" i="11"/>
  <c r="J707" i="11"/>
  <c r="J640" i="11"/>
  <c r="J716" i="11"/>
  <c r="J696" i="11"/>
  <c r="J677" i="11"/>
  <c r="J634" i="11"/>
  <c r="J644" i="11"/>
  <c r="J676" i="11"/>
  <c r="J638" i="11"/>
  <c r="I703" i="1"/>
  <c r="I687" i="1"/>
  <c r="I671" i="1"/>
  <c r="I707" i="1"/>
  <c r="I670" i="1"/>
  <c r="I681" i="1"/>
  <c r="I711" i="1"/>
  <c r="I634" i="1"/>
  <c r="I685" i="1"/>
  <c r="I690" i="1"/>
  <c r="I639" i="1"/>
  <c r="I638" i="1"/>
  <c r="I694" i="1"/>
  <c r="I636" i="1"/>
  <c r="I716" i="1"/>
  <c r="I669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32" i="1"/>
  <c r="I673" i="1"/>
  <c r="I677" i="1"/>
  <c r="I683" i="1"/>
  <c r="I641" i="1"/>
  <c r="I668" i="1"/>
  <c r="I682" i="1"/>
  <c r="I710" i="1"/>
  <c r="I706" i="1"/>
  <c r="I645" i="1"/>
  <c r="I642" i="1"/>
  <c r="I684" i="1"/>
  <c r="I693" i="1"/>
  <c r="I646" i="1"/>
  <c r="I675" i="1"/>
  <c r="I686" i="1"/>
  <c r="I631" i="1"/>
  <c r="I705" i="1"/>
  <c r="I697" i="1"/>
  <c r="I712" i="1"/>
  <c r="I704" i="1"/>
  <c r="I713" i="1"/>
  <c r="I672" i="1"/>
  <c r="I698" i="1"/>
  <c r="I702" i="1"/>
  <c r="I678" i="1"/>
  <c r="I709" i="1"/>
  <c r="I679" i="1"/>
  <c r="I708" i="1"/>
  <c r="I696" i="1"/>
  <c r="I637" i="1"/>
  <c r="I700" i="1"/>
  <c r="I689" i="1"/>
  <c r="I680" i="1"/>
  <c r="I647" i="1"/>
  <c r="I691" i="1"/>
  <c r="I674" i="1"/>
  <c r="K644" i="10"/>
  <c r="L647" i="10"/>
  <c r="J715" i="10"/>
  <c r="L647" i="11" l="1"/>
  <c r="L716" i="11" s="1"/>
  <c r="J715" i="11"/>
  <c r="K644" i="11"/>
  <c r="I715" i="1"/>
  <c r="J630" i="1"/>
  <c r="L710" i="10"/>
  <c r="L702" i="10"/>
  <c r="L694" i="10"/>
  <c r="L686" i="10"/>
  <c r="L716" i="10"/>
  <c r="L707" i="10"/>
  <c r="L699" i="10"/>
  <c r="L691" i="10"/>
  <c r="L712" i="10"/>
  <c r="L704" i="10"/>
  <c r="L696" i="10"/>
  <c r="L688" i="10"/>
  <c r="L680" i="10"/>
  <c r="L672" i="10"/>
  <c r="L709" i="10"/>
  <c r="L701" i="10"/>
  <c r="L693" i="10"/>
  <c r="L685" i="10"/>
  <c r="L677" i="10"/>
  <c r="L706" i="10"/>
  <c r="L698" i="10"/>
  <c r="L690" i="10"/>
  <c r="L682" i="10"/>
  <c r="L674" i="10"/>
  <c r="L711" i="10"/>
  <c r="L703" i="10"/>
  <c r="L695" i="10"/>
  <c r="L687" i="10"/>
  <c r="L679" i="10"/>
  <c r="L671" i="10"/>
  <c r="L708" i="10"/>
  <c r="L700" i="10"/>
  <c r="L692" i="10"/>
  <c r="L684" i="10"/>
  <c r="L676" i="10"/>
  <c r="L668" i="10"/>
  <c r="L697" i="10"/>
  <c r="L713" i="10"/>
  <c r="L681" i="10"/>
  <c r="L689" i="10"/>
  <c r="L683" i="10"/>
  <c r="L675" i="10"/>
  <c r="L705" i="10"/>
  <c r="L669" i="10"/>
  <c r="L673" i="10"/>
  <c r="L678" i="10"/>
  <c r="L670" i="10"/>
  <c r="K713" i="10"/>
  <c r="K705" i="10"/>
  <c r="K697" i="10"/>
  <c r="K689" i="10"/>
  <c r="K710" i="10"/>
  <c r="K702" i="10"/>
  <c r="K694" i="10"/>
  <c r="K686" i="10"/>
  <c r="K716" i="10"/>
  <c r="K707" i="10"/>
  <c r="K699" i="10"/>
  <c r="K691" i="10"/>
  <c r="K683" i="10"/>
  <c r="K675" i="10"/>
  <c r="K712" i="10"/>
  <c r="K704" i="10"/>
  <c r="K696" i="10"/>
  <c r="K688" i="10"/>
  <c r="K680" i="10"/>
  <c r="K709" i="10"/>
  <c r="K701" i="10"/>
  <c r="K693" i="10"/>
  <c r="K685" i="10"/>
  <c r="K677" i="10"/>
  <c r="K669" i="10"/>
  <c r="K706" i="10"/>
  <c r="K698" i="10"/>
  <c r="K690" i="10"/>
  <c r="K682" i="10"/>
  <c r="K674" i="10"/>
  <c r="K711" i="10"/>
  <c r="K703" i="10"/>
  <c r="K695" i="10"/>
  <c r="K687" i="10"/>
  <c r="K679" i="10"/>
  <c r="K671" i="10"/>
  <c r="K678" i="10"/>
  <c r="K670" i="10"/>
  <c r="K708" i="10"/>
  <c r="K668" i="10"/>
  <c r="K681" i="10"/>
  <c r="K700" i="10"/>
  <c r="K672" i="10"/>
  <c r="K684" i="10"/>
  <c r="K676" i="10"/>
  <c r="K692" i="10"/>
  <c r="K673" i="10"/>
  <c r="L679" i="11" l="1"/>
  <c r="L696" i="11"/>
  <c r="L694" i="11"/>
  <c r="L687" i="11"/>
  <c r="L670" i="11"/>
  <c r="L682" i="11"/>
  <c r="L702" i="11"/>
  <c r="L705" i="11"/>
  <c r="L713" i="11"/>
  <c r="L695" i="11"/>
  <c r="L669" i="11"/>
  <c r="L678" i="11"/>
  <c r="L675" i="11"/>
  <c r="L689" i="11"/>
  <c r="L700" i="11"/>
  <c r="L684" i="11"/>
  <c r="L683" i="11"/>
  <c r="L688" i="11"/>
  <c r="L697" i="11"/>
  <c r="L691" i="11"/>
  <c r="L711" i="11"/>
  <c r="L709" i="11"/>
  <c r="L686" i="11"/>
  <c r="L706" i="11"/>
  <c r="L672" i="11"/>
  <c r="L699" i="11"/>
  <c r="L712" i="11"/>
  <c r="L698" i="11"/>
  <c r="L708" i="11"/>
  <c r="L671" i="11"/>
  <c r="L668" i="11"/>
  <c r="L704" i="11"/>
  <c r="L673" i="11"/>
  <c r="L680" i="11"/>
  <c r="L707" i="11"/>
  <c r="L693" i="11"/>
  <c r="L701" i="11"/>
  <c r="L703" i="11"/>
  <c r="L681" i="11"/>
  <c r="L676" i="11"/>
  <c r="L710" i="11"/>
  <c r="L690" i="11"/>
  <c r="L677" i="11"/>
  <c r="L685" i="11"/>
  <c r="L674" i="11"/>
  <c r="L692" i="11"/>
  <c r="M678" i="11"/>
  <c r="Y744" i="11" s="1"/>
  <c r="M706" i="11"/>
  <c r="Y772" i="11" s="1"/>
  <c r="M707" i="11"/>
  <c r="Y773" i="11" s="1"/>
  <c r="K716" i="11"/>
  <c r="K706" i="11"/>
  <c r="K698" i="11"/>
  <c r="K690" i="11"/>
  <c r="K682" i="11"/>
  <c r="K711" i="11"/>
  <c r="M711" i="11" s="1"/>
  <c r="Y777" i="11" s="1"/>
  <c r="K710" i="11"/>
  <c r="M710" i="11" s="1"/>
  <c r="Y776" i="11" s="1"/>
  <c r="K702" i="11"/>
  <c r="M702" i="11" s="1"/>
  <c r="Y768" i="11" s="1"/>
  <c r="K694" i="11"/>
  <c r="M694" i="11" s="1"/>
  <c r="Y760" i="11" s="1"/>
  <c r="K686" i="11"/>
  <c r="K697" i="11"/>
  <c r="M697" i="11" s="1"/>
  <c r="Y763" i="11" s="1"/>
  <c r="K696" i="11"/>
  <c r="K695" i="11"/>
  <c r="K675" i="11"/>
  <c r="K679" i="11"/>
  <c r="M679" i="11" s="1"/>
  <c r="Y745" i="11" s="1"/>
  <c r="K671" i="11"/>
  <c r="M671" i="11" s="1"/>
  <c r="Y737" i="11" s="1"/>
  <c r="K700" i="11"/>
  <c r="K687" i="11"/>
  <c r="M687" i="11" s="1"/>
  <c r="Y753" i="11" s="1"/>
  <c r="K678" i="11"/>
  <c r="K677" i="11"/>
  <c r="M677" i="11" s="1"/>
  <c r="Y743" i="11" s="1"/>
  <c r="K676" i="11"/>
  <c r="K709" i="11"/>
  <c r="K701" i="11"/>
  <c r="M701" i="11" s="1"/>
  <c r="Y767" i="11" s="1"/>
  <c r="K688" i="11"/>
  <c r="M688" i="11" s="1"/>
  <c r="Y754" i="11" s="1"/>
  <c r="K670" i="11"/>
  <c r="M670" i="11" s="1"/>
  <c r="Y736" i="11" s="1"/>
  <c r="K669" i="11"/>
  <c r="M669" i="11" s="1"/>
  <c r="Y735" i="11" s="1"/>
  <c r="K668" i="11"/>
  <c r="K693" i="11"/>
  <c r="M693" i="11" s="1"/>
  <c r="Y759" i="11" s="1"/>
  <c r="K684" i="11"/>
  <c r="K707" i="11"/>
  <c r="K689" i="11"/>
  <c r="M689" i="11" s="1"/>
  <c r="Y755" i="11" s="1"/>
  <c r="K712" i="11"/>
  <c r="M712" i="11" s="1"/>
  <c r="Y778" i="11" s="1"/>
  <c r="K708" i="11"/>
  <c r="M708" i="11" s="1"/>
  <c r="Y774" i="11" s="1"/>
  <c r="K699" i="11"/>
  <c r="M699" i="11" s="1"/>
  <c r="Y765" i="11" s="1"/>
  <c r="K704" i="11"/>
  <c r="K691" i="11"/>
  <c r="M691" i="11" s="1"/>
  <c r="Y757" i="11" s="1"/>
  <c r="K681" i="11"/>
  <c r="K680" i="11"/>
  <c r="M680" i="11" s="1"/>
  <c r="Y746" i="11" s="1"/>
  <c r="K683" i="11"/>
  <c r="M683" i="11" s="1"/>
  <c r="Y749" i="11" s="1"/>
  <c r="K703" i="11"/>
  <c r="M703" i="11" s="1"/>
  <c r="Y769" i="11" s="1"/>
  <c r="K692" i="11"/>
  <c r="M692" i="11" s="1"/>
  <c r="Y758" i="11" s="1"/>
  <c r="K674" i="11"/>
  <c r="M674" i="11" s="1"/>
  <c r="Y740" i="11" s="1"/>
  <c r="K673" i="11"/>
  <c r="M673" i="11" s="1"/>
  <c r="Y739" i="11" s="1"/>
  <c r="K713" i="11"/>
  <c r="M713" i="11" s="1"/>
  <c r="Y779" i="11" s="1"/>
  <c r="K685" i="11"/>
  <c r="M685" i="11" s="1"/>
  <c r="Y751" i="11" s="1"/>
  <c r="K705" i="11"/>
  <c r="K672" i="11"/>
  <c r="M672" i="11" s="1"/>
  <c r="Y738" i="11" s="1"/>
  <c r="M697" i="10"/>
  <c r="M683" i="10"/>
  <c r="J638" i="1"/>
  <c r="J716" i="1"/>
  <c r="J631" i="1"/>
  <c r="J635" i="1"/>
  <c r="J689" i="1"/>
  <c r="J706" i="1"/>
  <c r="J634" i="1"/>
  <c r="J675" i="1"/>
  <c r="J698" i="1"/>
  <c r="J693" i="1"/>
  <c r="J703" i="1"/>
  <c r="J702" i="1"/>
  <c r="J711" i="1"/>
  <c r="J640" i="1"/>
  <c r="J642" i="1"/>
  <c r="J691" i="1"/>
  <c r="J709" i="1"/>
  <c r="J696" i="1"/>
  <c r="J685" i="1"/>
  <c r="J637" i="1"/>
  <c r="J712" i="1"/>
  <c r="J694" i="1"/>
  <c r="J708" i="1"/>
  <c r="J668" i="1"/>
  <c r="J705" i="1"/>
  <c r="J692" i="1"/>
  <c r="J632" i="1"/>
  <c r="J641" i="1"/>
  <c r="J677" i="1"/>
  <c r="J684" i="1"/>
  <c r="J687" i="1"/>
  <c r="J671" i="1"/>
  <c r="J672" i="1"/>
  <c r="J633" i="1"/>
  <c r="J680" i="1"/>
  <c r="J690" i="1"/>
  <c r="J700" i="1"/>
  <c r="J646" i="1"/>
  <c r="J645" i="1"/>
  <c r="J636" i="1"/>
  <c r="J686" i="1"/>
  <c r="J713" i="1"/>
  <c r="J697" i="1"/>
  <c r="J673" i="1"/>
  <c r="J682" i="1"/>
  <c r="J699" i="1"/>
  <c r="J647" i="1"/>
  <c r="J701" i="1"/>
  <c r="J710" i="1"/>
  <c r="J681" i="1"/>
  <c r="J674" i="1"/>
  <c r="J644" i="1"/>
  <c r="J695" i="1"/>
  <c r="J707" i="1"/>
  <c r="J669" i="1"/>
  <c r="J704" i="1"/>
  <c r="J683" i="1"/>
  <c r="J670" i="1"/>
  <c r="J678" i="1"/>
  <c r="J676" i="1"/>
  <c r="J688" i="1"/>
  <c r="J679" i="1"/>
  <c r="J639" i="1"/>
  <c r="J643" i="1"/>
  <c r="M689" i="10"/>
  <c r="M674" i="10"/>
  <c r="M701" i="10"/>
  <c r="M691" i="10"/>
  <c r="M670" i="10"/>
  <c r="M682" i="10"/>
  <c r="M709" i="10"/>
  <c r="M699" i="10"/>
  <c r="M678" i="10"/>
  <c r="M671" i="10"/>
  <c r="M690" i="10"/>
  <c r="M672" i="10"/>
  <c r="M692" i="10"/>
  <c r="M679" i="10"/>
  <c r="M711" i="10"/>
  <c r="M693" i="10"/>
  <c r="M712" i="10"/>
  <c r="M710" i="10"/>
  <c r="K715" i="10"/>
  <c r="M681" i="10"/>
  <c r="M708" i="10"/>
  <c r="M673" i="10"/>
  <c r="M698" i="10"/>
  <c r="M680" i="10"/>
  <c r="M713" i="10"/>
  <c r="M707" i="10"/>
  <c r="M669" i="10"/>
  <c r="L715" i="10"/>
  <c r="M668" i="10"/>
  <c r="M687" i="10"/>
  <c r="M706" i="10"/>
  <c r="M688" i="10"/>
  <c r="M686" i="10"/>
  <c r="M705" i="10"/>
  <c r="M676" i="10"/>
  <c r="M695" i="10"/>
  <c r="M677" i="10"/>
  <c r="M696" i="10"/>
  <c r="M694" i="10"/>
  <c r="M700" i="10"/>
  <c r="M675" i="10"/>
  <c r="M684" i="10"/>
  <c r="M703" i="10"/>
  <c r="M685" i="10"/>
  <c r="M704" i="10"/>
  <c r="M702" i="10"/>
  <c r="M705" i="11" l="1"/>
  <c r="Y771" i="11" s="1"/>
  <c r="M695" i="11"/>
  <c r="Y761" i="11" s="1"/>
  <c r="M696" i="11"/>
  <c r="Y762" i="11" s="1"/>
  <c r="M690" i="11"/>
  <c r="Y756" i="11" s="1"/>
  <c r="M704" i="11"/>
  <c r="Y770" i="11" s="1"/>
  <c r="M700" i="11"/>
  <c r="Y766" i="11" s="1"/>
  <c r="M681" i="11"/>
  <c r="Y747" i="11" s="1"/>
  <c r="M698" i="11"/>
  <c r="Y764" i="11" s="1"/>
  <c r="L715" i="11"/>
  <c r="M668" i="11"/>
  <c r="Y734" i="11" s="1"/>
  <c r="Y815" i="11" s="1"/>
  <c r="M686" i="11"/>
  <c r="Y752" i="11" s="1"/>
  <c r="M709" i="11"/>
  <c r="Y775" i="11" s="1"/>
  <c r="M675" i="11"/>
  <c r="Y741" i="11" s="1"/>
  <c r="M684" i="11"/>
  <c r="Y750" i="11" s="1"/>
  <c r="M676" i="11"/>
  <c r="Y742" i="11" s="1"/>
  <c r="M682" i="11"/>
  <c r="Y748" i="11" s="1"/>
  <c r="K715" i="11"/>
  <c r="K644" i="1"/>
  <c r="K671" i="1" s="1"/>
  <c r="L647" i="1"/>
  <c r="L695" i="1" s="1"/>
  <c r="J715" i="1"/>
  <c r="M715" i="10"/>
  <c r="M715" i="11" l="1"/>
  <c r="K677" i="1"/>
  <c r="L711" i="1"/>
  <c r="K713" i="1"/>
  <c r="K684" i="1"/>
  <c r="K688" i="1"/>
  <c r="L702" i="1"/>
  <c r="K673" i="1"/>
  <c r="K675" i="1"/>
  <c r="K695" i="1"/>
  <c r="M695" i="1" s="1"/>
  <c r="I119" i="9" s="1"/>
  <c r="K708" i="1"/>
  <c r="K672" i="1"/>
  <c r="K697" i="1"/>
  <c r="L706" i="1"/>
  <c r="K681" i="1"/>
  <c r="K705" i="1"/>
  <c r="K678" i="1"/>
  <c r="K709" i="1"/>
  <c r="L700" i="1"/>
  <c r="K690" i="1"/>
  <c r="L683" i="1"/>
  <c r="K698" i="1"/>
  <c r="K685" i="1"/>
  <c r="K694" i="1"/>
  <c r="K707" i="1"/>
  <c r="K683" i="1"/>
  <c r="K711" i="1"/>
  <c r="K700" i="1"/>
  <c r="K710" i="1"/>
  <c r="K679" i="1"/>
  <c r="L682" i="1"/>
  <c r="K703" i="1"/>
  <c r="K676" i="1"/>
  <c r="K706" i="1"/>
  <c r="K669" i="1"/>
  <c r="K693" i="1"/>
  <c r="K701" i="1"/>
  <c r="L671" i="1"/>
  <c r="M671" i="1" s="1"/>
  <c r="F23" i="9" s="1"/>
  <c r="L696" i="1"/>
  <c r="K682" i="1"/>
  <c r="K692" i="1"/>
  <c r="K668" i="1"/>
  <c r="K689" i="1"/>
  <c r="K691" i="1"/>
  <c r="K716" i="1"/>
  <c r="L670" i="1"/>
  <c r="K696" i="1"/>
  <c r="M696" i="1" s="1"/>
  <c r="C151" i="9" s="1"/>
  <c r="K712" i="1"/>
  <c r="K670" i="1"/>
  <c r="K687" i="1"/>
  <c r="K702" i="1"/>
  <c r="L675" i="1"/>
  <c r="K704" i="1"/>
  <c r="K680" i="1"/>
  <c r="K686" i="1"/>
  <c r="K699" i="1"/>
  <c r="K674" i="1"/>
  <c r="L703" i="1"/>
  <c r="L707" i="1"/>
  <c r="M711" i="1"/>
  <c r="Y777" i="1" s="1"/>
  <c r="L690" i="1"/>
  <c r="L692" i="1"/>
  <c r="L710" i="1"/>
  <c r="L672" i="1"/>
  <c r="L673" i="1"/>
  <c r="L687" i="1"/>
  <c r="L704" i="1"/>
  <c r="L713" i="1"/>
  <c r="L689" i="1"/>
  <c r="L712" i="1"/>
  <c r="L669" i="1"/>
  <c r="L691" i="1"/>
  <c r="L685" i="1"/>
  <c r="L684" i="1"/>
  <c r="L681" i="1"/>
  <c r="L676" i="1"/>
  <c r="L693" i="1"/>
  <c r="L701" i="1"/>
  <c r="L709" i="1"/>
  <c r="L678" i="1"/>
  <c r="L699" i="1"/>
  <c r="L674" i="1"/>
  <c r="L680" i="1"/>
  <c r="M700" i="1"/>
  <c r="Y766" i="1" s="1"/>
  <c r="L708" i="1"/>
  <c r="M708" i="1" s="1"/>
  <c r="H183" i="9" s="1"/>
  <c r="L688" i="1"/>
  <c r="M688" i="1" s="1"/>
  <c r="Y754" i="1" s="1"/>
  <c r="L716" i="1"/>
  <c r="L677" i="1"/>
  <c r="M677" i="1" s="1"/>
  <c r="Y743" i="1" s="1"/>
  <c r="L668" i="1"/>
  <c r="L679" i="1"/>
  <c r="L697" i="1"/>
  <c r="L694" i="1"/>
  <c r="L705" i="1"/>
  <c r="L686" i="1"/>
  <c r="L698" i="1"/>
  <c r="M698" i="1" s="1"/>
  <c r="E151" i="9" s="1"/>
  <c r="M672" i="1" l="1"/>
  <c r="G23" i="9" s="1"/>
  <c r="M697" i="1"/>
  <c r="D151" i="9" s="1"/>
  <c r="M679" i="1"/>
  <c r="Y745" i="1" s="1"/>
  <c r="M684" i="1"/>
  <c r="Y750" i="1" s="1"/>
  <c r="M709" i="1"/>
  <c r="I183" i="9" s="1"/>
  <c r="M706" i="1"/>
  <c r="Y772" i="1" s="1"/>
  <c r="Y737" i="1"/>
  <c r="M703" i="1"/>
  <c r="C183" i="9" s="1"/>
  <c r="M680" i="1"/>
  <c r="H55" i="9" s="1"/>
  <c r="M681" i="1"/>
  <c r="I55" i="9" s="1"/>
  <c r="M685" i="1"/>
  <c r="Y751" i="1" s="1"/>
  <c r="M702" i="1"/>
  <c r="Y768" i="1" s="1"/>
  <c r="D215" i="9"/>
  <c r="M670" i="1"/>
  <c r="E23" i="9" s="1"/>
  <c r="M675" i="1"/>
  <c r="Y741" i="1" s="1"/>
  <c r="M689" i="1"/>
  <c r="Y755" i="1" s="1"/>
  <c r="M713" i="1"/>
  <c r="F215" i="9" s="1"/>
  <c r="M690" i="1"/>
  <c r="D119" i="9" s="1"/>
  <c r="M683" i="1"/>
  <c r="D87" i="9" s="1"/>
  <c r="E87" i="9"/>
  <c r="M705" i="1"/>
  <c r="E183" i="9" s="1"/>
  <c r="M699" i="1"/>
  <c r="M682" i="1"/>
  <c r="C87" i="9" s="1"/>
  <c r="M694" i="1"/>
  <c r="H119" i="9" s="1"/>
  <c r="M678" i="1"/>
  <c r="Y744" i="1" s="1"/>
  <c r="M704" i="1"/>
  <c r="K715" i="1"/>
  <c r="M701" i="1"/>
  <c r="H151" i="9" s="1"/>
  <c r="M673" i="1"/>
  <c r="Y739" i="1" s="1"/>
  <c r="M693" i="1"/>
  <c r="G119" i="9" s="1"/>
  <c r="M707" i="1"/>
  <c r="Y773" i="1" s="1"/>
  <c r="M712" i="1"/>
  <c r="E215" i="9" s="1"/>
  <c r="Y764" i="1"/>
  <c r="M691" i="1"/>
  <c r="Y757" i="1" s="1"/>
  <c r="M710" i="1"/>
  <c r="C215" i="9" s="1"/>
  <c r="M676" i="1"/>
  <c r="Y742" i="1" s="1"/>
  <c r="M687" i="1"/>
  <c r="M692" i="1"/>
  <c r="M669" i="1"/>
  <c r="M686" i="1"/>
  <c r="Y752" i="1" s="1"/>
  <c r="M674" i="1"/>
  <c r="Y740" i="1" s="1"/>
  <c r="Y738" i="1"/>
  <c r="Y761" i="1"/>
  <c r="I87" i="9"/>
  <c r="Y762" i="1"/>
  <c r="E55" i="9"/>
  <c r="Y763" i="1"/>
  <c r="L715" i="1"/>
  <c r="M668" i="1"/>
  <c r="G151" i="9"/>
  <c r="Y774" i="1"/>
  <c r="G55" i="9" l="1"/>
  <c r="H23" i="9"/>
  <c r="I151" i="9"/>
  <c r="Y775" i="1"/>
  <c r="F183" i="9"/>
  <c r="F87" i="9"/>
  <c r="Y756" i="1"/>
  <c r="Y769" i="1"/>
  <c r="Y779" i="1"/>
  <c r="Y746" i="1"/>
  <c r="Y759" i="1"/>
  <c r="Y776" i="1"/>
  <c r="C119" i="9"/>
  <c r="C55" i="9"/>
  <c r="Y747" i="1"/>
  <c r="Y748" i="1"/>
  <c r="F55" i="9"/>
  <c r="Y760" i="1"/>
  <c r="Y778" i="1"/>
  <c r="Y736" i="1"/>
  <c r="Y749" i="1"/>
  <c r="Y771" i="1"/>
  <c r="Y767" i="1"/>
  <c r="D55" i="9"/>
  <c r="Y770" i="1"/>
  <c r="D183" i="9"/>
  <c r="G183" i="9"/>
  <c r="Y765" i="1"/>
  <c r="F151" i="9"/>
  <c r="E119" i="9"/>
  <c r="D23" i="9"/>
  <c r="Y735" i="1"/>
  <c r="I23" i="9"/>
  <c r="Y758" i="1"/>
  <c r="F119" i="9"/>
  <c r="H87" i="9"/>
  <c r="Y753" i="1"/>
  <c r="G87" i="9"/>
  <c r="M715" i="1"/>
  <c r="C23" i="9"/>
  <c r="Y734" i="1"/>
  <c r="Y815" i="1" l="1"/>
</calcChain>
</file>

<file path=xl/sharedStrings.xml><?xml version="1.0" encoding="utf-8"?>
<sst xmlns="http://schemas.openxmlformats.org/spreadsheetml/2006/main" count="6661" uniqueCount="1286">
  <si>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</si>
  <si>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</si>
  <si>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</si>
  <si>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</si>
  <si>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</si>
  <si>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</si>
  <si>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</si>
  <si>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</si>
  <si>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</si>
  <si>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</si>
  <si>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</si>
  <si>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</si>
  <si>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</si>
  <si>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</si>
  <si>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</si>
  <si>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</si>
  <si>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</si>
  <si>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</si>
  <si>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</si>
  <si>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</si>
  <si>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</si>
  <si>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</si>
  <si>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</si>
  <si>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</si>
  <si>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</si>
  <si>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</si>
  <si>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</si>
  <si>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</si>
  <si>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</si>
  <si>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</si>
  <si>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</si>
  <si>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</si>
  <si>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</si>
  <si>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</si>
  <si>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</si>
  <si>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</si>
  <si>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</si>
  <si>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</si>
  <si>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</si>
  <si>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</si>
  <si>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</si>
  <si>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</si>
  <si>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</si>
  <si>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</si>
  <si>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</si>
  <si>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</si>
  <si>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</si>
  <si>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</si>
  <si>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</si>
  <si>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</si>
  <si>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</si>
  <si>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</si>
  <si>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</si>
  <si>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</si>
  <si>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</si>
  <si>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</si>
  <si>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</si>
  <si>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</si>
  <si>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</si>
  <si>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</si>
  <si>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</si>
  <si>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</si>
  <si>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</si>
  <si>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</si>
  <si>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</si>
  <si>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</si>
  <si>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</si>
  <si>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</si>
  <si>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</si>
  <si>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</si>
  <si>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</si>
  <si>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</si>
  <si>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</si>
  <si>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</si>
  <si>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</si>
  <si>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</si>
  <si>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</si>
  <si>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</si>
  <si>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</si>
  <si>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</si>
  <si>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</si>
  <si>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</si>
  <si>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</si>
  <si>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</si>
  <si>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</si>
  <si>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</si>
  <si>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</si>
  <si>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</si>
  <si>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</si>
  <si>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</si>
  <si>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</si>
  <si>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</si>
  <si>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</si>
  <si>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</si>
  <si>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</si>
  <si>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</si>
  <si>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</si>
  <si>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</si>
  <si>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</si>
  <si>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</si>
  <si>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</si>
  <si>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</si>
  <si>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</si>
  <si>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</si>
  <si>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</si>
  <si>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</si>
  <si>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</si>
  <si>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</si>
  <si>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</si>
  <si>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</si>
  <si>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</si>
  <si>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</si>
  <si>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</si>
  <si>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</si>
  <si>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</si>
  <si>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</si>
  <si>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</si>
  <si>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</si>
  <si>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</si>
  <si>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</si>
  <si>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</si>
  <si>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</si>
  <si>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</si>
  <si>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</si>
  <si>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</si>
  <si>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</si>
  <si>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</si>
  <si>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</si>
  <si>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</si>
  <si>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</si>
  <si>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</si>
  <si>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</si>
  <si>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</si>
  <si>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</si>
  <si>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</si>
  <si>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</si>
  <si>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</si>
  <si>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</si>
  <si>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</si>
  <si>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</si>
  <si>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</si>
  <si>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</si>
  <si>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</si>
  <si>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</si>
  <si>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</si>
  <si>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</si>
  <si>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</si>
  <si>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</si>
  <si>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</si>
  <si>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</si>
  <si>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</si>
  <si>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</si>
  <si>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</si>
  <si>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</si>
  <si>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</si>
  <si>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</si>
  <si>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</si>
  <si>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</si>
  <si>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</si>
  <si>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</si>
  <si>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</si>
  <si>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</si>
  <si>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</si>
  <si>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</si>
  <si>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</si>
  <si>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</si>
  <si>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</si>
  <si>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</si>
  <si>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</si>
  <si>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</si>
  <si>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</si>
  <si>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</si>
  <si>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</si>
  <si>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</si>
  <si>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</si>
  <si>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</si>
  <si>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</si>
  <si>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</si>
  <si>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</si>
  <si>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</si>
  <si>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</si>
  <si>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</si>
  <si>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</si>
  <si>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</si>
  <si>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</si>
  <si>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</si>
  <si>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</si>
  <si>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</si>
  <si>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</si>
  <si>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</si>
  <si>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</si>
  <si>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</si>
  <si>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</si>
  <si>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</si>
  <si>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</si>
  <si>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</si>
  <si>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</si>
  <si>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</si>
  <si>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</si>
  <si>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</si>
  <si>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</si>
  <si>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</si>
  <si>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</si>
  <si>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</si>
  <si>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</si>
  <si>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</si>
  <si>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</si>
  <si>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</si>
  <si>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</si>
  <si>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</si>
  <si>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</si>
  <si>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</si>
  <si>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</si>
  <si>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</si>
  <si>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</si>
  <si>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</si>
  <si>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</si>
  <si>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</si>
  <si>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</si>
  <si>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</si>
  <si>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</si>
  <si>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</si>
  <si>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</si>
  <si>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</si>
  <si>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</si>
  <si>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</si>
  <si>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</si>
  <si>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</si>
  <si>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</si>
  <si>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</si>
  <si>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</si>
  <si>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</si>
  <si>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</si>
  <si>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</si>
  <si>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</si>
  <si>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</si>
  <si>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</si>
  <si>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</si>
  <si>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</si>
  <si>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</si>
  <si>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</si>
  <si>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</si>
  <si>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</si>
  <si>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</si>
  <si>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</si>
  <si>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</si>
  <si>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</si>
  <si>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</si>
  <si>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</si>
  <si>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</si>
  <si>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</si>
  <si>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</si>
  <si>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</si>
  <si>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</si>
  <si>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</si>
  <si>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</si>
  <si>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</si>
  <si>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</si>
  <si>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</si>
  <si>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</si>
  <si>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</si>
  <si>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</si>
  <si>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</si>
  <si>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</si>
  <si>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</si>
  <si>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</si>
  <si>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</si>
  <si>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</si>
  <si>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</si>
  <si>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</si>
  <si>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</si>
  <si>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</si>
  <si>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</si>
  <si>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</si>
  <si>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</si>
  <si>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</si>
  <si>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</si>
  <si>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</si>
  <si>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</si>
  <si>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</si>
  <si>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</si>
  <si>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</si>
  <si>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</si>
  <si>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</si>
  <si>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</si>
  <si>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</si>
  <si>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</si>
  <si>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</si>
  <si>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</si>
  <si>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</si>
  <si>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</si>
  <si>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</si>
  <si>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</si>
  <si>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</si>
  <si>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</si>
  <si>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</si>
  <si>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</si>
  <si>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</si>
  <si>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</si>
  <si>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</si>
  <si>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</si>
  <si>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</si>
  <si>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</si>
  <si>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</si>
  <si>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</si>
  <si>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</si>
  <si>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</si>
  <si>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</si>
  <si>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</si>
  <si>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</si>
  <si>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</si>
  <si>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</si>
  <si>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</si>
  <si>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</si>
  <si>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</si>
  <si>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</si>
  <si>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</si>
  <si>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</si>
  <si>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</si>
  <si>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</si>
  <si>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</si>
  <si>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</si>
  <si>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</si>
  <si>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</si>
  <si>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</si>
  <si>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</si>
  <si>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</si>
  <si>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</si>
  <si>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</si>
  <si>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</si>
  <si>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</si>
  <si>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</si>
  <si>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</si>
  <si>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</si>
  <si>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</si>
  <si>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</si>
  <si>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</si>
  <si>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</si>
  <si>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</si>
  <si>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</si>
  <si>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</si>
  <si>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</si>
  <si>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</si>
  <si>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</si>
  <si>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</si>
  <si>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</si>
  <si>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</si>
  <si>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</si>
  <si>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</si>
  <si>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</si>
  <si>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</si>
  <si>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</si>
  <si>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</si>
  <si>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</si>
  <si>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</si>
  <si>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</si>
  <si>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</si>
  <si>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</si>
  <si>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</si>
  <si>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</si>
  <si>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</si>
  <si>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</si>
  <si>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</si>
  <si>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</si>
  <si>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</si>
  <si>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</si>
  <si>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</si>
  <si>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</si>
  <si>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</si>
  <si>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</si>
  <si>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</si>
  <si>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</si>
  <si>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</si>
  <si>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</si>
  <si>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</si>
  <si>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</si>
  <si>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</si>
  <si>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</si>
  <si>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</si>
  <si>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</si>
  <si>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</si>
  <si>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</si>
  <si>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</si>
  <si>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</si>
  <si>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</si>
  <si>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</si>
  <si>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</si>
  <si>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</si>
  <si>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</si>
  <si>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</si>
  <si>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</si>
  <si>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</si>
  <si>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</si>
  <si>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</si>
  <si>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</si>
  <si>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</si>
  <si>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</si>
  <si>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</si>
  <si>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</si>
  <si>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</si>
  <si>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</si>
  <si>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</si>
  <si>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</si>
  <si>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</si>
  <si>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</si>
  <si>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</si>
  <si>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</si>
  <si>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</si>
  <si>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</si>
  <si>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</si>
  <si>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</si>
  <si>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</si>
  <si>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</si>
  <si>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</si>
  <si>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</si>
  <si>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</si>
  <si>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</si>
  <si>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</si>
  <si>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</si>
  <si>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</si>
  <si>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</si>
  <si>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</si>
  <si>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</si>
  <si>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</si>
  <si>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</si>
  <si>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</si>
  <si>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</si>
  <si>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</si>
  <si>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</si>
  <si>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</si>
  <si>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</si>
  <si>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</si>
  <si>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</si>
  <si>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</si>
  <si>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</si>
  <si>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</si>
  <si>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</si>
  <si>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</si>
  <si>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</si>
  <si>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</si>
  <si>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</si>
  <si>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</si>
  <si>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</si>
  <si>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</si>
  <si>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</si>
  <si>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</si>
  <si>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</si>
  <si>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</si>
  <si>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</si>
  <si>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</si>
  <si>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</si>
  <si>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</si>
  <si>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</si>
  <si>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</si>
  <si>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</si>
  <si>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</si>
  <si>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</si>
  <si>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</si>
  <si>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</si>
  <si>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</si>
  <si>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</si>
  <si>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</si>
  <si>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</si>
  <si>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</si>
  <si>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</si>
  <si>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</si>
  <si>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</si>
  <si>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</si>
  <si>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</si>
  <si>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</si>
  <si>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</si>
  <si>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</si>
  <si>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</si>
  <si>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</si>
  <si>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</si>
  <si>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</si>
  <si>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</si>
  <si>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</si>
  <si>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</si>
  <si>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</si>
  <si>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</si>
  <si>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</si>
  <si>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</si>
  <si>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</si>
  <si>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</si>
  <si>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</si>
  <si>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</si>
  <si>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</si>
  <si>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</si>
  <si>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</si>
  <si>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</si>
  <si>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</si>
  <si>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</si>
  <si>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</si>
  <si>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</si>
  <si>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</si>
  <si>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</si>
  <si>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</si>
  <si>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</si>
  <si>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</si>
  <si>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</si>
  <si>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</si>
  <si>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</si>
  <si>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</si>
  <si>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</si>
  <si>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</si>
  <si>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</si>
  <si>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</si>
  <si>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</si>
  <si>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</si>
  <si>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</si>
  <si>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</si>
  <si>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</si>
  <si>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</si>
  <si>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</si>
  <si>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</si>
  <si>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</si>
  <si>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</si>
  <si>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</si>
  <si>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</si>
  <si>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</si>
  <si>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</si>
  <si>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</si>
  <si>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</si>
  <si>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</si>
  <si>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</si>
  <si>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</si>
  <si>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</si>
  <si>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</si>
  <si>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</si>
  <si>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</si>
  <si>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</si>
  <si>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</si>
  <si>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</si>
  <si>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</si>
  <si>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</si>
  <si>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</si>
  <si>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</si>
  <si>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</si>
  <si>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</si>
  <si>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</si>
  <si>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</si>
  <si>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</si>
  <si>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</si>
  <si>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</si>
  <si>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</si>
  <si>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</si>
  <si>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</si>
  <si>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</si>
  <si>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</si>
  <si>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</si>
  <si>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</si>
  <si>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</si>
  <si>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</si>
  <si>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</si>
  <si>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</si>
  <si>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</si>
  <si>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</si>
  <si>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</si>
  <si>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</si>
  <si>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</si>
  <si>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</si>
  <si>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</si>
  <si>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</si>
  <si>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</si>
  <si>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</si>
  <si>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</si>
  <si>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</si>
  <si>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</si>
  <si>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</si>
  <si>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</si>
  <si>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</si>
  <si>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</si>
  <si>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</si>
  <si>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</si>
  <si>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</si>
  <si>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</si>
  <si>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</si>
  <si>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</si>
  <si>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</si>
  <si>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</si>
  <si>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</si>
  <si>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</si>
  <si>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</si>
  <si>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</si>
  <si>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</si>
  <si>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</si>
  <si>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</si>
  <si>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</si>
  <si>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</si>
  <si>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</si>
  <si>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</si>
  <si>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</si>
  <si>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</si>
  <si>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</si>
  <si>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</si>
  <si>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</si>
  <si>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</si>
  <si>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</si>
  <si>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</si>
  <si>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</si>
  <si>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</si>
  <si>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</si>
  <si>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</si>
  <si>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</si>
  <si>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</si>
  <si>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</si>
  <si>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</si>
  <si>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</si>
  <si>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</si>
  <si>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</si>
  <si>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</si>
  <si>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</si>
  <si>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</si>
  <si>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</si>
  <si>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</si>
  <si>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</si>
  <si>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</si>
  <si>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</si>
  <si>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</si>
  <si>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</si>
  <si>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</si>
  <si>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</si>
  <si>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</si>
  <si>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</si>
  <si>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</si>
  <si>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</si>
  <si>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</si>
  <si>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</si>
  <si>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</si>
  <si>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</si>
  <si>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</si>
  <si>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</si>
  <si>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</si>
  <si>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</si>
  <si>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</si>
  <si>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</si>
  <si>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</si>
  <si>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</si>
  <si>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</si>
  <si>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</si>
  <si>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</si>
  <si>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</si>
  <si>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</si>
  <si>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</si>
  <si>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</si>
  <si>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</si>
  <si>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</si>
  <si>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</si>
  <si>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</si>
  <si>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</si>
  <si>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</si>
  <si>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</si>
  <si>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</si>
  <si>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</si>
  <si>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</si>
  <si>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</si>
  <si>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</si>
  <si>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</si>
  <si>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</si>
  <si>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</si>
  <si>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</si>
  <si>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</si>
  <si>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</si>
  <si>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</si>
  <si>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</si>
  <si>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</si>
  <si>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</si>
  <si>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</si>
  <si>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</si>
  <si>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</si>
  <si>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</si>
  <si>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</si>
  <si>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</si>
  <si>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</si>
  <si>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</si>
  <si>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</si>
  <si>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</si>
  <si>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</si>
  <si>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</si>
  <si>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</si>
  <si>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</si>
  <si>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</si>
  <si>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</si>
  <si>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</si>
  <si>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</si>
  <si>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</si>
  <si>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</si>
  <si>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</si>
  <si>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</si>
  <si>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</si>
  <si>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</si>
  <si>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</si>
  <si>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</si>
  <si>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</si>
  <si>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</si>
  <si>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</si>
  <si>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</si>
  <si>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</si>
  <si>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</si>
  <si>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</si>
  <si>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</si>
  <si>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</si>
  <si>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</si>
  <si>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</si>
  <si>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</si>
  <si>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</si>
  <si>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</si>
  <si>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</si>
  <si>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</si>
  <si>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</si>
  <si>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</si>
  <si>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</si>
  <si>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</si>
  <si>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</si>
  <si>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</si>
  <si>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</si>
  <si>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</si>
  <si>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</si>
  <si>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</si>
  <si>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</si>
  <si>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</si>
  <si>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</si>
  <si>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</si>
  <si>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</si>
  <si>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</si>
  <si>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</si>
  <si>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</si>
  <si>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</si>
  <si>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</si>
  <si>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</si>
  <si>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</si>
  <si>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</si>
  <si>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</si>
  <si>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</si>
  <si>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</si>
  <si>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</si>
  <si>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</si>
  <si>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</si>
  <si>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</si>
  <si>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</si>
  <si>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</si>
  <si>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</si>
  <si>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</si>
  <si>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</si>
  <si>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</si>
  <si>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</si>
  <si>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</si>
  <si>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</si>
  <si>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</si>
  <si>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</si>
  <si>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</si>
  <si>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</si>
  <si>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</si>
  <si>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</si>
  <si>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</si>
  <si>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</si>
  <si>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</si>
  <si>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</si>
  <si>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</si>
  <si>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</si>
  <si>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</si>
  <si>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</si>
  <si>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</si>
  <si>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</si>
  <si>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</si>
  <si>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</si>
  <si>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</si>
  <si>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</si>
  <si>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</si>
  <si>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</si>
  <si>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</si>
  <si>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</si>
  <si>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</si>
  <si>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</si>
  <si>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</si>
  <si>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</si>
  <si>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</si>
  <si>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</si>
  <si>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</si>
  <si>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</si>
  <si>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</si>
  <si>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</si>
  <si>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</si>
  <si>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</si>
  <si>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</si>
  <si>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</si>
  <si>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</si>
  <si>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</si>
  <si>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</si>
  <si>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</si>
  <si>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</si>
  <si>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</si>
  <si>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</si>
  <si>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</si>
  <si>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</si>
  <si>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</si>
  <si>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</si>
  <si>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</si>
  <si>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</si>
  <si>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</si>
  <si>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</si>
  <si>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</si>
  <si>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</si>
  <si>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</si>
  <si>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</si>
  <si>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</si>
  <si>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</si>
  <si>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</si>
  <si>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</si>
  <si>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</si>
  <si>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</si>
  <si>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</si>
  <si>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</si>
  <si>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</si>
  <si>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</si>
  <si>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</si>
  <si>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</si>
  <si>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</si>
  <si>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</si>
  <si>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</si>
  <si>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</si>
  <si>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</si>
  <si>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</si>
  <si>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</si>
  <si>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</si>
  <si>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</si>
  <si>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</si>
  <si>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</si>
  <si>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</si>
  <si>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</si>
  <si>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</si>
  <si>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</si>
  <si>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</si>
  <si>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</si>
  <si>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</si>
  <si>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</si>
  <si>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</si>
  <si>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</si>
  <si>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</si>
  <si>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</si>
  <si>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</si>
  <si>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</si>
  <si>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</si>
  <si>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</si>
  <si>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</si>
  <si>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</si>
  <si>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</si>
  <si>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</si>
  <si>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</si>
  <si>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</si>
  <si>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</si>
  <si>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</si>
  <si>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</si>
  <si>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</si>
  <si>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</si>
  <si>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</si>
  <si>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</si>
  <si>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</si>
  <si>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</si>
  <si>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</si>
  <si>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</si>
  <si>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</si>
  <si>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</si>
  <si>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</si>
  <si>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</si>
  <si>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</si>
  <si>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</si>
  <si>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</si>
  <si>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</si>
  <si>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</si>
  <si>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</si>
  <si>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</si>
  <si>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</si>
  <si>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</si>
  <si>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</si>
  <si>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</si>
  <si>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</si>
  <si>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</si>
  <si>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</si>
  <si>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</si>
  <si>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</si>
  <si>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</si>
  <si>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</si>
  <si>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</si>
  <si>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</si>
  <si>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</si>
  <si>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</si>
  <si>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</si>
  <si>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</si>
  <si>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</si>
  <si>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</si>
  <si>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</si>
  <si>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</si>
  <si>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</si>
  <si>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</si>
  <si>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</si>
  <si>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</si>
  <si>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</si>
  <si>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</si>
  <si>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</si>
  <si>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</si>
  <si>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</si>
  <si>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</si>
  <si>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</si>
  <si>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</si>
  <si>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</si>
  <si>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</si>
  <si>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</si>
  <si>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</si>
  <si>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</si>
  <si>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</si>
  <si>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</si>
  <si>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</si>
  <si>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</si>
  <si>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</si>
  <si>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</si>
  <si>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</si>
  <si>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</si>
  <si>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</si>
  <si>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</si>
  <si>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</si>
  <si>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</si>
  <si>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</si>
  <si>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</si>
  <si>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</si>
  <si>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</si>
  <si>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</si>
  <si>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</si>
  <si>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</si>
  <si>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</si>
  <si>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</si>
  <si>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</si>
  <si>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</si>
  <si>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</si>
  <si>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</si>
  <si>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</si>
  <si>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</si>
  <si>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</si>
  <si>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</si>
  <si>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</si>
  <si>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</si>
  <si>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</si>
  <si>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</si>
  <si>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</si>
  <si>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</si>
  <si>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</si>
  <si>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</si>
  <si>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</si>
  <si>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</si>
  <si>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</si>
  <si>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</si>
  <si>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</si>
  <si>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</si>
  <si>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</si>
  <si>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</si>
  <si>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</si>
  <si>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</si>
  <si>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</si>
  <si>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</si>
  <si>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</si>
  <si>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</si>
  <si>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</si>
  <si>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</si>
  <si>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</si>
  <si>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</si>
  <si>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</si>
  <si>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</si>
  <si>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</si>
  <si>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</si>
  <si>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</si>
  <si>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</si>
  <si>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</si>
  <si>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</si>
  <si>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</si>
  <si>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</si>
  <si>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</si>
  <si>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</si>
  <si>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</si>
  <si>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</si>
  <si>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</si>
  <si>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</si>
  <si>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</si>
  <si>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</si>
  <si>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</si>
  <si>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</si>
  <si>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</si>
  <si>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</si>
  <si>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</si>
  <si>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</si>
  <si>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</si>
  <si>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</si>
  <si>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</si>
  <si>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</si>
  <si>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</si>
  <si>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</si>
  <si>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</si>
  <si>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</si>
  <si>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</si>
  <si>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</si>
  <si>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</si>
  <si>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</si>
  <si>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</si>
  <si>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</si>
  <si>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</si>
  <si>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</si>
  <si>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</si>
  <si>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</si>
  <si>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</si>
  <si>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</si>
  <si>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</si>
  <si>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</si>
  <si>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</si>
  <si>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</si>
  <si>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</si>
  <si>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</si>
  <si>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</si>
  <si>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</si>
  <si>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</si>
  <si>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</si>
  <si>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</si>
  <si>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</si>
  <si>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</si>
  <si>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</si>
  <si>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</si>
  <si>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</si>
  <si>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</si>
  <si>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</si>
  <si>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</si>
  <si>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</si>
  <si>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</si>
  <si>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</si>
  <si>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</si>
  <si>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</si>
  <si>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</si>
  <si>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</si>
  <si>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</si>
  <si>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</si>
  <si>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</si>
  <si>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</si>
  <si>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</si>
  <si>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</si>
  <si>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</si>
  <si>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</si>
  <si>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</si>
  <si>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</si>
  <si>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</si>
  <si>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</si>
  <si>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</si>
  <si>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</si>
  <si>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</si>
  <si>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</si>
  <si>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</si>
  <si>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</si>
  <si>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</si>
  <si>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</si>
  <si>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</si>
  <si>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</si>
  <si>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</si>
  <si>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</si>
  <si>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</si>
  <si>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</si>
  <si>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</si>
  <si>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</si>
  <si>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</si>
  <si>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</si>
  <si>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</si>
  <si>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</si>
  <si>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</si>
  <si>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</si>
  <si>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</si>
  <si>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</si>
  <si>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</si>
  <si>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</si>
  <si>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</si>
  <si>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</si>
  <si>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</si>
  <si>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</si>
  <si>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</si>
  <si>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</si>
  <si>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</si>
  <si>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</si>
  <si>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</si>
  <si>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</si>
  <si>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</si>
  <si>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</si>
  <si>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</si>
  <si>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</si>
  <si>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</si>
  <si>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</si>
  <si>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</si>
  <si>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</si>
  <si>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</si>
  <si>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</si>
  <si>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</si>
  <si>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</si>
  <si>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</si>
  <si>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</si>
  <si>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</si>
  <si>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</si>
  <si>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</si>
  <si>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</si>
  <si>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</si>
  <si>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</si>
  <si>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</si>
  <si>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</si>
  <si>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</si>
  <si>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</si>
  <si>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</si>
  <si>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</si>
  <si>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</si>
  <si>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</si>
  <si>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</si>
  <si>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</si>
  <si>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</si>
  <si>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</si>
  <si>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</si>
  <si>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</si>
  <si>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</si>
  <si>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</si>
  <si>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</si>
  <si>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</si>
  <si>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</si>
  <si>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</si>
  <si>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</si>
  <si>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</si>
  <si>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</si>
  <si>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</si>
  <si>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</si>
  <si>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</si>
  <si>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</si>
  <si>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</si>
  <si>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</si>
  <si>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</si>
  <si>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</si>
  <si>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</si>
  <si>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</si>
  <si>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</si>
  <si>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</si>
  <si>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</si>
  <si>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</si>
  <si>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</si>
  <si>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</si>
  <si>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</si>
  <si>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</si>
  <si>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</si>
  <si>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</si>
  <si>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</si>
  <si>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</si>
  <si>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</si>
  <si>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</si>
  <si>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</si>
  <si>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</si>
  <si>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</si>
  <si>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</si>
  <si>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</si>
  <si>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</si>
  <si>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</si>
  <si>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</si>
  <si>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</si>
  <si>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</si>
  <si>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</si>
  <si>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</si>
  <si>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</si>
  <si>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</si>
  <si>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</si>
  <si>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</si>
  <si>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</si>
  <si>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</si>
  <si>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</si>
  <si>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</si>
  <si>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</si>
  <si>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</si>
  <si>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</si>
  <si>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</si>
  <si>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</si>
  <si>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</si>
  <si>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</si>
  <si>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</si>
  <si>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</si>
  <si>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</si>
  <si>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</si>
  <si>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</si>
  <si>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</si>
  <si>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</si>
  <si>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</si>
  <si>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</si>
  <si>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</si>
  <si>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</si>
  <si>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</si>
  <si>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</si>
  <si>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</si>
  <si>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</si>
  <si>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</si>
  <si>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</si>
  <si>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</si>
  <si>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</si>
  <si>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</si>
  <si>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</si>
  <si>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</si>
  <si>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</si>
  <si>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</si>
  <si>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</si>
  <si>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</si>
  <si>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</si>
  <si>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</si>
  <si>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</si>
  <si>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</si>
  <si>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</si>
  <si>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</si>
  <si>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</si>
  <si>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</si>
  <si>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</si>
  <si>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</si>
  <si>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</si>
  <si>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</si>
  <si>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</si>
  <si>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</si>
  <si>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</si>
  <si>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</si>
  <si>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</si>
  <si>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</si>
  <si>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</si>
  <si>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</si>
  <si>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</si>
  <si>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</si>
  <si>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</si>
  <si>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</si>
  <si>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</si>
  <si>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</si>
  <si>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</si>
  <si>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</si>
  <si>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</si>
  <si>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</si>
  <si>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</si>
  <si>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</si>
  <si>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</si>
  <si>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</si>
  <si>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</si>
  <si>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</si>
  <si>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</si>
  <si>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</si>
  <si>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</si>
  <si>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</si>
  <si>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</si>
  <si>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</si>
  <si>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</si>
  <si>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</si>
  <si>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</si>
  <si>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</si>
  <si>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</si>
  <si>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</si>
  <si>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</si>
  <si>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</si>
  <si>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</si>
  <si>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</si>
  <si>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</si>
  <si>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</si>
  <si>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</si>
  <si>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</si>
  <si>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</si>
  <si>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</si>
  <si>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</si>
  <si>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</si>
  <si>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</si>
  <si>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</si>
  <si>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</si>
  <si>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</si>
  <si>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037</t>
  </si>
  <si>
    <t>Deaconess Hospital - MultiCare Health Systems</t>
  </si>
  <si>
    <t>800 W. 5th Avenue</t>
  </si>
  <si>
    <t>PO Box 248</t>
  </si>
  <si>
    <t>Spokane, WA  99210</t>
  </si>
  <si>
    <t>Spokane</t>
  </si>
  <si>
    <t>Laureen Driscoll</t>
  </si>
  <si>
    <t>Jason Hotchkiss</t>
  </si>
  <si>
    <t>509-458-5800</t>
  </si>
  <si>
    <t>509-473-7306</t>
  </si>
  <si>
    <t>FRANK TOMBARI</t>
  </si>
  <si>
    <t>`</t>
  </si>
  <si>
    <t>row 78</t>
  </si>
  <si>
    <t>I used 2018 allocation to calc a 2019 estimate using 2019 total hours</t>
  </si>
  <si>
    <t>Support is DEACONESS EVS Hours Breakdown 1</t>
  </si>
  <si>
    <t>12/31/2020</t>
  </si>
  <si>
    <t>Greg Repetti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</si>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</sst>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0.0%_);\(#0.0%\)"/>
    <numFmt numFmtId="169" formatCode="[$-409]mmm\-yy;@"/>
  </numFmts>
  <fonts count="3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4.9989318521683403E-2"/>
      <name val="Calibri"/>
      <family val="1"/>
      <scheme val="minor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0"/>
      <color theme="8" tint="-0.49992370372631001"/>
      <name val="Segoe UI"/>
      <family val="2"/>
    </font>
    <font>
      <b/>
      <sz val="10"/>
      <name val="Verdana"/>
      <family val="2"/>
    </font>
    <font>
      <sz val="12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0"/>
      <color theme="1"/>
      <name val="Segoe UI"/>
      <family val="2"/>
    </font>
    <font>
      <sz val="9"/>
      <color theme="8" tint="-0.49992370372631001"/>
      <name val="Segoe UI"/>
      <family val="2"/>
    </font>
    <font>
      <sz val="10"/>
      <color theme="8" tint="-0.49992370372631001"/>
      <name val="Calibri"/>
      <family val="2"/>
      <scheme val="minor"/>
    </font>
    <font>
      <sz val="12"/>
      <name val="Helv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8F5B6"/>
        <bgColor indexed="64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37" fontId="16" fillId="0" borderId="0"/>
    <xf numFmtId="0" fontId="19" fillId="0" borderId="0">
      <alignment vertical="center"/>
    </xf>
    <xf numFmtId="166" fontId="20" fillId="9" borderId="0">
      <alignment vertical="center"/>
    </xf>
    <xf numFmtId="37" fontId="21" fillId="10" borderId="0" applyNumberFormat="0">
      <protection locked="0"/>
    </xf>
    <xf numFmtId="0" fontId="18" fillId="11" borderId="33">
      <alignment horizontal="center" vertical="center" wrapText="1"/>
    </xf>
    <xf numFmtId="43" fontId="3" fillId="0" borderId="0" applyFont="0" applyFill="0" applyBorder="0" applyAlignment="0" applyProtection="0"/>
    <xf numFmtId="37" fontId="22" fillId="12" borderId="34">
      <alignment vertical="center" wrapText="1"/>
      <protection locked="0"/>
    </xf>
    <xf numFmtId="0" fontId="23" fillId="9" borderId="35">
      <alignment horizontal="center"/>
    </xf>
    <xf numFmtId="37" fontId="24" fillId="13" borderId="36" applyNumberFormat="0">
      <alignment vertical="top"/>
      <protection locked="0"/>
    </xf>
    <xf numFmtId="37" fontId="25" fillId="13" borderId="37" applyNumberFormat="0">
      <protection locked="0"/>
    </xf>
    <xf numFmtId="0" fontId="26" fillId="14" borderId="38">
      <alignment vertical="center"/>
      <protection locked="0"/>
    </xf>
    <xf numFmtId="38" fontId="22" fillId="15" borderId="38">
      <alignment vertical="center"/>
      <protection locked="0"/>
    </xf>
    <xf numFmtId="37" fontId="22" fillId="12" borderId="34" applyNumberFormat="0">
      <protection locked="0"/>
    </xf>
    <xf numFmtId="0" fontId="27" fillId="12" borderId="38">
      <alignment vertical="center" wrapText="1"/>
      <protection locked="0"/>
    </xf>
    <xf numFmtId="168" fontId="28" fillId="16" borderId="38">
      <alignment vertical="center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0" fillId="0" borderId="0">
      <alignment vertical="center"/>
    </xf>
    <xf numFmtId="168" fontId="20" fillId="0" borderId="0">
      <alignment vertical="center"/>
    </xf>
    <xf numFmtId="37" fontId="30" fillId="0" borderId="0">
      <alignment horizontal="left" vertical="center"/>
    </xf>
    <xf numFmtId="0" fontId="31" fillId="0" borderId="0">
      <alignment horizontal="right" vertical="center"/>
    </xf>
    <xf numFmtId="0" fontId="32" fillId="0" borderId="0">
      <alignment vertical="center"/>
    </xf>
    <xf numFmtId="0" fontId="17" fillId="9" borderId="39">
      <alignment vertical="center"/>
    </xf>
    <xf numFmtId="37" fontId="17" fillId="17" borderId="40" applyNumberFormat="0">
      <alignment vertical="center"/>
      <protection locked="0"/>
    </xf>
    <xf numFmtId="37" fontId="33" fillId="9" borderId="41">
      <alignment horizontal="left" vertical="center"/>
    </xf>
    <xf numFmtId="0" fontId="33" fillId="18" borderId="41">
      <alignment horizontal="left" vertical="center"/>
    </xf>
    <xf numFmtId="167" fontId="26" fillId="19" borderId="42">
      <alignment vertical="center"/>
    </xf>
    <xf numFmtId="38" fontId="26" fillId="19" borderId="42">
      <alignment vertical="center"/>
    </xf>
    <xf numFmtId="37" fontId="25" fillId="13" borderId="43" applyNumberFormat="0">
      <alignment vertical="center"/>
      <protection locked="0"/>
    </xf>
    <xf numFmtId="37" fontId="25" fillId="17" borderId="44" applyNumberFormat="0">
      <alignment vertical="center"/>
      <protection locked="0"/>
    </xf>
    <xf numFmtId="37" fontId="33" fillId="20" borderId="0">
      <alignment horizontal="left" vertical="center"/>
    </xf>
    <xf numFmtId="38" fontId="33" fillId="9" borderId="41">
      <alignment horizontal="left" vertical="center"/>
    </xf>
    <xf numFmtId="38" fontId="20" fillId="9" borderId="42">
      <alignment vertical="center"/>
    </xf>
    <xf numFmtId="167" fontId="20" fillId="9" borderId="42">
      <alignment vertical="center"/>
    </xf>
    <xf numFmtId="37" fontId="26" fillId="19" borderId="45" applyNumberFormat="0">
      <protection locked="0"/>
    </xf>
    <xf numFmtId="169" fontId="34" fillId="21" borderId="0">
      <alignment horizontal="right" vertical="center"/>
    </xf>
    <xf numFmtId="38" fontId="34" fillId="21" borderId="0">
      <alignment vertical="center"/>
    </xf>
    <xf numFmtId="0" fontId="34" fillId="21" borderId="0">
      <alignment horizontal="right" vertical="center"/>
    </xf>
    <xf numFmtId="37" fontId="34" fillId="21" borderId="0" applyNumberFormat="0">
      <alignment vertical="center"/>
      <protection locked="0"/>
    </xf>
    <xf numFmtId="0" fontId="25" fillId="13" borderId="37"/>
    <xf numFmtId="0" fontId="24" fillId="13" borderId="36">
      <alignment vertical="top"/>
    </xf>
    <xf numFmtId="0" fontId="25" fillId="9" borderId="43">
      <alignment vertical="center"/>
    </xf>
  </cellStyleXfs>
  <cellXfs count="302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8" borderId="14" xfId="0" applyNumberFormat="1" applyFont="1" applyFill="1" applyBorder="1" applyProtection="1">
      <protection locked="0"/>
    </xf>
    <xf numFmtId="37" fontId="11" fillId="8" borderId="1" xfId="11" quotePrefix="1" applyFont="1" applyFill="1" applyBorder="1" applyProtection="1">
      <protection locked="0"/>
    </xf>
    <xf numFmtId="37" fontId="11" fillId="0" borderId="1" xfId="11" quotePrefix="1" applyFont="1" applyBorder="1" applyProtection="1">
      <protection locked="0"/>
    </xf>
    <xf numFmtId="39" fontId="5" fillId="3" borderId="0" xfId="11" quotePrefix="1" applyNumberFormat="1" applyFont="1" applyFill="1" applyAlignment="1">
      <alignment horizontal="fill"/>
    </xf>
    <xf numFmtId="37" fontId="11" fillId="0" borderId="1" xfId="0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35" fillId="0" borderId="0" xfId="0" applyFont="1" applyProtection="1"/>
    <xf numFmtId="38" fontId="11" fillId="8" borderId="1" xfId="0" applyNumberFormat="1" applyFont="1" applyFill="1" applyBorder="1" applyProtection="1">
      <protection locked="0"/>
    </xf>
    <xf numFmtId="37" fontId="5" fillId="0" borderId="0" xfId="0" quotePrefix="1" applyFont="1" applyProtection="1"/>
    <xf numFmtId="37" fontId="11" fillId="8" borderId="1" xfId="0" quotePrefix="1" applyNumberFormat="1" applyFont="1" applyFill="1" applyBorder="1" applyProtection="1">
      <protection locked="0"/>
    </xf>
    <xf numFmtId="38" fontId="11" fillId="0" borderId="14" xfId="0" applyNumberFormat="1" applyFont="1" applyFill="1" applyBorder="1" applyProtection="1">
      <protection locked="0"/>
    </xf>
    <xf numFmtId="37" fontId="11" fillId="0" borderId="1" xfId="11" quotePrefix="1" applyFont="1" applyFill="1" applyBorder="1" applyProtection="1">
      <protection locked="0"/>
    </xf>
    <xf numFmtId="165" fontId="5" fillId="0" borderId="0" xfId="1" quotePrefix="1" applyNumberFormat="1" applyFont="1" applyFill="1" applyAlignment="1" applyProtection="1">
      <alignment horizontal="fill"/>
    </xf>
    <xf numFmtId="43" fontId="5" fillId="0" borderId="0" xfId="1" quotePrefix="1" applyFont="1" applyProtection="1"/>
    <xf numFmtId="37" fontId="11" fillId="3" borderId="0" xfId="0" applyFont="1" applyFill="1" applyAlignment="1" applyProtection="1">
      <alignment horizontal="center" vertical="center"/>
    </xf>
  </cellXfs>
  <cellStyles count="63">
    <cellStyle name="Alt Row Shade" xfId="13" xr:uid="{00000000-0005-0000-0000-000000000000}"/>
    <cellStyle name="Assumption" xfId="14" xr:uid="{00000000-0005-0000-0000-000001000000}"/>
    <cellStyle name="AXM_Header1 2" xfId="15" xr:uid="{00000000-0005-0000-0000-000002000000}"/>
    <cellStyle name="Comma" xfId="1" builtinId="3"/>
    <cellStyle name="Comma 10 10" xfId="9" xr:uid="{00000000-0005-0000-0000-000001000000}"/>
    <cellStyle name="Comma 2" xfId="16" xr:uid="{00000000-0005-0000-0000-000003000000}"/>
    <cellStyle name="Comment Cell" xfId="17" xr:uid="{00000000-0005-0000-0000-000004000000}"/>
    <cellStyle name="Dbl-Click" xfId="18" xr:uid="{00000000-0005-0000-0000-000005000000}"/>
    <cellStyle name="Double Line Subtitle" xfId="19" xr:uid="{00000000-0005-0000-0000-000006000000}"/>
    <cellStyle name="Double Line Title" xfId="20" xr:uid="{00000000-0005-0000-0000-000007000000}"/>
    <cellStyle name="Drop Down" xfId="21" xr:uid="{00000000-0005-0000-0000-000008000000}"/>
    <cellStyle name="Hyperlink" xfId="2" builtinId="8"/>
    <cellStyle name="Input #" xfId="22" xr:uid="{00000000-0005-0000-0000-00000C000000}"/>
    <cellStyle name="Input Cell" xfId="23" xr:uid="{00000000-0005-0000-0000-00000D000000}"/>
    <cellStyle name="Input Comment" xfId="24" xr:uid="{00000000-0005-0000-0000-00000E000000}"/>
    <cellStyle name="Input Pct" xfId="25" xr:uid="{00000000-0005-0000-0000-00000F000000}"/>
    <cellStyle name="Normal" xfId="0" builtinId="0"/>
    <cellStyle name="Normal - Style1" xfId="26" xr:uid="{00000000-0005-0000-0000-000011000000}"/>
    <cellStyle name="Normal - Style2" xfId="27" xr:uid="{00000000-0005-0000-0000-000012000000}"/>
    <cellStyle name="Normal - Style3" xfId="28" xr:uid="{00000000-0005-0000-0000-000013000000}"/>
    <cellStyle name="Normal - Style4" xfId="29" xr:uid="{00000000-0005-0000-0000-000014000000}"/>
    <cellStyle name="Normal - Style5" xfId="30" xr:uid="{00000000-0005-0000-0000-000015000000}"/>
    <cellStyle name="Normal 11" xfId="4" xr:uid="{00000000-0005-0000-0000-000004000000}"/>
    <cellStyle name="Normal 2" xfId="31" xr:uid="{00000000-0005-0000-0000-000016000000}"/>
    <cellStyle name="Normal 2 2" xfId="32" xr:uid="{00000000-0005-0000-0000-000017000000}"/>
    <cellStyle name="Normal 3" xfId="33" xr:uid="{00000000-0005-0000-0000-000018000000}"/>
    <cellStyle name="Normal 4" xfId="34" xr:uid="{00000000-0005-0000-0000-000019000000}"/>
    <cellStyle name="Normal 5" xfId="35" xr:uid="{00000000-0005-0000-0000-00001A000000}"/>
    <cellStyle name="Normal 52" xfId="11" xr:uid="{B41480DA-A8CA-4FE9-AEEB-AF337CC8D8F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Normal 6" xfId="36" xr:uid="{00000000-0005-0000-0000-00001B000000}"/>
    <cellStyle name="Normal 7" xfId="37" xr:uid="{00000000-0005-0000-0000-00001C000000}"/>
    <cellStyle name="Normal 8" xfId="12" xr:uid="{00000000-0005-0000-0000-000046000000}"/>
    <cellStyle name="Number Cell" xfId="38" xr:uid="{00000000-0005-0000-0000-00001F000000}"/>
    <cellStyle name="Percent" xfId="3" builtinId="5"/>
    <cellStyle name="Percent 460" xfId="5" xr:uid="{00000000-0005-0000-0000-00000A000000}"/>
    <cellStyle name="Percent Cell" xfId="39" xr:uid="{00000000-0005-0000-0000-000020000000}"/>
    <cellStyle name="Place Cursor Here" xfId="40" xr:uid="{00000000-0005-0000-0000-000021000000}"/>
    <cellStyle name="Red Flag" xfId="41" xr:uid="{00000000-0005-0000-0000-000022000000}"/>
    <cellStyle name="Row Height" xfId="42" xr:uid="{00000000-0005-0000-0000-000023000000}"/>
    <cellStyle name="Section Header" xfId="43" xr:uid="{00000000-0005-0000-0000-000024000000}"/>
    <cellStyle name="Section Header 2" xfId="44" xr:uid="{00000000-0005-0000-0000-000025000000}"/>
    <cellStyle name="Section Subtotal" xfId="45" xr:uid="{00000000-0005-0000-0000-000026000000}"/>
    <cellStyle name="Section Total Label" xfId="46" xr:uid="{00000000-0005-0000-0000-000027000000}"/>
    <cellStyle name="Section Total Pct" xfId="47" xr:uid="{00000000-0005-0000-0000-000028000000}"/>
    <cellStyle name="Section Total#" xfId="48" xr:uid="{00000000-0005-0000-0000-000029000000}"/>
    <cellStyle name="Single Line Title" xfId="49" xr:uid="{00000000-0005-0000-0000-00002A000000}"/>
    <cellStyle name="Single Line Title 2" xfId="50" xr:uid="{00000000-0005-0000-0000-00002B000000}"/>
    <cellStyle name="Sub-Section Header" xfId="51" xr:uid="{00000000-0005-0000-0000-00002C000000}"/>
    <cellStyle name="Sub-Section Total" xfId="52" xr:uid="{00000000-0005-0000-0000-00002D000000}"/>
    <cellStyle name="Sub-Section Total #" xfId="53" xr:uid="{00000000-0005-0000-0000-00002E000000}"/>
    <cellStyle name="Sub-Section Total Pct" xfId="54" xr:uid="{00000000-0005-0000-0000-00002F000000}"/>
    <cellStyle name="Subtotals" xfId="55" xr:uid="{00000000-0005-0000-0000-000030000000}"/>
    <cellStyle name="Tab Hdr Date" xfId="56" xr:uid="{00000000-0005-0000-0000-000031000000}"/>
    <cellStyle name="Tab Hdr Left" xfId="57" xr:uid="{00000000-0005-0000-0000-000032000000}"/>
    <cellStyle name="Tab Hdr Right" xfId="58" xr:uid="{00000000-0005-0000-0000-000033000000}"/>
    <cellStyle name="Tab header" xfId="59" xr:uid="{00000000-0005-0000-0000-000034000000}"/>
    <cellStyle name="Title Double Line" xfId="60" xr:uid="{00000000-0005-0000-0000-000036000000}"/>
    <cellStyle name="Title Double Subtitle" xfId="61" xr:uid="{00000000-0005-0000-0000-000037000000}"/>
    <cellStyle name="Title Single" xfId="62" xr:uid="{00000000-0005-0000-0000-00003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awcett\FinSVC\Financial%20Services\2019%20Accounting\Month%20End%20Worksheets\DOH%20Reporting\Yearly%20Reporting\YE037%20-%202019%20DHS%20Axiom%20Reports\Inc%20Stmt%20DOH%20in%20Columns%202019%20DHS_j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data"/>
      <sheetName val="Prior Year"/>
    </sheetNames>
    <sheetDataSet>
      <sheetData sheetId="0">
        <row r="1">
          <cell r="G1"/>
          <cell r="I1"/>
          <cell r="CG1"/>
          <cell r="CH1"/>
          <cell r="CI1"/>
          <cell r="CK1"/>
        </row>
        <row r="2">
          <cell r="G2"/>
          <cell r="I2" t="str">
            <v>[aq1]</v>
          </cell>
          <cell r="CG2">
            <v>8720</v>
          </cell>
          <cell r="CH2">
            <v>8730</v>
          </cell>
          <cell r="CI2">
            <v>8740</v>
          </cell>
          <cell r="CK2">
            <v>8790</v>
          </cell>
        </row>
        <row r="3">
          <cell r="G3"/>
          <cell r="I3"/>
          <cell r="CG3" t="str">
            <v>ACT2019.YTD12;Dept.WA_DOH_Dept='8720'</v>
          </cell>
          <cell r="CH3" t="str">
            <v>ACT2019.YTD12;Dept.WA_DOH_Dept='8730'</v>
          </cell>
          <cell r="CI3" t="str">
            <v>ACT2019.YTD12;Dept.WA_DOH_Dept='8740'</v>
          </cell>
          <cell r="CK3" t="str">
            <v>ACT2019.YTD12;Dept.WA_DOH_Dept='8790'</v>
          </cell>
        </row>
        <row r="4">
          <cell r="G4"/>
          <cell r="I4"/>
          <cell r="CG4"/>
          <cell r="CH4"/>
          <cell r="CI4"/>
          <cell r="CK4"/>
        </row>
        <row r="5">
          <cell r="G5"/>
          <cell r="I5"/>
          <cell r="CG5" t="str">
            <v>BUD2019.YTD12;Dept.WA_DOH_Dept='8720'</v>
          </cell>
          <cell r="CH5" t="str">
            <v>BUD2019.YTD12;Dept.WA_DOH_Dept='8730'</v>
          </cell>
          <cell r="CI5" t="str">
            <v>BUD2019.YTD12;Dept.WA_DOH_Dept='8740'</v>
          </cell>
          <cell r="CK5" t="str">
            <v>BUD2019.YTD12;Dept.WA_DOH_Dept='8790'</v>
          </cell>
        </row>
        <row r="6">
          <cell r="G6"/>
          <cell r="I6"/>
          <cell r="CG6"/>
          <cell r="CH6"/>
          <cell r="CI6"/>
          <cell r="CK6"/>
        </row>
        <row r="7">
          <cell r="G7"/>
          <cell r="I7"/>
          <cell r="CG7"/>
          <cell r="CH7"/>
          <cell r="CI7"/>
          <cell r="CK7"/>
        </row>
        <row r="8">
          <cell r="G8" t="str">
            <v>F9 used in D16</v>
          </cell>
          <cell r="I8"/>
          <cell r="CG8"/>
          <cell r="CH8"/>
          <cell r="CI8"/>
          <cell r="CK8"/>
        </row>
        <row r="9">
          <cell r="G9" t="str">
            <v>Consolidated</v>
          </cell>
          <cell r="I9"/>
          <cell r="CG9"/>
          <cell r="CH9"/>
          <cell r="CI9"/>
          <cell r="CK9"/>
        </row>
        <row r="10">
          <cell r="G10"/>
          <cell r="I10"/>
          <cell r="CG10" t="str">
            <v/>
          </cell>
          <cell r="CH10" t="str">
            <v/>
          </cell>
          <cell r="CI10" t="str">
            <v/>
          </cell>
          <cell r="CK10" t="str">
            <v/>
          </cell>
        </row>
        <row r="11">
          <cell r="G11" t="str">
            <v>PRELIMINARY</v>
          </cell>
          <cell r="I11"/>
          <cell r="CG11"/>
          <cell r="CH11"/>
          <cell r="CI11"/>
          <cell r="CK11"/>
        </row>
        <row r="12">
          <cell r="G12" t="str">
            <v>UNAUDITED</v>
          </cell>
          <cell r="I12"/>
          <cell r="CG12"/>
          <cell r="CH12"/>
          <cell r="CI12"/>
          <cell r="CK12"/>
        </row>
        <row r="13">
          <cell r="G13" t="str">
            <v xml:space="preserve">MultiCare Health System - </v>
          </cell>
          <cell r="I13"/>
          <cell r="CG13">
            <v>0</v>
          </cell>
          <cell r="CH13">
            <v>0</v>
          </cell>
          <cell r="CI13">
            <v>0</v>
          </cell>
          <cell r="CK13">
            <v>0</v>
          </cell>
        </row>
        <row r="14">
          <cell r="G14" t="str">
            <v>Statement of Operations</v>
          </cell>
          <cell r="I14"/>
          <cell r="CG14" t="str">
            <v>8720</v>
          </cell>
          <cell r="CH14" t="str">
            <v>8730</v>
          </cell>
          <cell r="CI14" t="str">
            <v>8740</v>
          </cell>
          <cell r="CK14" t="str">
            <v>8790</v>
          </cell>
        </row>
        <row r="15">
          <cell r="G15" t="str">
            <v>For the Period ending December 31, 2019 Year To Date</v>
          </cell>
          <cell r="I15"/>
          <cell r="CG15">
            <v>21</v>
          </cell>
          <cell r="CH15">
            <v>21</v>
          </cell>
          <cell r="CI15">
            <v>21</v>
          </cell>
          <cell r="CK15">
            <v>21</v>
          </cell>
        </row>
        <row r="16">
          <cell r="I16"/>
          <cell r="CG16"/>
          <cell r="CH16"/>
          <cell r="CI16"/>
          <cell r="CK16"/>
        </row>
        <row r="17">
          <cell r="G17" t="str">
            <v>(In Thousands)</v>
          </cell>
          <cell r="I17"/>
          <cell r="CG17">
            <v>8720</v>
          </cell>
          <cell r="CH17">
            <v>8730</v>
          </cell>
          <cell r="CI17">
            <v>8740</v>
          </cell>
          <cell r="CK17">
            <v>8790</v>
          </cell>
        </row>
        <row r="18">
          <cell r="G18"/>
          <cell r="I18"/>
          <cell r="CG18" t="str">
            <v>Nursing Administration</v>
          </cell>
          <cell r="CH18" t="str">
            <v>Nursing Float Personnel</v>
          </cell>
          <cell r="CI18" t="str">
            <v>Inservice Education</v>
          </cell>
          <cell r="CK18" t="str">
            <v>Other Admin Services</v>
          </cell>
        </row>
        <row r="19">
          <cell r="G19"/>
          <cell r="I19"/>
          <cell r="CG19"/>
          <cell r="CH19"/>
          <cell r="CI19"/>
          <cell r="CK19"/>
        </row>
        <row r="20">
          <cell r="G20" t="str">
            <v>PATIENT SERVICE REVENUES:</v>
          </cell>
          <cell r="I20"/>
          <cell r="CG20"/>
          <cell r="CH20"/>
          <cell r="CI20"/>
          <cell r="CK20"/>
        </row>
        <row r="21">
          <cell r="G21" t="str">
            <v>Inpatient Revenue</v>
          </cell>
          <cell r="I21" t="str">
            <v>IP Revenue</v>
          </cell>
          <cell r="CG21">
            <v>0</v>
          </cell>
          <cell r="CH21">
            <v>0</v>
          </cell>
          <cell r="CI21">
            <v>0</v>
          </cell>
          <cell r="CK21">
            <v>-5211</v>
          </cell>
        </row>
        <row r="22">
          <cell r="G22" t="str">
            <v xml:space="preserve">  HB Outpatient</v>
          </cell>
          <cell r="I22"/>
          <cell r="CG22">
            <v>0</v>
          </cell>
          <cell r="CH22">
            <v>0</v>
          </cell>
          <cell r="CI22">
            <v>0</v>
          </cell>
          <cell r="CK22">
            <v>0</v>
          </cell>
        </row>
        <row r="23">
          <cell r="G23" t="str">
            <v xml:space="preserve">  PB Outpatient</v>
          </cell>
          <cell r="I23"/>
          <cell r="CG23">
            <v>0</v>
          </cell>
          <cell r="CH23">
            <v>0</v>
          </cell>
          <cell r="CI23">
            <v>0</v>
          </cell>
          <cell r="CK23">
            <v>0</v>
          </cell>
        </row>
        <row r="24">
          <cell r="G24" t="str">
            <v xml:space="preserve">  Other</v>
          </cell>
          <cell r="I24"/>
          <cell r="CG24">
            <v>0</v>
          </cell>
          <cell r="CH24">
            <v>0</v>
          </cell>
          <cell r="CI24">
            <v>0</v>
          </cell>
          <cell r="CK24">
            <v>0</v>
          </cell>
        </row>
        <row r="25">
          <cell r="G25" t="str">
            <v>Outpatient Revenue</v>
          </cell>
          <cell r="I25" t="str">
            <v>OP Revenue</v>
          </cell>
          <cell r="CG25">
            <v>0</v>
          </cell>
          <cell r="CH25">
            <v>0</v>
          </cell>
          <cell r="CI25">
            <v>0</v>
          </cell>
          <cell r="CK25">
            <v>0</v>
          </cell>
        </row>
        <row r="26">
          <cell r="G26" t="str">
            <v>TOTAL PATIENT SERVICE REVENUES:</v>
          </cell>
          <cell r="I26"/>
          <cell r="CG26">
            <v>0</v>
          </cell>
          <cell r="CH26">
            <v>0</v>
          </cell>
          <cell r="CI26">
            <v>0</v>
          </cell>
          <cell r="CK26">
            <v>-5211</v>
          </cell>
        </row>
        <row r="27">
          <cell r="G27"/>
          <cell r="I27"/>
          <cell r="CG27"/>
          <cell r="CH27"/>
          <cell r="CI27"/>
          <cell r="CK27"/>
        </row>
        <row r="28">
          <cell r="G28" t="str">
            <v>DEDUCTIONS FROM REVENUES:</v>
          </cell>
          <cell r="I28"/>
          <cell r="CG28"/>
          <cell r="CH28"/>
          <cell r="CI28"/>
          <cell r="CK28"/>
        </row>
        <row r="29">
          <cell r="G29" t="str">
            <v xml:space="preserve">  Contractual Adjustments</v>
          </cell>
          <cell r="I29" t="str">
            <v>Contractual Adjustments</v>
          </cell>
          <cell r="CG29">
            <v>0</v>
          </cell>
          <cell r="CH29">
            <v>0</v>
          </cell>
          <cell r="CI29">
            <v>0</v>
          </cell>
          <cell r="CK29">
            <v>1316590886.8</v>
          </cell>
        </row>
        <row r="30">
          <cell r="G30" t="str">
            <v xml:space="preserve">  Charity Care</v>
          </cell>
          <cell r="I30" t="str">
            <v>Charity &amp; Uncompensated Care</v>
          </cell>
          <cell r="CG30">
            <v>0</v>
          </cell>
          <cell r="CH30">
            <v>0</v>
          </cell>
          <cell r="CI30">
            <v>0</v>
          </cell>
          <cell r="CK30">
            <v>20806466.110000003</v>
          </cell>
        </row>
        <row r="31">
          <cell r="G31" t="str">
            <v xml:space="preserve">  Provision for Bad Debts</v>
          </cell>
          <cell r="I31" t="str">
            <v>Provision for Bad Debt</v>
          </cell>
          <cell r="CG31">
            <v>0</v>
          </cell>
          <cell r="CH31">
            <v>0</v>
          </cell>
          <cell r="CI31">
            <v>0</v>
          </cell>
          <cell r="CK31">
            <v>6146430.5999999996</v>
          </cell>
        </row>
        <row r="32">
          <cell r="G32"/>
          <cell r="I32"/>
          <cell r="CG32"/>
          <cell r="CH32"/>
          <cell r="CI32"/>
          <cell r="CK32"/>
        </row>
        <row r="33">
          <cell r="G33"/>
          <cell r="I33"/>
          <cell r="CG33"/>
          <cell r="CH33"/>
          <cell r="CI33"/>
          <cell r="CK33"/>
        </row>
        <row r="34">
          <cell r="G34" t="str">
            <v xml:space="preserve">  Allocated Deductions</v>
          </cell>
          <cell r="I34"/>
          <cell r="CG34">
            <v>0</v>
          </cell>
          <cell r="CH34">
            <v>0</v>
          </cell>
          <cell r="CI34">
            <v>0</v>
          </cell>
          <cell r="CK34">
            <v>0</v>
          </cell>
        </row>
        <row r="35">
          <cell r="G35" t="str">
            <v xml:space="preserve">     TOTAL</v>
          </cell>
          <cell r="I35"/>
          <cell r="CG35">
            <v>0</v>
          </cell>
          <cell r="CH35">
            <v>0</v>
          </cell>
          <cell r="CI35">
            <v>0</v>
          </cell>
          <cell r="CK35">
            <v>1343543783.5099998</v>
          </cell>
        </row>
        <row r="36">
          <cell r="G36"/>
          <cell r="I36"/>
          <cell r="CG36"/>
          <cell r="CH36"/>
          <cell r="CI36"/>
          <cell r="CK36"/>
        </row>
        <row r="37">
          <cell r="G37" t="str">
            <v>NET PATIENT SERVICE REVENUE</v>
          </cell>
          <cell r="I37"/>
          <cell r="CG37">
            <v>0</v>
          </cell>
          <cell r="CH37">
            <v>0</v>
          </cell>
          <cell r="CI37">
            <v>0</v>
          </cell>
          <cell r="CK37">
            <v>-1343548994.5099998</v>
          </cell>
        </row>
        <row r="38">
          <cell r="G38"/>
          <cell r="I38"/>
          <cell r="CG38"/>
          <cell r="CH38"/>
          <cell r="CI38"/>
          <cell r="CK38"/>
        </row>
        <row r="39">
          <cell r="G39" t="str">
            <v>OTHER OPERATING REVENUE:</v>
          </cell>
          <cell r="I39"/>
          <cell r="CG39"/>
          <cell r="CH39"/>
          <cell r="CI39"/>
          <cell r="CK39"/>
        </row>
        <row r="40">
          <cell r="G40"/>
          <cell r="I40"/>
          <cell r="CG40"/>
          <cell r="CH40"/>
          <cell r="CI40"/>
          <cell r="CK40"/>
        </row>
        <row r="41">
          <cell r="G41" t="str">
            <v xml:space="preserve">  Hospital Services</v>
          </cell>
          <cell r="I41"/>
          <cell r="CG41">
            <v>495.04</v>
          </cell>
          <cell r="CH41">
            <v>0</v>
          </cell>
          <cell r="CI41">
            <v>390</v>
          </cell>
          <cell r="CK41">
            <v>160128.76000000004</v>
          </cell>
        </row>
        <row r="42">
          <cell r="G42" t="str">
            <v xml:space="preserve">  Other</v>
          </cell>
          <cell r="I42"/>
          <cell r="CG42">
            <v>0</v>
          </cell>
          <cell r="CH42">
            <v>0</v>
          </cell>
          <cell r="CI42">
            <v>0</v>
          </cell>
          <cell r="CK42">
            <v>3766844.3499999992</v>
          </cell>
        </row>
        <row r="43">
          <cell r="G43" t="str">
            <v xml:space="preserve">  Net Assets Released From Restrictions</v>
          </cell>
          <cell r="I43"/>
          <cell r="CG43">
            <v>0</v>
          </cell>
          <cell r="CH43">
            <v>0</v>
          </cell>
          <cell r="CI43">
            <v>0</v>
          </cell>
          <cell r="CK43">
            <v>10652.55</v>
          </cell>
        </row>
        <row r="44">
          <cell r="G44" t="str">
            <v>Total Operating Revenue</v>
          </cell>
          <cell r="I44" t="str">
            <v>Other Operating Revenue</v>
          </cell>
          <cell r="CG44">
            <v>495.04</v>
          </cell>
          <cell r="CH44">
            <v>0</v>
          </cell>
          <cell r="CI44">
            <v>390</v>
          </cell>
          <cell r="CK44">
            <v>3937625.6599999992</v>
          </cell>
        </row>
        <row r="45">
          <cell r="G45"/>
          <cell r="I45"/>
          <cell r="CG45"/>
          <cell r="CH45"/>
          <cell r="CI45"/>
          <cell r="CK45"/>
        </row>
        <row r="46">
          <cell r="G46" t="str">
            <v>TOTAL OPERATING REVENUE</v>
          </cell>
          <cell r="I46"/>
          <cell r="CG46">
            <v>495.04</v>
          </cell>
          <cell r="CH46">
            <v>0</v>
          </cell>
          <cell r="CI46">
            <v>390</v>
          </cell>
          <cell r="CK46">
            <v>-1339611368.8499997</v>
          </cell>
        </row>
        <row r="47">
          <cell r="G47"/>
          <cell r="I47"/>
          <cell r="CG47"/>
          <cell r="CH47"/>
          <cell r="CI47"/>
          <cell r="CK47"/>
        </row>
        <row r="48">
          <cell r="G48" t="str">
            <v>Operating Expenses</v>
          </cell>
          <cell r="I48"/>
          <cell r="CG48"/>
          <cell r="CH48"/>
          <cell r="CI48"/>
          <cell r="CK48"/>
        </row>
        <row r="49">
          <cell r="G49" t="str">
            <v>Salaries &amp; Wages</v>
          </cell>
          <cell r="I49" t="str">
            <v>Salaries and Wages</v>
          </cell>
          <cell r="CG49">
            <v>1447339.06</v>
          </cell>
          <cell r="CH49">
            <v>1895609.79</v>
          </cell>
          <cell r="CI49">
            <v>2400389.5499999998</v>
          </cell>
          <cell r="CK49">
            <v>2051696.19</v>
          </cell>
        </row>
        <row r="50">
          <cell r="G50"/>
          <cell r="I50"/>
          <cell r="CG50"/>
          <cell r="CH50"/>
          <cell r="CI50"/>
          <cell r="CK50"/>
        </row>
        <row r="51">
          <cell r="G51"/>
          <cell r="I51"/>
          <cell r="CG51"/>
          <cell r="CH51"/>
          <cell r="CI51"/>
          <cell r="CK51"/>
        </row>
        <row r="52">
          <cell r="G52" t="str">
            <v>Employee Benefits</v>
          </cell>
          <cell r="I52" t="str">
            <v>Employee Benefits</v>
          </cell>
          <cell r="CG52">
            <v>271078.15000000002</v>
          </cell>
          <cell r="CH52">
            <v>453451.20999999996</v>
          </cell>
          <cell r="CI52">
            <v>475059.57</v>
          </cell>
          <cell r="CK52">
            <v>1594993.1800000002</v>
          </cell>
        </row>
        <row r="53">
          <cell r="G53"/>
          <cell r="I53"/>
          <cell r="CG53"/>
          <cell r="CH53"/>
          <cell r="CI53"/>
          <cell r="CK53"/>
        </row>
        <row r="54">
          <cell r="G54"/>
          <cell r="CG54">
            <v>0</v>
          </cell>
          <cell r="CH54">
            <v>0</v>
          </cell>
          <cell r="CI54">
            <v>0</v>
          </cell>
          <cell r="CK54">
            <v>0</v>
          </cell>
        </row>
        <row r="55">
          <cell r="G55"/>
          <cell r="I55"/>
          <cell r="CG55"/>
          <cell r="CH55"/>
          <cell r="CI55"/>
          <cell r="CK55"/>
        </row>
        <row r="56">
          <cell r="G56" t="str">
            <v>Professional Fees</v>
          </cell>
          <cell r="I56" t="str">
            <v>Professional Fees</v>
          </cell>
          <cell r="CG56">
            <v>17400</v>
          </cell>
          <cell r="CH56">
            <v>0</v>
          </cell>
          <cell r="CI56">
            <v>0</v>
          </cell>
          <cell r="CK56">
            <v>5724757.4399999995</v>
          </cell>
        </row>
        <row r="57">
          <cell r="G57" t="str">
            <v>Supplies</v>
          </cell>
          <cell r="I57" t="str">
            <v xml:space="preserve">Supplies </v>
          </cell>
          <cell r="CG57">
            <v>5931.31</v>
          </cell>
          <cell r="CH57">
            <v>2204.4699999999998</v>
          </cell>
          <cell r="CI57">
            <v>13027.35</v>
          </cell>
          <cell r="CK57">
            <v>545369.59999999998</v>
          </cell>
        </row>
        <row r="58">
          <cell r="G58"/>
          <cell r="I58"/>
          <cell r="CG58"/>
          <cell r="CH58"/>
          <cell r="CI58"/>
          <cell r="CK58"/>
        </row>
        <row r="59">
          <cell r="G59"/>
          <cell r="I59"/>
          <cell r="CG59"/>
          <cell r="CH59"/>
          <cell r="CI59"/>
          <cell r="CK59"/>
        </row>
        <row r="60">
          <cell r="G60" t="str">
            <v>Purch. Serv. - Utilities</v>
          </cell>
          <cell r="I60" t="str">
            <v>Purch Srv - Utilities</v>
          </cell>
          <cell r="CG60">
            <v>0</v>
          </cell>
          <cell r="CH60">
            <v>0</v>
          </cell>
          <cell r="CI60">
            <v>0</v>
          </cell>
          <cell r="CK60">
            <v>336818.1999999999</v>
          </cell>
        </row>
        <row r="61">
          <cell r="G61"/>
          <cell r="I61"/>
          <cell r="CG61"/>
          <cell r="CH61"/>
          <cell r="CI61"/>
          <cell r="CK61"/>
        </row>
        <row r="62">
          <cell r="G62"/>
          <cell r="I62"/>
          <cell r="CG62"/>
          <cell r="CH62"/>
          <cell r="CI62"/>
          <cell r="CK62"/>
        </row>
        <row r="63">
          <cell r="G63" t="str">
            <v xml:space="preserve">     Corporate Services</v>
          </cell>
          <cell r="I63"/>
          <cell r="CG63">
            <v>0</v>
          </cell>
          <cell r="CH63">
            <v>0</v>
          </cell>
          <cell r="CI63">
            <v>0</v>
          </cell>
          <cell r="CK63">
            <v>771074.88</v>
          </cell>
        </row>
        <row r="64">
          <cell r="G64"/>
          <cell r="I64"/>
          <cell r="CG64"/>
          <cell r="CH64"/>
          <cell r="CI64"/>
          <cell r="CK64"/>
        </row>
        <row r="65">
          <cell r="G65"/>
          <cell r="I65"/>
          <cell r="CG65"/>
          <cell r="CH65"/>
          <cell r="CI65"/>
          <cell r="CK65"/>
        </row>
        <row r="66">
          <cell r="G66" t="str">
            <v xml:space="preserve">     Purchased Services (includes allocated accts)</v>
          </cell>
          <cell r="I66"/>
          <cell r="CG66">
            <v>11437.399999999998</v>
          </cell>
          <cell r="CH66">
            <v>19.600000000000001</v>
          </cell>
          <cell r="CI66">
            <v>6665.06</v>
          </cell>
          <cell r="CK66">
            <v>1573457.7599999998</v>
          </cell>
        </row>
        <row r="67">
          <cell r="G67"/>
          <cell r="I67"/>
          <cell r="CG67"/>
          <cell r="CH67"/>
          <cell r="CI67"/>
          <cell r="CK67"/>
        </row>
        <row r="68">
          <cell r="G68"/>
          <cell r="I68"/>
          <cell r="CG68"/>
          <cell r="CH68"/>
          <cell r="CI68"/>
          <cell r="CK68"/>
        </row>
        <row r="69">
          <cell r="G69" t="str">
            <v>Purch Srv - Other</v>
          </cell>
          <cell r="I69" t="str">
            <v>Purch. Serv. - Other</v>
          </cell>
          <cell r="CG69">
            <v>11437.4</v>
          </cell>
          <cell r="CH69">
            <v>19.600000000000001</v>
          </cell>
          <cell r="CI69">
            <v>6665.06</v>
          </cell>
          <cell r="CK69">
            <v>1573457.76</v>
          </cell>
        </row>
        <row r="70">
          <cell r="G70" t="str">
            <v xml:space="preserve">     Purch Srv - Other DOH row 66 by dept Column CC</v>
          </cell>
          <cell r="I70"/>
          <cell r="CG70">
            <v>0</v>
          </cell>
          <cell r="CH70">
            <v>0</v>
          </cell>
          <cell r="CI70">
            <v>0</v>
          </cell>
          <cell r="CK70">
            <v>771074.87999999966</v>
          </cell>
        </row>
        <row r="71">
          <cell r="G71"/>
          <cell r="I71"/>
          <cell r="CG71"/>
          <cell r="CH71"/>
          <cell r="CI71"/>
          <cell r="CK71"/>
        </row>
        <row r="72">
          <cell r="G72" t="str">
            <v>Other Direct Expenses DOH row 69 by dept (C69- CC69)</v>
          </cell>
          <cell r="I72" t="str">
            <v>Other Direct Expenses</v>
          </cell>
          <cell r="CG72">
            <v>5834.87</v>
          </cell>
          <cell r="CH72">
            <v>2886.46</v>
          </cell>
          <cell r="CI72">
            <v>43733.13</v>
          </cell>
          <cell r="CK72">
            <v>11094862.870000001</v>
          </cell>
        </row>
        <row r="73">
          <cell r="G73" t="str">
            <v>Other Direct Expenses DOH row 69 by dept CD69</v>
          </cell>
          <cell r="I73"/>
          <cell r="CG73">
            <v>10</v>
          </cell>
          <cell r="CH73">
            <v>345</v>
          </cell>
          <cell r="CI73">
            <v>162</v>
          </cell>
          <cell r="CK73">
            <v>11513705.080000002</v>
          </cell>
        </row>
        <row r="74">
          <cell r="G74"/>
          <cell r="I74"/>
          <cell r="CG74"/>
          <cell r="CH74"/>
          <cell r="CI74"/>
          <cell r="CK74"/>
        </row>
        <row r="75">
          <cell r="G75" t="str">
            <v>Purch Srv - Other</v>
          </cell>
          <cell r="I75" t="str">
            <v>Purch Srv - Other</v>
          </cell>
          <cell r="CG75">
            <v>11437.4</v>
          </cell>
          <cell r="CH75">
            <v>19.600000000000001</v>
          </cell>
          <cell r="CI75">
            <v>6665.06</v>
          </cell>
          <cell r="CK75">
            <v>2344532.6399999997</v>
          </cell>
        </row>
        <row r="76">
          <cell r="G76" t="str">
            <v>Depreciation &amp; Amort.</v>
          </cell>
          <cell r="I76" t="str">
            <v>Depreciation</v>
          </cell>
          <cell r="CG76">
            <v>341944.99</v>
          </cell>
          <cell r="CH76">
            <v>0</v>
          </cell>
          <cell r="CI76">
            <v>0</v>
          </cell>
          <cell r="CK76">
            <v>7198843.6499999994</v>
          </cell>
        </row>
        <row r="77">
          <cell r="G77" t="str">
            <v>Lease/Rental</v>
          </cell>
          <cell r="I77" t="str">
            <v>Rentals/Leases</v>
          </cell>
          <cell r="CG77">
            <v>0</v>
          </cell>
          <cell r="CH77">
            <v>0</v>
          </cell>
          <cell r="CI77">
            <v>0</v>
          </cell>
          <cell r="CK77">
            <v>1527029.9599999997</v>
          </cell>
        </row>
        <row r="78">
          <cell r="CG78"/>
          <cell r="CH78"/>
          <cell r="CI78"/>
          <cell r="CK78"/>
        </row>
        <row r="79">
          <cell r="CG79"/>
          <cell r="CH79"/>
          <cell r="CI79"/>
          <cell r="CK79"/>
        </row>
        <row r="80">
          <cell r="G80"/>
          <cell r="I80"/>
          <cell r="CG80"/>
          <cell r="CH80"/>
          <cell r="CI80"/>
          <cell r="CK80"/>
        </row>
        <row r="81">
          <cell r="G81" t="str">
            <v xml:space="preserve">  Other Operating Costs - Insurance</v>
          </cell>
          <cell r="I81" t="str">
            <v>Insurance</v>
          </cell>
          <cell r="CG81">
            <v>0</v>
          </cell>
          <cell r="CH81">
            <v>0</v>
          </cell>
          <cell r="CI81">
            <v>0</v>
          </cell>
          <cell r="CK81">
            <v>3212108.1499999994</v>
          </cell>
        </row>
        <row r="82">
          <cell r="G82"/>
          <cell r="I82"/>
          <cell r="CG82">
            <v>0</v>
          </cell>
          <cell r="CH82">
            <v>0</v>
          </cell>
          <cell r="CI82">
            <v>0</v>
          </cell>
          <cell r="CK82">
            <v>0</v>
          </cell>
        </row>
        <row r="83">
          <cell r="G83"/>
          <cell r="I83"/>
          <cell r="CG83"/>
          <cell r="CH83"/>
          <cell r="CI83"/>
          <cell r="CK83"/>
        </row>
        <row r="84">
          <cell r="G84"/>
          <cell r="I84"/>
          <cell r="CG84"/>
          <cell r="CH84"/>
          <cell r="CI84"/>
          <cell r="CK84"/>
        </row>
        <row r="85">
          <cell r="G85" t="str">
            <v xml:space="preserve">  Other Operating Costs - License &amp; Taxes</v>
          </cell>
          <cell r="I85" t="str">
            <v>License &amp; Taxes</v>
          </cell>
          <cell r="CG85">
            <v>10</v>
          </cell>
          <cell r="CH85">
            <v>345</v>
          </cell>
          <cell r="CI85">
            <v>162</v>
          </cell>
          <cell r="CK85">
            <v>2489688.0499999998</v>
          </cell>
        </row>
        <row r="86">
          <cell r="G86"/>
          <cell r="I86"/>
          <cell r="CG86"/>
          <cell r="CH86"/>
          <cell r="CI86"/>
          <cell r="CK86"/>
        </row>
        <row r="87">
          <cell r="G87"/>
          <cell r="I87"/>
          <cell r="CG87"/>
          <cell r="CH87"/>
          <cell r="CI87"/>
          <cell r="CK87"/>
        </row>
        <row r="88">
          <cell r="G88" t="str">
            <v xml:space="preserve">  Other Operating Costs - Interest</v>
          </cell>
          <cell r="I88" t="str">
            <v>Interest</v>
          </cell>
          <cell r="CG88">
            <v>0</v>
          </cell>
          <cell r="CH88">
            <v>0</v>
          </cell>
          <cell r="CI88">
            <v>0</v>
          </cell>
          <cell r="CK88">
            <v>5811908.8800000018</v>
          </cell>
        </row>
        <row r="89">
          <cell r="G89"/>
          <cell r="I89"/>
          <cell r="CG89">
            <v>0</v>
          </cell>
          <cell r="CH89">
            <v>0</v>
          </cell>
          <cell r="CI89">
            <v>0</v>
          </cell>
          <cell r="CK89">
            <v>0</v>
          </cell>
        </row>
        <row r="90">
          <cell r="G90"/>
          <cell r="I90"/>
          <cell r="CG90"/>
          <cell r="CH90"/>
          <cell r="CI90"/>
          <cell r="CK90"/>
        </row>
        <row r="91">
          <cell r="G91" t="str">
            <v>Other Operating Costs</v>
          </cell>
          <cell r="I91"/>
          <cell r="CG91">
            <v>5844.87</v>
          </cell>
          <cell r="CH91">
            <v>3231.46</v>
          </cell>
          <cell r="CI91">
            <v>43895.13</v>
          </cell>
          <cell r="CK91">
            <v>17133477.27</v>
          </cell>
        </row>
        <row r="92">
          <cell r="G92" t="str">
            <v>Other Direct Expenses</v>
          </cell>
          <cell r="I92" t="str">
            <v>Other Direct Expense</v>
          </cell>
          <cell r="CG92">
            <v>5834.87</v>
          </cell>
          <cell r="CH92">
            <v>2886.46</v>
          </cell>
          <cell r="CI92">
            <v>43733.13</v>
          </cell>
          <cell r="CK92">
            <v>11094862.870000001</v>
          </cell>
        </row>
        <row r="93">
          <cell r="I93"/>
          <cell r="CG93"/>
          <cell r="CH93"/>
          <cell r="CI93"/>
          <cell r="CK93"/>
        </row>
        <row r="94">
          <cell r="G94" t="str">
            <v xml:space="preserve">     TOTAL</v>
          </cell>
          <cell r="I94"/>
          <cell r="CG94">
            <v>2100975.7799999998</v>
          </cell>
          <cell r="CH94">
            <v>2354516.5300000003</v>
          </cell>
          <cell r="CI94">
            <v>2939036.6599999997</v>
          </cell>
          <cell r="CK94">
            <v>43932608.809999995</v>
          </cell>
        </row>
        <row r="95">
          <cell r="G95"/>
          <cell r="I95"/>
          <cell r="CG95"/>
          <cell r="CH95"/>
          <cell r="CI95"/>
          <cell r="CK95"/>
        </row>
        <row r="96">
          <cell r="G96" t="str">
            <v>INCOME/(LOSS) FROM OPERATIONS</v>
          </cell>
          <cell r="I96" t="str">
            <v>Non Operating Rev Net of Exp</v>
          </cell>
          <cell r="CG96">
            <v>-2100480.7399999998</v>
          </cell>
          <cell r="CH96">
            <v>-2354516.5300000003</v>
          </cell>
          <cell r="CI96">
            <v>-2938646.6599999997</v>
          </cell>
          <cell r="CK96">
            <v>-1383543977.6599996</v>
          </cell>
        </row>
        <row r="97">
          <cell r="G97" t="str">
            <v xml:space="preserve">  Corporate Services</v>
          </cell>
          <cell r="I97"/>
          <cell r="CG97">
            <v>0</v>
          </cell>
          <cell r="CH97">
            <v>0</v>
          </cell>
          <cell r="CI97">
            <v>0</v>
          </cell>
          <cell r="CK97">
            <v>0</v>
          </cell>
        </row>
        <row r="98">
          <cell r="G98" t="str">
            <v>OPERATING MARGIN</v>
          </cell>
          <cell r="I98"/>
          <cell r="CG98">
            <v>-2100480.7399999998</v>
          </cell>
          <cell r="CH98">
            <v>-2354516.5300000003</v>
          </cell>
          <cell r="CI98">
            <v>-2938646.6599999997</v>
          </cell>
          <cell r="CK98">
            <v>-1383543977.6599996</v>
          </cell>
        </row>
        <row r="99">
          <cell r="G99"/>
          <cell r="I99"/>
          <cell r="CG99"/>
          <cell r="CH99"/>
          <cell r="CI99"/>
          <cell r="CK99"/>
        </row>
        <row r="100">
          <cell r="G100" t="str">
            <v>NON-OPERATING REVENUE:</v>
          </cell>
          <cell r="I100"/>
          <cell r="CG100"/>
          <cell r="CH100"/>
          <cell r="CI100"/>
          <cell r="CK100"/>
        </row>
        <row r="101">
          <cell r="G101" t="str">
            <v xml:space="preserve">  Income on Investments</v>
          </cell>
          <cell r="I101"/>
          <cell r="CG101">
            <v>0</v>
          </cell>
          <cell r="CH101">
            <v>0</v>
          </cell>
          <cell r="CI101">
            <v>0</v>
          </cell>
          <cell r="CK101">
            <v>0</v>
          </cell>
        </row>
        <row r="102">
          <cell r="G102"/>
          <cell r="I102"/>
          <cell r="CG102"/>
          <cell r="CH102"/>
          <cell r="CI102"/>
          <cell r="CK102"/>
        </row>
        <row r="103">
          <cell r="G103"/>
          <cell r="I103"/>
          <cell r="CG103"/>
          <cell r="CH103"/>
          <cell r="CI103"/>
          <cell r="CK103"/>
        </row>
        <row r="104">
          <cell r="G104" t="str">
            <v xml:space="preserve">  Swap Cash Settlement</v>
          </cell>
          <cell r="I104"/>
          <cell r="CG104">
            <v>0</v>
          </cell>
          <cell r="CH104">
            <v>0</v>
          </cell>
          <cell r="CI104">
            <v>0</v>
          </cell>
          <cell r="CK104">
            <v>0</v>
          </cell>
        </row>
        <row r="105">
          <cell r="G105"/>
          <cell r="I105"/>
          <cell r="CG105"/>
          <cell r="CH105"/>
          <cell r="CI105"/>
          <cell r="CK105"/>
        </row>
        <row r="106">
          <cell r="G106"/>
          <cell r="I106"/>
          <cell r="CG106"/>
          <cell r="CH106"/>
          <cell r="CI106"/>
          <cell r="CK106"/>
        </row>
        <row r="107">
          <cell r="G107" t="str">
            <v xml:space="preserve">  Change in Fair Value of Swaps</v>
          </cell>
          <cell r="I107"/>
          <cell r="CG107">
            <v>0</v>
          </cell>
          <cell r="CH107">
            <v>0</v>
          </cell>
          <cell r="CI107">
            <v>0</v>
          </cell>
          <cell r="CK107">
            <v>0</v>
          </cell>
        </row>
        <row r="108">
          <cell r="G108"/>
          <cell r="I108"/>
          <cell r="CG108"/>
          <cell r="CH108"/>
          <cell r="CI108"/>
          <cell r="CK108"/>
        </row>
        <row r="109">
          <cell r="G109"/>
          <cell r="I109"/>
          <cell r="CG109"/>
          <cell r="CH109"/>
          <cell r="CI109"/>
          <cell r="CK109"/>
        </row>
        <row r="110">
          <cell r="G110"/>
          <cell r="I110"/>
          <cell r="CG110">
            <v>0</v>
          </cell>
          <cell r="CH110">
            <v>0</v>
          </cell>
          <cell r="CI110">
            <v>0</v>
          </cell>
          <cell r="CK110">
            <v>0</v>
          </cell>
        </row>
        <row r="111">
          <cell r="G111"/>
          <cell r="I111"/>
          <cell r="CG111">
            <v>0</v>
          </cell>
          <cell r="CH111">
            <v>0</v>
          </cell>
          <cell r="CI111">
            <v>0</v>
          </cell>
          <cell r="CK111">
            <v>0</v>
          </cell>
        </row>
        <row r="112">
          <cell r="G112" t="str">
            <v xml:space="preserve">  Other Income/(Loss)</v>
          </cell>
          <cell r="I112"/>
          <cell r="CG112">
            <v>0</v>
          </cell>
          <cell r="CH112">
            <v>0</v>
          </cell>
          <cell r="CI112">
            <v>0</v>
          </cell>
          <cell r="CK112">
            <v>0</v>
          </cell>
        </row>
        <row r="113">
          <cell r="G113" t="str">
            <v xml:space="preserve">     TOTAL</v>
          </cell>
          <cell r="I113"/>
          <cell r="CG113">
            <v>0</v>
          </cell>
          <cell r="CH113">
            <v>0</v>
          </cell>
          <cell r="CI113">
            <v>0</v>
          </cell>
          <cell r="CK113">
            <v>0</v>
          </cell>
        </row>
        <row r="114">
          <cell r="G114"/>
          <cell r="I114"/>
          <cell r="CG114"/>
          <cell r="CH114"/>
          <cell r="CI114"/>
          <cell r="CK114"/>
        </row>
        <row r="115">
          <cell r="G115" t="str">
            <v>NET INCOME</v>
          </cell>
          <cell r="I115"/>
          <cell r="CG115">
            <v>-2100480.7399999998</v>
          </cell>
          <cell r="CH115">
            <v>-2354516.5300000003</v>
          </cell>
          <cell r="CI115">
            <v>-2938646.6599999997</v>
          </cell>
          <cell r="CK115">
            <v>-1383543977.6599996</v>
          </cell>
        </row>
        <row r="116">
          <cell r="G116"/>
          <cell r="I116"/>
          <cell r="CG116"/>
          <cell r="CH116"/>
          <cell r="CI116"/>
          <cell r="CK116"/>
        </row>
        <row r="119">
          <cell r="I119"/>
        </row>
        <row r="120">
          <cell r="G120" t="str">
            <v>100006 Admissions</v>
          </cell>
          <cell r="I120"/>
          <cell r="CG120">
            <v>0</v>
          </cell>
          <cell r="CH120">
            <v>0</v>
          </cell>
          <cell r="CI120">
            <v>0</v>
          </cell>
          <cell r="CK120">
            <v>0</v>
          </cell>
        </row>
        <row r="121">
          <cell r="G121" t="str">
            <v>100002 Patient Days</v>
          </cell>
          <cell r="I121"/>
          <cell r="CG121">
            <v>0</v>
          </cell>
          <cell r="CH121">
            <v>0</v>
          </cell>
          <cell r="CI121">
            <v>0</v>
          </cell>
          <cell r="CK121">
            <v>0</v>
          </cell>
        </row>
        <row r="122">
          <cell r="G122" t="str">
            <v>100007 IP RVUs</v>
          </cell>
          <cell r="I122"/>
          <cell r="CG122">
            <v>0</v>
          </cell>
          <cell r="CH122">
            <v>0</v>
          </cell>
          <cell r="CI122">
            <v>0</v>
          </cell>
          <cell r="CK122">
            <v>0</v>
          </cell>
        </row>
        <row r="123">
          <cell r="G123" t="str">
            <v>100008 IP Billable Tests</v>
          </cell>
          <cell r="I123"/>
          <cell r="CG123"/>
          <cell r="CH123"/>
          <cell r="CI123"/>
          <cell r="CK123"/>
        </row>
        <row r="124">
          <cell r="G124" t="str">
            <v>100012 IP Procedures</v>
          </cell>
          <cell r="I124"/>
          <cell r="CG124">
            <v>0</v>
          </cell>
          <cell r="CH124">
            <v>0</v>
          </cell>
          <cell r="CI124">
            <v>0</v>
          </cell>
          <cell r="CK124">
            <v>0</v>
          </cell>
        </row>
        <row r="125">
          <cell r="G125" t="str">
            <v>100014 IP Visits</v>
          </cell>
          <cell r="I125"/>
          <cell r="CG125">
            <v>0</v>
          </cell>
          <cell r="CH125">
            <v>0</v>
          </cell>
          <cell r="CI125">
            <v>0</v>
          </cell>
          <cell r="CK125">
            <v>0</v>
          </cell>
        </row>
        <row r="126">
          <cell r="G126" t="str">
            <v>100030 IP Resp Therapy AARC</v>
          </cell>
          <cell r="I126"/>
          <cell r="CG126">
            <v>0</v>
          </cell>
          <cell r="CH126">
            <v>0</v>
          </cell>
          <cell r="CI126">
            <v>0</v>
          </cell>
          <cell r="CK126">
            <v>0</v>
          </cell>
        </row>
        <row r="127">
          <cell r="G127" t="str">
            <v>100031 OP Resp Therapy AARC</v>
          </cell>
          <cell r="I127"/>
          <cell r="CG127">
            <v>0</v>
          </cell>
          <cell r="CH127">
            <v>0</v>
          </cell>
          <cell r="CI127">
            <v>0</v>
          </cell>
          <cell r="CK127">
            <v>0</v>
          </cell>
        </row>
        <row r="128">
          <cell r="G128" t="str">
            <v>100057 OP RVUs</v>
          </cell>
          <cell r="I128"/>
          <cell r="CG128">
            <v>0</v>
          </cell>
          <cell r="CH128">
            <v>0</v>
          </cell>
          <cell r="CI128">
            <v>0</v>
          </cell>
          <cell r="CK128">
            <v>0</v>
          </cell>
        </row>
        <row r="129">
          <cell r="G129" t="str">
            <v>100064 OP Visits</v>
          </cell>
          <cell r="I129"/>
          <cell r="CG129">
            <v>0</v>
          </cell>
          <cell r="CH129">
            <v>0</v>
          </cell>
          <cell r="CI129">
            <v>0</v>
          </cell>
          <cell r="CK129">
            <v>0</v>
          </cell>
        </row>
        <row r="130">
          <cell r="G130" t="str">
            <v>100087 Visits (In)</v>
          </cell>
          <cell r="I130"/>
          <cell r="CG130">
            <v>0</v>
          </cell>
          <cell r="CH130">
            <v>0</v>
          </cell>
          <cell r="CI130">
            <v>0</v>
          </cell>
          <cell r="CK130">
            <v>0</v>
          </cell>
        </row>
        <row r="131">
          <cell r="G131" t="str">
            <v>100094 OP Rx PWU</v>
          </cell>
          <cell r="I131"/>
          <cell r="CG131">
            <v>0</v>
          </cell>
          <cell r="CH131">
            <v>0</v>
          </cell>
          <cell r="CI131">
            <v>0</v>
          </cell>
          <cell r="CK131">
            <v>0</v>
          </cell>
        </row>
        <row r="132">
          <cell r="G132" t="str">
            <v>100275 IP Minutes</v>
          </cell>
          <cell r="I132"/>
          <cell r="CG132">
            <v>0</v>
          </cell>
          <cell r="CH132">
            <v>0</v>
          </cell>
          <cell r="CI132">
            <v>0</v>
          </cell>
          <cell r="CK132">
            <v>0</v>
          </cell>
        </row>
        <row r="133">
          <cell r="G133" t="str">
            <v>100276 OP Minutes</v>
          </cell>
          <cell r="I133"/>
          <cell r="CG133">
            <v>0</v>
          </cell>
          <cell r="CH133">
            <v>0</v>
          </cell>
          <cell r="CI133">
            <v>0</v>
          </cell>
          <cell r="CK133">
            <v>0</v>
          </cell>
        </row>
        <row r="134">
          <cell r="G134" t="str">
            <v>100363 IP Therapy 15 Min Increm</v>
          </cell>
          <cell r="I134"/>
          <cell r="CG134">
            <v>0</v>
          </cell>
          <cell r="CH134">
            <v>0</v>
          </cell>
          <cell r="CI134">
            <v>0</v>
          </cell>
          <cell r="CK134">
            <v>0</v>
          </cell>
        </row>
        <row r="135">
          <cell r="G135" t="str">
            <v>100375 OP Therapy 15 Min Increm</v>
          </cell>
          <cell r="I135"/>
          <cell r="CG135">
            <v>0</v>
          </cell>
          <cell r="CH135">
            <v>0</v>
          </cell>
          <cell r="CI135">
            <v>0</v>
          </cell>
          <cell r="CK135">
            <v>0</v>
          </cell>
        </row>
        <row r="136">
          <cell r="G136" t="str">
            <v>100378 OP Procedures</v>
          </cell>
          <cell r="I136"/>
          <cell r="CG136">
            <v>0</v>
          </cell>
          <cell r="CH136">
            <v>0</v>
          </cell>
          <cell r="CI136">
            <v>0</v>
          </cell>
          <cell r="CK136">
            <v>0</v>
          </cell>
        </row>
        <row r="137">
          <cell r="G137" t="str">
            <v>100409 IP RVUs (In)</v>
          </cell>
          <cell r="I137"/>
          <cell r="CG137">
            <v>0</v>
          </cell>
          <cell r="CH137">
            <v>0</v>
          </cell>
          <cell r="CI137">
            <v>0</v>
          </cell>
          <cell r="CK137">
            <v>0</v>
          </cell>
        </row>
        <row r="138">
          <cell r="G138" t="str">
            <v>100456 OP RVUs (In)</v>
          </cell>
          <cell r="I138"/>
          <cell r="CG138">
            <v>0</v>
          </cell>
          <cell r="CH138">
            <v>0</v>
          </cell>
          <cell r="CI138">
            <v>0</v>
          </cell>
          <cell r="CK138">
            <v>0</v>
          </cell>
        </row>
        <row r="140">
          <cell r="G140" t="str">
            <v>Total Minutes</v>
          </cell>
          <cell r="CG140">
            <v>0</v>
          </cell>
          <cell r="CH140">
            <v>0</v>
          </cell>
          <cell r="CI140">
            <v>0</v>
          </cell>
          <cell r="CK140">
            <v>0</v>
          </cell>
        </row>
        <row r="141">
          <cell r="CG141"/>
          <cell r="CH141"/>
          <cell r="CI141"/>
          <cell r="CK141"/>
        </row>
        <row r="142">
          <cell r="G142" t="str">
            <v>Therapy 15 Minute Increments</v>
          </cell>
          <cell r="CG142">
            <v>0</v>
          </cell>
          <cell r="CH142">
            <v>0</v>
          </cell>
          <cell r="CI142">
            <v>0</v>
          </cell>
          <cell r="CK142">
            <v>0</v>
          </cell>
        </row>
        <row r="143">
          <cell r="G143" t="str">
            <v>RVUs</v>
          </cell>
          <cell r="CG143">
            <v>0</v>
          </cell>
          <cell r="CH143">
            <v>0</v>
          </cell>
          <cell r="CI143">
            <v>0</v>
          </cell>
          <cell r="CK143">
            <v>0</v>
          </cell>
        </row>
        <row r="144">
          <cell r="G144" t="str">
            <v>PT Therapy 15 Min Increm</v>
          </cell>
          <cell r="CG144">
            <v>0</v>
          </cell>
          <cell r="CH144">
            <v>0</v>
          </cell>
          <cell r="CI144">
            <v>0</v>
          </cell>
          <cell r="CK144">
            <v>0</v>
          </cell>
        </row>
        <row r="146">
          <cell r="G146"/>
          <cell r="I146"/>
          <cell r="CG146">
            <v>0</v>
          </cell>
          <cell r="CH146">
            <v>0</v>
          </cell>
          <cell r="CI146">
            <v>0</v>
          </cell>
          <cell r="CK146">
            <v>0</v>
          </cell>
        </row>
        <row r="147">
          <cell r="G147"/>
          <cell r="I147"/>
          <cell r="CG147">
            <v>0</v>
          </cell>
          <cell r="CH147">
            <v>0</v>
          </cell>
          <cell r="CI147">
            <v>0</v>
          </cell>
          <cell r="CK147">
            <v>0</v>
          </cell>
        </row>
        <row r="149">
          <cell r="G149" t="str">
            <v>ED Visits</v>
          </cell>
          <cell r="CG149">
            <v>0</v>
          </cell>
          <cell r="CH149">
            <v>0</v>
          </cell>
          <cell r="CI149">
            <v>0</v>
          </cell>
          <cell r="CK149">
            <v>0</v>
          </cell>
        </row>
        <row r="153">
          <cell r="G153" t="str">
            <v>FTE_HR</v>
          </cell>
          <cell r="I153"/>
          <cell r="CG153">
            <v>28342.92</v>
          </cell>
          <cell r="CH153">
            <v>61777.64</v>
          </cell>
          <cell r="CI153">
            <v>58463.48</v>
          </cell>
          <cell r="CK153">
            <v>66710.86</v>
          </cell>
        </row>
        <row r="154">
          <cell r="CG154">
            <v>2085.7142859999999</v>
          </cell>
          <cell r="CH154">
            <v>2085.7142859999999</v>
          </cell>
          <cell r="CI154">
            <v>2085.7142859999999</v>
          </cell>
          <cell r="CK154">
            <v>2085.7142859999999</v>
          </cell>
        </row>
        <row r="155">
          <cell r="G155" t="str">
            <v>Full Time Equivalents</v>
          </cell>
          <cell r="I155"/>
          <cell r="CG155">
            <v>13.589071231015195</v>
          </cell>
          <cell r="CH155">
            <v>29.61941643429871</v>
          </cell>
          <cell r="CI155">
            <v>28.030435612598573</v>
          </cell>
          <cell r="CK155">
            <v>31.984658899728132</v>
          </cell>
        </row>
        <row r="157">
          <cell r="G157" t="str">
            <v>FTE_HR Nurses</v>
          </cell>
          <cell r="I157"/>
          <cell r="CG157">
            <v>1643.9700000000003</v>
          </cell>
          <cell r="CH157">
            <v>12422.68</v>
          </cell>
          <cell r="CI157">
            <v>11547.750000000002</v>
          </cell>
          <cell r="CK157">
            <v>1823.2000000000003</v>
          </cell>
        </row>
        <row r="158">
          <cell r="CG158">
            <v>2085.7142859999999</v>
          </cell>
          <cell r="CH158">
            <v>2085.7142859999999</v>
          </cell>
          <cell r="CI158">
            <v>2085.7142859999999</v>
          </cell>
          <cell r="CK158">
            <v>2085.7142859999999</v>
          </cell>
        </row>
        <row r="159">
          <cell r="G159" t="str">
            <v>Nursing FTE's</v>
          </cell>
          <cell r="CG159">
            <v>0.78820479441257485</v>
          </cell>
          <cell r="CH159">
            <v>5.9560794512388933</v>
          </cell>
          <cell r="CI159">
            <v>5.536592464994988</v>
          </cell>
          <cell r="CK159">
            <v>0.87413698618162528</v>
          </cell>
        </row>
        <row r="163">
          <cell r="G16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05" transitionEvaluation="1" transitionEntry="1" codeName="Sheet1">
    <pageSetUpPr autoPageBreaks="0" fitToPage="1"/>
  </sheetPr>
  <dimension ref="A1:CF817"/>
  <sheetViews>
    <sheetView showGridLines="0" tabSelected="1" topLeftCell="A505" zoomScale="85" zoomScaleNormal="85" zoomScaleSheetLayoutView="98" workbookViewId="0">
      <selection activeCell="B497" sqref="B49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1.75" style="180"/>
    <col min="6" max="6" width="11.75" style="180" customWidth="1"/>
    <col min="7" max="82" width="11.75" style="180"/>
    <col min="83" max="83" width="13.25" style="180" bestFit="1" customWidth="1"/>
    <col min="84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1885081.1700000002</v>
      </c>
      <c r="D47" s="184">
        <v>1621372.07</v>
      </c>
      <c r="E47" s="184">
        <v>2693307.79</v>
      </c>
      <c r="F47" s="184">
        <v>407338.27000000008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151821.67000000001</v>
      </c>
      <c r="O47" s="184">
        <v>655580.2300000001</v>
      </c>
      <c r="P47" s="184">
        <v>2054476.67</v>
      </c>
      <c r="Q47" s="184">
        <v>374563.88</v>
      </c>
      <c r="R47" s="184">
        <v>60498.71</v>
      </c>
      <c r="S47" s="184">
        <v>308341.51000000007</v>
      </c>
      <c r="T47" s="184">
        <v>70677.86</v>
      </c>
      <c r="U47" s="184">
        <v>897735.29999999993</v>
      </c>
      <c r="V47" s="184">
        <v>67233.490000000005</v>
      </c>
      <c r="W47" s="184">
        <v>121641.03</v>
      </c>
      <c r="X47" s="184">
        <v>294727.27</v>
      </c>
      <c r="Y47" s="184">
        <v>1124998.53</v>
      </c>
      <c r="Z47" s="184">
        <v>14725.559999999992</v>
      </c>
      <c r="AA47" s="184">
        <v>66216.86</v>
      </c>
      <c r="AB47" s="184">
        <v>1005556.2400000001</v>
      </c>
      <c r="AC47" s="184">
        <v>625593.25</v>
      </c>
      <c r="AD47" s="184">
        <v>11375.19</v>
      </c>
      <c r="AE47" s="184">
        <v>162343.38999999998</v>
      </c>
      <c r="AF47" s="184">
        <v>0</v>
      </c>
      <c r="AG47" s="184">
        <v>1635482.56</v>
      </c>
      <c r="AH47" s="184">
        <v>0</v>
      </c>
      <c r="AI47" s="184">
        <v>213121.87</v>
      </c>
      <c r="AJ47" s="184">
        <v>2004745.54</v>
      </c>
      <c r="AK47" s="184">
        <v>87773.04</v>
      </c>
      <c r="AL47" s="184">
        <v>49200.08</v>
      </c>
      <c r="AM47" s="184">
        <v>0</v>
      </c>
      <c r="AN47" s="184">
        <v>44102.62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493799.13</v>
      </c>
      <c r="AW47" s="184">
        <v>0</v>
      </c>
      <c r="AX47" s="184">
        <v>0</v>
      </c>
      <c r="AY47" s="184">
        <v>788631.30999999994</v>
      </c>
      <c r="AZ47" s="184">
        <v>0</v>
      </c>
      <c r="BA47" s="184">
        <v>41585.130000000005</v>
      </c>
      <c r="BB47" s="184">
        <v>0</v>
      </c>
      <c r="BC47" s="184">
        <v>127059.31000000001</v>
      </c>
      <c r="BD47" s="184">
        <v>261611.77999999997</v>
      </c>
      <c r="BE47" s="184">
        <v>449572.29000000004</v>
      </c>
      <c r="BF47" s="184">
        <v>764375.4</v>
      </c>
      <c r="BG47" s="184">
        <v>91413.950000000012</v>
      </c>
      <c r="BH47" s="184">
        <v>0</v>
      </c>
      <c r="BI47" s="184">
        <v>0</v>
      </c>
      <c r="BJ47" s="184">
        <v>0</v>
      </c>
      <c r="BK47" s="184">
        <v>0</v>
      </c>
      <c r="BL47" s="184">
        <v>733702.08</v>
      </c>
      <c r="BM47" s="184">
        <v>0</v>
      </c>
      <c r="BN47" s="184">
        <v>6245681.0600000005</v>
      </c>
      <c r="BO47" s="184">
        <v>0</v>
      </c>
      <c r="BP47" s="184">
        <v>0</v>
      </c>
      <c r="BQ47" s="184">
        <v>0</v>
      </c>
      <c r="BR47" s="184">
        <v>18032.62</v>
      </c>
      <c r="BS47" s="184">
        <v>0</v>
      </c>
      <c r="BT47" s="184">
        <v>15943.89</v>
      </c>
      <c r="BU47" s="184">
        <v>0</v>
      </c>
      <c r="BV47" s="184">
        <v>0</v>
      </c>
      <c r="BW47" s="184">
        <v>0</v>
      </c>
      <c r="BX47" s="184">
        <v>593360.69000000006</v>
      </c>
      <c r="BY47" s="184">
        <v>307263.13999999996</v>
      </c>
      <c r="BZ47" s="184">
        <v>208080.02000000002</v>
      </c>
      <c r="CA47" s="184">
        <v>289886.28999999998</v>
      </c>
      <c r="CB47" s="184">
        <v>0</v>
      </c>
      <c r="CC47" s="184">
        <v>1407698.18</v>
      </c>
      <c r="CD47" s="195"/>
      <c r="CE47" s="195">
        <f>SUM(C47:CC47)</f>
        <v>31547327.919999991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565761.9</v>
      </c>
      <c r="D51" s="184">
        <v>147263.70000000001</v>
      </c>
      <c r="E51" s="184">
        <v>5386.91</v>
      </c>
      <c r="F51" s="184">
        <v>562.01999999999987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181582.97999999998</v>
      </c>
      <c r="P51" s="184">
        <v>2883270.6900000004</v>
      </c>
      <c r="Q51" s="184">
        <v>8206</v>
      </c>
      <c r="R51" s="184">
        <v>158461.79999999996</v>
      </c>
      <c r="S51" s="184">
        <v>19242.669999999998</v>
      </c>
      <c r="T51" s="184">
        <v>5693.869999999999</v>
      </c>
      <c r="U51" s="184">
        <v>391341.43</v>
      </c>
      <c r="V51" s="184">
        <v>56199.539999999994</v>
      </c>
      <c r="W51" s="184">
        <v>160550.93999999997</v>
      </c>
      <c r="X51" s="184">
        <v>89589.329999999987</v>
      </c>
      <c r="Y51" s="184">
        <v>1197921.97</v>
      </c>
      <c r="Z51" s="184">
        <v>0</v>
      </c>
      <c r="AA51" s="184">
        <v>57615.180000000008</v>
      </c>
      <c r="AB51" s="184">
        <v>64577.960000000006</v>
      </c>
      <c r="AC51" s="184">
        <v>110072.83</v>
      </c>
      <c r="AD51" s="184">
        <v>19679.400000000005</v>
      </c>
      <c r="AE51" s="184">
        <v>0</v>
      </c>
      <c r="AF51" s="184">
        <v>0</v>
      </c>
      <c r="AG51" s="184">
        <v>420217.41</v>
      </c>
      <c r="AH51" s="184">
        <v>0</v>
      </c>
      <c r="AI51" s="184">
        <v>1479</v>
      </c>
      <c r="AJ51" s="184">
        <v>132229.01</v>
      </c>
      <c r="AK51" s="184">
        <v>1096.2</v>
      </c>
      <c r="AL51" s="184">
        <v>0</v>
      </c>
      <c r="AM51" s="184">
        <v>0</v>
      </c>
      <c r="AN51" s="184">
        <v>36088.57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65089.03</v>
      </c>
      <c r="AW51" s="184">
        <v>0</v>
      </c>
      <c r="AX51" s="184">
        <v>0</v>
      </c>
      <c r="AY51" s="184">
        <v>53437.74</v>
      </c>
      <c r="AZ51" s="184">
        <v>0</v>
      </c>
      <c r="BA51" s="184">
        <v>0</v>
      </c>
      <c r="BB51" s="184">
        <v>0</v>
      </c>
      <c r="BC51" s="184">
        <v>1461.6</v>
      </c>
      <c r="BD51" s="184">
        <v>1315.44</v>
      </c>
      <c r="BE51" s="184">
        <v>122539.98000000001</v>
      </c>
      <c r="BF51" s="184">
        <v>7756.920000000001</v>
      </c>
      <c r="BG51" s="184">
        <v>0</v>
      </c>
      <c r="BH51" s="184">
        <v>1687633.49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5798189.0800000001</v>
      </c>
      <c r="BO51" s="184">
        <v>0</v>
      </c>
      <c r="BP51" s="184">
        <v>0</v>
      </c>
      <c r="BQ51" s="184">
        <v>0</v>
      </c>
      <c r="BR51" s="184">
        <v>348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355524.61999999988</v>
      </c>
      <c r="BZ51" s="184">
        <v>0</v>
      </c>
      <c r="CA51" s="184">
        <v>0</v>
      </c>
      <c r="CB51" s="184">
        <v>0</v>
      </c>
      <c r="CC51" s="184">
        <v>6990866.9400000004</v>
      </c>
      <c r="CD51" s="195">
        <v>0</v>
      </c>
      <c r="CE51" s="195">
        <v>21798254.150000002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291">
        <v>8972</v>
      </c>
      <c r="D59" s="291">
        <v>13004</v>
      </c>
      <c r="E59" s="291">
        <v>22482</v>
      </c>
      <c r="F59" s="291">
        <v>2020</v>
      </c>
      <c r="G59" s="291">
        <v>0</v>
      </c>
      <c r="H59" s="291">
        <v>0</v>
      </c>
      <c r="I59" s="291">
        <v>0</v>
      </c>
      <c r="J59" s="291">
        <v>0</v>
      </c>
      <c r="K59" s="291">
        <v>0</v>
      </c>
      <c r="L59" s="291">
        <v>0</v>
      </c>
      <c r="M59" s="291">
        <v>0</v>
      </c>
      <c r="N59" s="291">
        <v>0</v>
      </c>
      <c r="O59" s="184">
        <v>1317</v>
      </c>
      <c r="P59" s="185">
        <v>1677435</v>
      </c>
      <c r="Q59" s="185">
        <v>1183334.9999999998</v>
      </c>
      <c r="R59" s="185">
        <v>0</v>
      </c>
      <c r="S59" s="248">
        <v>1677435</v>
      </c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>
        <v>32620</v>
      </c>
      <c r="AH59" s="185"/>
      <c r="AI59" s="185">
        <v>6</v>
      </c>
      <c r="AJ59" s="185">
        <v>40790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129052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95.639695877309634</v>
      </c>
      <c r="D60" s="187">
        <v>88.353654782417323</v>
      </c>
      <c r="E60" s="187">
        <v>154.3124588829709</v>
      </c>
      <c r="F60" s="223">
        <v>20.945030819048625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9.4912041082888763</v>
      </c>
      <c r="O60" s="187">
        <v>34.458607529526219</v>
      </c>
      <c r="P60" s="221">
        <v>108.57374930019537</v>
      </c>
      <c r="Q60" s="221">
        <v>18.812423285094187</v>
      </c>
      <c r="R60" s="221">
        <v>3.1162226023128463</v>
      </c>
      <c r="S60" s="221">
        <v>20.937244517679829</v>
      </c>
      <c r="T60" s="221">
        <v>3.3219650680380877</v>
      </c>
      <c r="U60" s="221">
        <v>53.191379444768309</v>
      </c>
      <c r="V60" s="221">
        <v>4.0975315062880098</v>
      </c>
      <c r="W60" s="221">
        <v>6.3049863005061662</v>
      </c>
      <c r="X60" s="221">
        <v>15.481238354043667</v>
      </c>
      <c r="Y60" s="221">
        <v>57.397804101726337</v>
      </c>
      <c r="Z60" s="221">
        <v>2.9364041091867947</v>
      </c>
      <c r="AA60" s="221">
        <v>2.968800684524822</v>
      </c>
      <c r="AB60" s="221">
        <v>51.698902732643987</v>
      </c>
      <c r="AC60" s="221">
        <v>33.506526022807321</v>
      </c>
      <c r="AD60" s="221">
        <v>0.63308287662560514</v>
      </c>
      <c r="AE60" s="221">
        <v>8.2615006837997953</v>
      </c>
      <c r="AF60" s="221">
        <v>0</v>
      </c>
      <c r="AG60" s="221">
        <v>88.142034234501097</v>
      </c>
      <c r="AH60" s="221">
        <v>0</v>
      </c>
      <c r="AI60" s="221">
        <v>10.839720546460313</v>
      </c>
      <c r="AJ60" s="221">
        <v>101.26299724640234</v>
      </c>
      <c r="AK60" s="221">
        <v>4.5089253418480926</v>
      </c>
      <c r="AL60" s="221">
        <v>2.5105212325328052</v>
      </c>
      <c r="AM60" s="221">
        <v>0</v>
      </c>
      <c r="AN60" s="221">
        <v>2.3719979448805484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27.709864379765772</v>
      </c>
      <c r="AW60" s="221">
        <v>0</v>
      </c>
      <c r="AX60" s="221">
        <v>0</v>
      </c>
      <c r="AY60" s="221">
        <v>51.077695883414016</v>
      </c>
      <c r="AZ60" s="221">
        <v>0</v>
      </c>
      <c r="BA60" s="221">
        <v>3.80700273920452</v>
      </c>
      <c r="BB60" s="221">
        <v>0</v>
      </c>
      <c r="BC60" s="221">
        <v>8.4063623276155681</v>
      </c>
      <c r="BD60" s="221">
        <v>15.726689038941549</v>
      </c>
      <c r="BE60" s="221">
        <v>26.166920544360696</v>
      </c>
      <c r="BF60" s="221">
        <v>56.485785608700574</v>
      </c>
      <c r="BG60" s="221">
        <v>5.6831561636050481</v>
      </c>
      <c r="BH60" s="221">
        <v>0</v>
      </c>
      <c r="BI60" s="221">
        <v>0</v>
      </c>
      <c r="BJ60" s="221">
        <v>0</v>
      </c>
      <c r="BK60" s="221">
        <v>0</v>
      </c>
      <c r="BL60" s="221">
        <v>44.764343144552825</v>
      </c>
      <c r="BM60" s="221">
        <v>0</v>
      </c>
      <c r="BN60" s="221">
        <v>289.38450680967338</v>
      </c>
      <c r="BO60" s="221">
        <v>0</v>
      </c>
      <c r="BP60" s="221">
        <v>0</v>
      </c>
      <c r="BQ60" s="221">
        <v>0</v>
      </c>
      <c r="BR60" s="221">
        <v>0.96981643822331287</v>
      </c>
      <c r="BS60" s="221">
        <v>0</v>
      </c>
      <c r="BT60" s="221">
        <v>1.0002808217807835</v>
      </c>
      <c r="BU60" s="221">
        <v>0</v>
      </c>
      <c r="BV60" s="221">
        <v>0</v>
      </c>
      <c r="BW60" s="221">
        <v>0</v>
      </c>
      <c r="BX60" s="221">
        <v>30.21409999586108</v>
      </c>
      <c r="BY60" s="221">
        <v>14.729845888393173</v>
      </c>
      <c r="BZ60" s="221">
        <v>9.4459150671991896</v>
      </c>
      <c r="CA60" s="221">
        <v>16.037186984104494</v>
      </c>
      <c r="CB60" s="221">
        <v>0</v>
      </c>
      <c r="CC60" s="221">
        <v>72.916530811929235</v>
      </c>
      <c r="CD60" s="249" t="s">
        <v>221</v>
      </c>
      <c r="CE60" s="251">
        <f t="shared" ref="CE60:CE70" si="0">SUM(C60:CD60)</f>
        <v>1678.6026127837529</v>
      </c>
    </row>
    <row r="61" spans="1:84" ht="12.65" customHeight="1" x14ac:dyDescent="0.35">
      <c r="A61" s="171" t="s">
        <v>235</v>
      </c>
      <c r="B61" s="175"/>
      <c r="C61" s="184">
        <v>9772282.0099999998</v>
      </c>
      <c r="D61" s="184">
        <v>7229414.1600000001</v>
      </c>
      <c r="E61" s="184">
        <v>11707844.729999999</v>
      </c>
      <c r="F61" s="185">
        <v>1882797.6499999994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446950.3000000001</v>
      </c>
      <c r="O61" s="184">
        <v>3107327.2</v>
      </c>
      <c r="P61" s="185">
        <v>9447232.5000000019</v>
      </c>
      <c r="Q61" s="185">
        <v>1875876.83</v>
      </c>
      <c r="R61" s="185">
        <v>187577.94</v>
      </c>
      <c r="S61" s="185">
        <v>1177423.19</v>
      </c>
      <c r="T61" s="185">
        <v>383470.60000000003</v>
      </c>
      <c r="U61" s="185">
        <v>3634597.33</v>
      </c>
      <c r="V61" s="185">
        <v>204315.42</v>
      </c>
      <c r="W61" s="185">
        <v>564414.07999999996</v>
      </c>
      <c r="X61" s="185">
        <v>1329810.7600000002</v>
      </c>
      <c r="Y61" s="185">
        <v>6368878.0300000003</v>
      </c>
      <c r="Z61" s="185">
        <v>306469.69</v>
      </c>
      <c r="AA61" s="185">
        <v>374277.39</v>
      </c>
      <c r="AB61" s="185">
        <v>4774343.42</v>
      </c>
      <c r="AC61" s="185">
        <v>2713782.64</v>
      </c>
      <c r="AD61" s="185">
        <v>65840.2</v>
      </c>
      <c r="AE61" s="185">
        <v>765735.5</v>
      </c>
      <c r="AF61" s="185">
        <v>0</v>
      </c>
      <c r="AG61" s="185">
        <v>9859126.4800000004</v>
      </c>
      <c r="AH61" s="185">
        <v>0</v>
      </c>
      <c r="AI61" s="185">
        <v>955656.15999999992</v>
      </c>
      <c r="AJ61" s="185">
        <v>12523609.949999999</v>
      </c>
      <c r="AK61" s="185">
        <v>408346.65999999992</v>
      </c>
      <c r="AL61" s="185">
        <v>238507.2</v>
      </c>
      <c r="AM61" s="185">
        <v>0</v>
      </c>
      <c r="AN61" s="185">
        <v>215055.44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3823655.19</v>
      </c>
      <c r="AW61" s="185">
        <v>0</v>
      </c>
      <c r="AX61" s="185">
        <v>0</v>
      </c>
      <c r="AY61" s="185">
        <v>2250550.2799999998</v>
      </c>
      <c r="AZ61" s="185">
        <v>0</v>
      </c>
      <c r="BA61" s="185">
        <v>154404.79</v>
      </c>
      <c r="BB61" s="185">
        <v>0</v>
      </c>
      <c r="BC61" s="185">
        <v>289279.39999999997</v>
      </c>
      <c r="BD61" s="185">
        <v>731041.63</v>
      </c>
      <c r="BE61" s="185">
        <v>1929558.9599999997</v>
      </c>
      <c r="BF61" s="185">
        <v>2253954.9300000002</v>
      </c>
      <c r="BG61" s="185">
        <v>246419.71000000002</v>
      </c>
      <c r="BH61" s="185">
        <v>0</v>
      </c>
      <c r="BI61" s="185">
        <v>0</v>
      </c>
      <c r="BJ61" s="185">
        <v>0</v>
      </c>
      <c r="BK61" s="185">
        <v>0</v>
      </c>
      <c r="BL61" s="185">
        <v>2217049.69</v>
      </c>
      <c r="BM61" s="185">
        <v>0</v>
      </c>
      <c r="BN61" s="185">
        <v>25011284.829999998</v>
      </c>
      <c r="BO61" s="185">
        <v>0</v>
      </c>
      <c r="BP61" s="185">
        <v>0</v>
      </c>
      <c r="BQ61" s="185">
        <v>0</v>
      </c>
      <c r="BR61" s="185">
        <v>70355.26999999999</v>
      </c>
      <c r="BS61" s="185">
        <v>0</v>
      </c>
      <c r="BT61" s="185">
        <v>63836.1</v>
      </c>
      <c r="BU61" s="185">
        <v>0</v>
      </c>
      <c r="BV61" s="185">
        <v>0</v>
      </c>
      <c r="BW61" s="185">
        <v>0</v>
      </c>
      <c r="BX61" s="185">
        <v>3229576.48</v>
      </c>
      <c r="BY61" s="185">
        <v>1609824.02</v>
      </c>
      <c r="BZ61" s="185">
        <v>682446.09</v>
      </c>
      <c r="CA61" s="185">
        <v>1200661.8500000001</v>
      </c>
      <c r="CB61" s="185">
        <v>0</v>
      </c>
      <c r="CC61" s="185">
        <v>10607134.25</v>
      </c>
      <c r="CD61" s="249" t="s">
        <v>221</v>
      </c>
      <c r="CE61" s="195">
        <f t="shared" si="0"/>
        <v>148891996.92999998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1885081</v>
      </c>
      <c r="D62" s="195">
        <f t="shared" si="1"/>
        <v>1621372</v>
      </c>
      <c r="E62" s="195">
        <f t="shared" si="1"/>
        <v>2693308</v>
      </c>
      <c r="F62" s="195">
        <f t="shared" si="1"/>
        <v>407338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151822</v>
      </c>
      <c r="O62" s="195">
        <f t="shared" si="1"/>
        <v>655580</v>
      </c>
      <c r="P62" s="195">
        <f t="shared" si="1"/>
        <v>2054477</v>
      </c>
      <c r="Q62" s="195">
        <f t="shared" si="1"/>
        <v>374564</v>
      </c>
      <c r="R62" s="195">
        <f t="shared" si="1"/>
        <v>60499</v>
      </c>
      <c r="S62" s="195">
        <f t="shared" si="1"/>
        <v>308342</v>
      </c>
      <c r="T62" s="195">
        <f t="shared" si="1"/>
        <v>70678</v>
      </c>
      <c r="U62" s="195">
        <f t="shared" si="1"/>
        <v>897735</v>
      </c>
      <c r="V62" s="195">
        <f t="shared" si="1"/>
        <v>67233</v>
      </c>
      <c r="W62" s="195">
        <f t="shared" si="1"/>
        <v>121641</v>
      </c>
      <c r="X62" s="195">
        <f t="shared" si="1"/>
        <v>294727</v>
      </c>
      <c r="Y62" s="195">
        <f t="shared" si="1"/>
        <v>1124999</v>
      </c>
      <c r="Z62" s="195">
        <f t="shared" si="1"/>
        <v>14726</v>
      </c>
      <c r="AA62" s="195">
        <f t="shared" si="1"/>
        <v>66217</v>
      </c>
      <c r="AB62" s="195">
        <f t="shared" si="1"/>
        <v>1005556</v>
      </c>
      <c r="AC62" s="195">
        <f t="shared" si="1"/>
        <v>625593</v>
      </c>
      <c r="AD62" s="195">
        <f t="shared" si="1"/>
        <v>11375</v>
      </c>
      <c r="AE62" s="195">
        <f t="shared" si="1"/>
        <v>162343</v>
      </c>
      <c r="AF62" s="195">
        <f t="shared" si="1"/>
        <v>0</v>
      </c>
      <c r="AG62" s="195">
        <f t="shared" si="1"/>
        <v>1635483</v>
      </c>
      <c r="AH62" s="195">
        <f t="shared" si="1"/>
        <v>0</v>
      </c>
      <c r="AI62" s="195">
        <f t="shared" si="1"/>
        <v>213122</v>
      </c>
      <c r="AJ62" s="195">
        <f t="shared" si="1"/>
        <v>2004746</v>
      </c>
      <c r="AK62" s="195">
        <f t="shared" si="1"/>
        <v>87773</v>
      </c>
      <c r="AL62" s="195">
        <f t="shared" si="1"/>
        <v>49200</v>
      </c>
      <c r="AM62" s="195">
        <f t="shared" si="1"/>
        <v>0</v>
      </c>
      <c r="AN62" s="195">
        <f t="shared" si="1"/>
        <v>44103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493799</v>
      </c>
      <c r="AW62" s="195">
        <f t="shared" si="1"/>
        <v>0</v>
      </c>
      <c r="AX62" s="195">
        <f t="shared" si="1"/>
        <v>0</v>
      </c>
      <c r="AY62" s="195">
        <f>ROUND(AY47+AY48,0)</f>
        <v>788631</v>
      </c>
      <c r="AZ62" s="195">
        <f>ROUND(AZ47+AZ48,0)</f>
        <v>0</v>
      </c>
      <c r="BA62" s="195">
        <f>ROUND(BA47+BA48,0)</f>
        <v>41585</v>
      </c>
      <c r="BB62" s="195">
        <f t="shared" si="1"/>
        <v>0</v>
      </c>
      <c r="BC62" s="195">
        <f t="shared" si="1"/>
        <v>127059</v>
      </c>
      <c r="BD62" s="195">
        <f t="shared" si="1"/>
        <v>261612</v>
      </c>
      <c r="BE62" s="195">
        <f t="shared" si="1"/>
        <v>449572</v>
      </c>
      <c r="BF62" s="195">
        <f t="shared" si="1"/>
        <v>764375</v>
      </c>
      <c r="BG62" s="195">
        <f t="shared" si="1"/>
        <v>91414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733702</v>
      </c>
      <c r="BM62" s="195">
        <f t="shared" si="1"/>
        <v>0</v>
      </c>
      <c r="BN62" s="195">
        <f t="shared" si="1"/>
        <v>6245681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18033</v>
      </c>
      <c r="BS62" s="195">
        <f t="shared" si="2"/>
        <v>0</v>
      </c>
      <c r="BT62" s="195">
        <f t="shared" si="2"/>
        <v>15944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593361</v>
      </c>
      <c r="BY62" s="195">
        <f t="shared" si="2"/>
        <v>307263</v>
      </c>
      <c r="BZ62" s="195">
        <f t="shared" si="2"/>
        <v>208080</v>
      </c>
      <c r="CA62" s="195">
        <f t="shared" si="2"/>
        <v>289886</v>
      </c>
      <c r="CB62" s="195">
        <f t="shared" si="2"/>
        <v>0</v>
      </c>
      <c r="CC62" s="195">
        <f t="shared" si="2"/>
        <v>1407698</v>
      </c>
      <c r="CD62" s="249" t="s">
        <v>221</v>
      </c>
      <c r="CE62" s="195">
        <f t="shared" si="0"/>
        <v>31547328</v>
      </c>
      <c r="CF62" s="252"/>
    </row>
    <row r="63" spans="1:84" ht="12.65" customHeight="1" x14ac:dyDescent="0.35">
      <c r="A63" s="171" t="s">
        <v>236</v>
      </c>
      <c r="B63" s="175"/>
      <c r="C63" s="184">
        <v>168254.19999999995</v>
      </c>
      <c r="D63" s="184">
        <v>0</v>
      </c>
      <c r="E63" s="184">
        <v>0</v>
      </c>
      <c r="F63" s="185">
        <v>-1575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1562011.59</v>
      </c>
      <c r="P63" s="185">
        <v>0</v>
      </c>
      <c r="Q63" s="185">
        <v>0</v>
      </c>
      <c r="R63" s="185">
        <v>3320700.290000001</v>
      </c>
      <c r="S63" s="185">
        <v>0</v>
      </c>
      <c r="T63" s="185">
        <v>0</v>
      </c>
      <c r="U63" s="185">
        <v>22020</v>
      </c>
      <c r="V63" s="185">
        <v>0</v>
      </c>
      <c r="W63" s="185">
        <v>23115</v>
      </c>
      <c r="X63" s="185">
        <v>31095</v>
      </c>
      <c r="Y63" s="185">
        <v>482417.04000000004</v>
      </c>
      <c r="Z63" s="185">
        <v>0</v>
      </c>
      <c r="AA63" s="185">
        <v>700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3096469.7000000007</v>
      </c>
      <c r="AH63" s="185">
        <v>0</v>
      </c>
      <c r="AI63" s="185">
        <v>0</v>
      </c>
      <c r="AJ63" s="185">
        <v>378198.50000000012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1434187.1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4312.8</v>
      </c>
      <c r="BY63" s="185">
        <v>0</v>
      </c>
      <c r="BZ63" s="185">
        <v>0</v>
      </c>
      <c r="CA63" s="185">
        <v>0</v>
      </c>
      <c r="CB63" s="185">
        <v>0</v>
      </c>
      <c r="CC63" s="185">
        <v>1886022.52</v>
      </c>
      <c r="CD63" s="249" t="s">
        <v>221</v>
      </c>
      <c r="CE63" s="195">
        <f t="shared" si="0"/>
        <v>12407928.740000002</v>
      </c>
      <c r="CF63" s="252"/>
    </row>
    <row r="64" spans="1:84" ht="12.65" customHeight="1" x14ac:dyDescent="0.35">
      <c r="A64" s="171" t="s">
        <v>237</v>
      </c>
      <c r="B64" s="175"/>
      <c r="C64" s="184">
        <v>1296039.7300000002</v>
      </c>
      <c r="D64" s="184">
        <v>708778.69</v>
      </c>
      <c r="E64" s="185">
        <v>1301793.92</v>
      </c>
      <c r="F64" s="185">
        <v>113192.53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12821.01</v>
      </c>
      <c r="O64" s="184">
        <v>451240.55000000005</v>
      </c>
      <c r="P64" s="185">
        <v>30808108.200000003</v>
      </c>
      <c r="Q64" s="185">
        <v>244202.36</v>
      </c>
      <c r="R64" s="185">
        <v>637835.94000000006</v>
      </c>
      <c r="S64" s="185">
        <v>520217.51999999996</v>
      </c>
      <c r="T64" s="185">
        <v>292044.92000000004</v>
      </c>
      <c r="U64" s="185">
        <v>3808372.19</v>
      </c>
      <c r="V64" s="185">
        <v>7504.23</v>
      </c>
      <c r="W64" s="185">
        <v>27919.850000000006</v>
      </c>
      <c r="X64" s="185">
        <v>337777.29000000004</v>
      </c>
      <c r="Y64" s="185">
        <v>14448669.920000002</v>
      </c>
      <c r="Z64" s="185">
        <v>-79869.250000000015</v>
      </c>
      <c r="AA64" s="185">
        <v>509674.68</v>
      </c>
      <c r="AB64" s="185">
        <v>26573728.98</v>
      </c>
      <c r="AC64" s="185">
        <v>895091.03</v>
      </c>
      <c r="AD64" s="185">
        <v>16161.73</v>
      </c>
      <c r="AE64" s="185">
        <v>801.59</v>
      </c>
      <c r="AF64" s="185">
        <v>0</v>
      </c>
      <c r="AG64" s="185">
        <v>1021580.4700000001</v>
      </c>
      <c r="AH64" s="185">
        <v>0</v>
      </c>
      <c r="AI64" s="185">
        <v>166745.93999999997</v>
      </c>
      <c r="AJ64" s="185">
        <v>5761497.1000000006</v>
      </c>
      <c r="AK64" s="185">
        <v>1736.83</v>
      </c>
      <c r="AL64" s="185">
        <v>1059.6899999999998</v>
      </c>
      <c r="AM64" s="185">
        <v>0</v>
      </c>
      <c r="AN64" s="185">
        <v>30426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554157.62</v>
      </c>
      <c r="AW64" s="185">
        <v>0</v>
      </c>
      <c r="AX64" s="185">
        <v>0</v>
      </c>
      <c r="AY64" s="185">
        <v>1881733.5500000003</v>
      </c>
      <c r="AZ64" s="185">
        <v>0</v>
      </c>
      <c r="BA64" s="185">
        <v>0</v>
      </c>
      <c r="BB64" s="185">
        <v>0</v>
      </c>
      <c r="BC64" s="185">
        <v>7711.17</v>
      </c>
      <c r="BD64" s="185">
        <v>71925.909999999989</v>
      </c>
      <c r="BE64" s="185">
        <v>773224.06</v>
      </c>
      <c r="BF64" s="185">
        <v>231449.32000000004</v>
      </c>
      <c r="BG64" s="185">
        <v>392.1100000000003</v>
      </c>
      <c r="BH64" s="185">
        <v>0</v>
      </c>
      <c r="BI64" s="185">
        <v>0</v>
      </c>
      <c r="BJ64" s="185">
        <v>0</v>
      </c>
      <c r="BK64" s="185">
        <v>0</v>
      </c>
      <c r="BL64" s="185">
        <v>37223.80000000001</v>
      </c>
      <c r="BM64" s="185">
        <v>0</v>
      </c>
      <c r="BN64" s="185">
        <v>893500.65999999992</v>
      </c>
      <c r="BO64" s="185">
        <v>0</v>
      </c>
      <c r="BP64" s="185">
        <v>0</v>
      </c>
      <c r="BQ64" s="185">
        <v>0</v>
      </c>
      <c r="BR64" s="185">
        <v>18723.16</v>
      </c>
      <c r="BS64" s="185">
        <v>0</v>
      </c>
      <c r="BT64" s="185">
        <v>395</v>
      </c>
      <c r="BU64" s="185">
        <v>0</v>
      </c>
      <c r="BV64" s="185">
        <v>0</v>
      </c>
      <c r="BW64" s="185">
        <v>0</v>
      </c>
      <c r="BX64" s="185">
        <v>9784.89</v>
      </c>
      <c r="BY64" s="185">
        <v>5812.52</v>
      </c>
      <c r="BZ64" s="185">
        <v>1848.06</v>
      </c>
      <c r="CA64" s="185">
        <v>13813.81</v>
      </c>
      <c r="CB64" s="185">
        <v>0</v>
      </c>
      <c r="CC64" s="185">
        <v>-351061.66</v>
      </c>
      <c r="CD64" s="249" t="s">
        <v>221</v>
      </c>
      <c r="CE64" s="195">
        <f t="shared" si="0"/>
        <v>94065787.61999999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1323.6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341.81</v>
      </c>
      <c r="Z65" s="185">
        <v>0</v>
      </c>
      <c r="AA65" s="185">
        <v>5382.3</v>
      </c>
      <c r="AB65" s="185">
        <v>609.04000000000008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16827.009999999998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36.46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15.91</v>
      </c>
      <c r="BE65" s="185">
        <v>2622907.6799999997</v>
      </c>
      <c r="BF65" s="185">
        <v>11623.46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555.38</v>
      </c>
      <c r="BY65" s="185">
        <v>0</v>
      </c>
      <c r="BZ65" s="185">
        <v>0</v>
      </c>
      <c r="CA65" s="185">
        <v>0</v>
      </c>
      <c r="CB65" s="185">
        <v>0</v>
      </c>
      <c r="CC65" s="185">
        <v>292148.28000000003</v>
      </c>
      <c r="CD65" s="249" t="s">
        <v>221</v>
      </c>
      <c r="CE65" s="195">
        <f t="shared" si="0"/>
        <v>2951770.9299999997</v>
      </c>
      <c r="CF65" s="252"/>
    </row>
    <row r="66" spans="1:84" ht="12.65" customHeight="1" x14ac:dyDescent="0.35">
      <c r="A66" s="171" t="s">
        <v>239</v>
      </c>
      <c r="B66" s="175"/>
      <c r="C66" s="184">
        <v>27925.45</v>
      </c>
      <c r="D66" s="184">
        <v>13389.66</v>
      </c>
      <c r="E66" s="184">
        <v>15673.13</v>
      </c>
      <c r="F66" s="184">
        <v>11150.75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-243.2</v>
      </c>
      <c r="O66" s="185">
        <v>77582.960000000006</v>
      </c>
      <c r="P66" s="185">
        <v>3113215.53</v>
      </c>
      <c r="Q66" s="185">
        <v>2246.98</v>
      </c>
      <c r="R66" s="185">
        <v>3636.69</v>
      </c>
      <c r="S66" s="184">
        <v>153185.41</v>
      </c>
      <c r="T66" s="184">
        <v>0</v>
      </c>
      <c r="U66" s="185">
        <v>1754192.56</v>
      </c>
      <c r="V66" s="185">
        <v>21408.959999999999</v>
      </c>
      <c r="W66" s="185">
        <v>271821.09999999998</v>
      </c>
      <c r="X66" s="185">
        <v>272483.77</v>
      </c>
      <c r="Y66" s="185">
        <v>709204.4</v>
      </c>
      <c r="Z66" s="185">
        <v>3486752.7</v>
      </c>
      <c r="AA66" s="185">
        <v>42870.27</v>
      </c>
      <c r="AB66" s="185">
        <v>352056.45</v>
      </c>
      <c r="AC66" s="185">
        <v>26832.63</v>
      </c>
      <c r="AD66" s="185">
        <v>903468.01</v>
      </c>
      <c r="AE66" s="185">
        <v>0</v>
      </c>
      <c r="AF66" s="185">
        <v>0</v>
      </c>
      <c r="AG66" s="185">
        <v>385183.82</v>
      </c>
      <c r="AH66" s="185">
        <v>0</v>
      </c>
      <c r="AI66" s="185">
        <v>27591.03</v>
      </c>
      <c r="AJ66" s="185">
        <v>2276236.5499999998</v>
      </c>
      <c r="AK66" s="185">
        <v>0</v>
      </c>
      <c r="AL66" s="185">
        <v>0</v>
      </c>
      <c r="AM66" s="185">
        <v>0</v>
      </c>
      <c r="AN66" s="185">
        <v>144150.14000000001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69152.63</v>
      </c>
      <c r="AW66" s="185">
        <v>1885211</v>
      </c>
      <c r="AX66" s="185">
        <v>0</v>
      </c>
      <c r="AY66" s="185">
        <v>59681.08</v>
      </c>
      <c r="AZ66" s="185">
        <v>0</v>
      </c>
      <c r="BA66" s="185">
        <v>1235184.05</v>
      </c>
      <c r="BB66" s="185">
        <v>0</v>
      </c>
      <c r="BC66" s="185">
        <v>114.97</v>
      </c>
      <c r="BD66" s="185">
        <v>18807.87</v>
      </c>
      <c r="BE66" s="185">
        <v>3281736.01</v>
      </c>
      <c r="BF66" s="185">
        <v>691220.51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58471.88</v>
      </c>
      <c r="BM66" s="185">
        <v>0</v>
      </c>
      <c r="BN66" s="185">
        <v>-18695066.219999999</v>
      </c>
      <c r="BO66" s="185">
        <v>0</v>
      </c>
      <c r="BP66" s="185">
        <v>0</v>
      </c>
      <c r="BQ66" s="185">
        <v>0</v>
      </c>
      <c r="BR66" s="185">
        <v>55855.14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90596.6</v>
      </c>
      <c r="BY66" s="185">
        <v>5729.39</v>
      </c>
      <c r="BZ66" s="185">
        <v>110</v>
      </c>
      <c r="CA66" s="185">
        <v>2986.72</v>
      </c>
      <c r="CB66" s="185">
        <v>0</v>
      </c>
      <c r="CC66" s="185">
        <v>53667373.010000013</v>
      </c>
      <c r="CD66" s="249" t="s">
        <v>221</v>
      </c>
      <c r="CE66" s="195">
        <f t="shared" si="0"/>
        <v>56519180.390000015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565762</v>
      </c>
      <c r="D67" s="195">
        <f>ROUND(D51+D52,0)</f>
        <v>147264</v>
      </c>
      <c r="E67" s="195">
        <f t="shared" ref="E67:BP67" si="3">ROUND(E51+E52,0)</f>
        <v>5387</v>
      </c>
      <c r="F67" s="195">
        <f t="shared" si="3"/>
        <v>562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181583</v>
      </c>
      <c r="P67" s="195">
        <f t="shared" si="3"/>
        <v>2883271</v>
      </c>
      <c r="Q67" s="195">
        <f t="shared" si="3"/>
        <v>8206</v>
      </c>
      <c r="R67" s="195">
        <f t="shared" si="3"/>
        <v>158462</v>
      </c>
      <c r="S67" s="195">
        <f t="shared" si="3"/>
        <v>19243</v>
      </c>
      <c r="T67" s="195">
        <f t="shared" si="3"/>
        <v>5694</v>
      </c>
      <c r="U67" s="195">
        <f t="shared" si="3"/>
        <v>391341</v>
      </c>
      <c r="V67" s="195">
        <f t="shared" si="3"/>
        <v>56200</v>
      </c>
      <c r="W67" s="195">
        <f t="shared" si="3"/>
        <v>160551</v>
      </c>
      <c r="X67" s="195">
        <f t="shared" si="3"/>
        <v>89589</v>
      </c>
      <c r="Y67" s="195">
        <f t="shared" si="3"/>
        <v>1197922</v>
      </c>
      <c r="Z67" s="195">
        <f t="shared" si="3"/>
        <v>0</v>
      </c>
      <c r="AA67" s="195">
        <f t="shared" si="3"/>
        <v>57615</v>
      </c>
      <c r="AB67" s="195">
        <f t="shared" si="3"/>
        <v>64578</v>
      </c>
      <c r="AC67" s="195">
        <f t="shared" si="3"/>
        <v>110073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420217</v>
      </c>
      <c r="AH67" s="195">
        <f t="shared" si="3"/>
        <v>0</v>
      </c>
      <c r="AI67" s="195">
        <f t="shared" si="3"/>
        <v>1479</v>
      </c>
      <c r="AJ67" s="195">
        <f t="shared" si="3"/>
        <v>132229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36089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65089</v>
      </c>
      <c r="AW67" s="195">
        <f t="shared" si="3"/>
        <v>0</v>
      </c>
      <c r="AX67" s="195">
        <f t="shared" si="3"/>
        <v>0</v>
      </c>
      <c r="AY67" s="195">
        <f t="shared" si="3"/>
        <v>53438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1462</v>
      </c>
      <c r="BD67" s="195">
        <f t="shared" si="3"/>
        <v>1315</v>
      </c>
      <c r="BE67" s="195">
        <f t="shared" si="3"/>
        <v>122540</v>
      </c>
      <c r="BF67" s="195">
        <f t="shared" si="3"/>
        <v>7757</v>
      </c>
      <c r="BG67" s="195">
        <f t="shared" si="3"/>
        <v>0</v>
      </c>
      <c r="BH67" s="195">
        <f t="shared" si="3"/>
        <v>1687633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5798189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348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355525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6990867</v>
      </c>
      <c r="CD67" s="249" t="s">
        <v>221</v>
      </c>
      <c r="CE67" s="195">
        <f t="shared" si="0"/>
        <v>21798255</v>
      </c>
      <c r="CF67" s="252"/>
    </row>
    <row r="68" spans="1:84" ht="12.65" customHeight="1" x14ac:dyDescent="0.35">
      <c r="A68" s="171" t="s">
        <v>240</v>
      </c>
      <c r="B68" s="175"/>
      <c r="C68" s="184">
        <v>10764.85</v>
      </c>
      <c r="D68" s="184">
        <v>33285.69</v>
      </c>
      <c r="E68" s="184">
        <v>70263.539999999994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835908.33</v>
      </c>
      <c r="Q68" s="185">
        <v>0</v>
      </c>
      <c r="R68" s="185">
        <v>0</v>
      </c>
      <c r="S68" s="185">
        <v>0</v>
      </c>
      <c r="T68" s="185">
        <v>0</v>
      </c>
      <c r="U68" s="185">
        <v>111845.52000000002</v>
      </c>
      <c r="V68" s="185">
        <v>0</v>
      </c>
      <c r="W68" s="185">
        <v>0</v>
      </c>
      <c r="X68" s="185">
        <v>0</v>
      </c>
      <c r="Y68" s="185">
        <v>91804.74000000002</v>
      </c>
      <c r="Z68" s="185">
        <v>0</v>
      </c>
      <c r="AA68" s="185">
        <v>0</v>
      </c>
      <c r="AB68" s="185">
        <v>231756.08</v>
      </c>
      <c r="AC68" s="185">
        <v>35773.85</v>
      </c>
      <c r="AD68" s="185">
        <v>0</v>
      </c>
      <c r="AE68" s="185">
        <v>0</v>
      </c>
      <c r="AF68" s="185">
        <v>0</v>
      </c>
      <c r="AG68" s="185">
        <v>358860.24000000005</v>
      </c>
      <c r="AH68" s="185">
        <v>0</v>
      </c>
      <c r="AI68" s="185">
        <v>0</v>
      </c>
      <c r="AJ68" s="185">
        <v>469202.58000000007</v>
      </c>
      <c r="AK68" s="185">
        <v>0</v>
      </c>
      <c r="AL68" s="185">
        <v>0</v>
      </c>
      <c r="AM68" s="185">
        <v>0</v>
      </c>
      <c r="AN68" s="185">
        <v>52997.23000000001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9706.75</v>
      </c>
      <c r="AW68" s="185">
        <v>0</v>
      </c>
      <c r="AX68" s="185">
        <v>0</v>
      </c>
      <c r="AY68" s="185">
        <v>372.18</v>
      </c>
      <c r="AZ68" s="185">
        <v>0</v>
      </c>
      <c r="BA68" s="185">
        <v>0</v>
      </c>
      <c r="BB68" s="185">
        <v>0</v>
      </c>
      <c r="BC68" s="185">
        <v>0</v>
      </c>
      <c r="BD68" s="185">
        <v>-1026.24</v>
      </c>
      <c r="BE68" s="185">
        <v>71.789999999999594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4939.1400000000003</v>
      </c>
      <c r="BM68" s="185">
        <v>0</v>
      </c>
      <c r="BN68" s="185">
        <v>475933.17000000004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1671307.0499999996</v>
      </c>
      <c r="CD68" s="249" t="s">
        <v>221</v>
      </c>
      <c r="CE68" s="195">
        <f t="shared" si="0"/>
        <v>4463766.4899999993</v>
      </c>
      <c r="CF68" s="252"/>
    </row>
    <row r="69" spans="1:84" ht="12.65" customHeight="1" x14ac:dyDescent="0.35">
      <c r="A69" s="171" t="s">
        <v>241</v>
      </c>
      <c r="B69" s="175"/>
      <c r="C69" s="184">
        <v>43522.899999999994</v>
      </c>
      <c r="D69" s="184">
        <v>20523.650000000009</v>
      </c>
      <c r="E69" s="185">
        <v>37706.369999999937</v>
      </c>
      <c r="F69" s="185">
        <v>4918.9399999999951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11602.439999999988</v>
      </c>
      <c r="P69" s="185">
        <v>57297.560000000034</v>
      </c>
      <c r="Q69" s="185">
        <v>5000</v>
      </c>
      <c r="R69" s="224">
        <v>0</v>
      </c>
      <c r="S69" s="185">
        <v>576.59000000000015</v>
      </c>
      <c r="T69" s="184">
        <v>108.29999999999927</v>
      </c>
      <c r="U69" s="185">
        <v>390.56999999997788</v>
      </c>
      <c r="V69" s="185">
        <v>0</v>
      </c>
      <c r="W69" s="184">
        <v>0</v>
      </c>
      <c r="X69" s="185">
        <v>0</v>
      </c>
      <c r="Y69" s="185">
        <v>24460.729999999978</v>
      </c>
      <c r="Z69" s="185">
        <v>5000</v>
      </c>
      <c r="AA69" s="185">
        <v>0</v>
      </c>
      <c r="AB69" s="185">
        <v>11035.110000000022</v>
      </c>
      <c r="AC69" s="185">
        <v>0</v>
      </c>
      <c r="AD69" s="185">
        <v>0</v>
      </c>
      <c r="AE69" s="185">
        <v>0</v>
      </c>
      <c r="AF69" s="185">
        <v>0</v>
      </c>
      <c r="AG69" s="185">
        <v>40476.60000000002</v>
      </c>
      <c r="AH69" s="185">
        <v>0</v>
      </c>
      <c r="AI69" s="185">
        <v>15000</v>
      </c>
      <c r="AJ69" s="185">
        <v>183261.62</v>
      </c>
      <c r="AK69" s="185">
        <v>0</v>
      </c>
      <c r="AL69" s="185">
        <v>0</v>
      </c>
      <c r="AM69" s="185">
        <v>0</v>
      </c>
      <c r="AN69" s="185">
        <v>14999.999999999998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7999.9999999999791</v>
      </c>
      <c r="AW69" s="185">
        <v>0</v>
      </c>
      <c r="AX69" s="185">
        <v>0</v>
      </c>
      <c r="AY69" s="185">
        <v>856.19000000000233</v>
      </c>
      <c r="AZ69" s="185">
        <v>0</v>
      </c>
      <c r="BA69" s="185">
        <v>0</v>
      </c>
      <c r="BB69" s="185">
        <v>0</v>
      </c>
      <c r="BC69" s="185">
        <v>0</v>
      </c>
      <c r="BD69" s="185">
        <v>18639.670000000002</v>
      </c>
      <c r="BE69" s="185">
        <v>-167563.6799999997</v>
      </c>
      <c r="BF69" s="185">
        <v>273990.14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42443.009999999995</v>
      </c>
      <c r="BM69" s="185">
        <v>0</v>
      </c>
      <c r="BN69" s="185">
        <v>3152033.37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2800</v>
      </c>
      <c r="BU69" s="185">
        <v>0</v>
      </c>
      <c r="BV69" s="185">
        <v>0</v>
      </c>
      <c r="BW69" s="185">
        <v>0</v>
      </c>
      <c r="BX69" s="185">
        <v>32242.149999999998</v>
      </c>
      <c r="BY69" s="185">
        <v>-778.19999999999709</v>
      </c>
      <c r="BZ69" s="185">
        <v>7730</v>
      </c>
      <c r="CA69" s="185">
        <v>0</v>
      </c>
      <c r="CB69" s="185">
        <v>0</v>
      </c>
      <c r="CC69" s="185">
        <v>9893641.2300000023</v>
      </c>
      <c r="CD69" s="188">
        <v>13128048.07</v>
      </c>
      <c r="CE69" s="195">
        <f t="shared" si="0"/>
        <v>26867963.330000002</v>
      </c>
      <c r="CF69" s="252"/>
    </row>
    <row r="70" spans="1:84" ht="12.65" customHeight="1" x14ac:dyDescent="0.35">
      <c r="A70" s="171" t="s">
        <v>242</v>
      </c>
      <c r="B70" s="175"/>
      <c r="C70" s="184">
        <v>24276.940000000002</v>
      </c>
      <c r="D70" s="184">
        <v>1420.47</v>
      </c>
      <c r="E70" s="184">
        <v>7849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3087.08</v>
      </c>
      <c r="T70" s="184">
        <v>1058.73</v>
      </c>
      <c r="U70" s="185">
        <v>12063.92</v>
      </c>
      <c r="V70" s="184">
        <v>0</v>
      </c>
      <c r="W70" s="184">
        <v>2933.83</v>
      </c>
      <c r="X70" s="185">
        <v>1505.71</v>
      </c>
      <c r="Y70" s="185">
        <v>1048710.03</v>
      </c>
      <c r="Z70" s="185">
        <v>23904.78</v>
      </c>
      <c r="AA70" s="185">
        <v>0</v>
      </c>
      <c r="AB70" s="185">
        <v>0</v>
      </c>
      <c r="AC70" s="185">
        <v>5476.89</v>
      </c>
      <c r="AD70" s="185">
        <v>0</v>
      </c>
      <c r="AE70" s="185">
        <v>0</v>
      </c>
      <c r="AF70" s="185">
        <v>0</v>
      </c>
      <c r="AG70" s="185">
        <v>448703.99</v>
      </c>
      <c r="AH70" s="185">
        <v>0</v>
      </c>
      <c r="AI70" s="185">
        <v>0</v>
      </c>
      <c r="AJ70" s="185">
        <v>52136.61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996478.28000000014</v>
      </c>
      <c r="AZ70" s="185">
        <v>0</v>
      </c>
      <c r="BA70" s="185">
        <v>0</v>
      </c>
      <c r="BB70" s="185">
        <v>0</v>
      </c>
      <c r="BC70" s="185">
        <v>457.93</v>
      </c>
      <c r="BD70" s="185">
        <v>13111.69</v>
      </c>
      <c r="BE70" s="185">
        <v>2512.54</v>
      </c>
      <c r="BF70" s="185">
        <v>354.18</v>
      </c>
      <c r="BG70" s="185">
        <v>1594.26</v>
      </c>
      <c r="BH70" s="185">
        <v>0</v>
      </c>
      <c r="BI70" s="185">
        <v>0</v>
      </c>
      <c r="BJ70" s="185">
        <v>0</v>
      </c>
      <c r="BK70" s="185">
        <v>0</v>
      </c>
      <c r="BL70" s="185">
        <v>15730.37</v>
      </c>
      <c r="BM70" s="185">
        <v>0</v>
      </c>
      <c r="BN70" s="185">
        <v>1028546.7400000002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2700</v>
      </c>
      <c r="BU70" s="185">
        <v>0</v>
      </c>
      <c r="BV70" s="185">
        <v>0</v>
      </c>
      <c r="BW70" s="185">
        <v>0</v>
      </c>
      <c r="BX70" s="185">
        <v>4625.8900000000003</v>
      </c>
      <c r="BY70" s="185">
        <v>4347.9400000000005</v>
      </c>
      <c r="BZ70" s="185">
        <v>227.1</v>
      </c>
      <c r="CA70" s="185">
        <v>1175</v>
      </c>
      <c r="CB70" s="185">
        <v>0</v>
      </c>
      <c r="CC70" s="185">
        <v>6698130.6700000009</v>
      </c>
      <c r="CD70" s="188"/>
      <c r="CE70" s="195">
        <f t="shared" si="0"/>
        <v>10403120.570000002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13745355.199999999</v>
      </c>
      <c r="D71" s="195">
        <f t="shared" ref="D71:AI71" si="5">SUM(D61:D69)-D70</f>
        <v>9772607.379999999</v>
      </c>
      <c r="E71" s="195">
        <f t="shared" si="5"/>
        <v>15824127.689999998</v>
      </c>
      <c r="F71" s="195">
        <f t="shared" si="5"/>
        <v>2418384.8699999992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611350.1100000001</v>
      </c>
      <c r="O71" s="195">
        <f t="shared" si="5"/>
        <v>6046927.7400000002</v>
      </c>
      <c r="P71" s="195">
        <f t="shared" si="5"/>
        <v>49200833.720000006</v>
      </c>
      <c r="Q71" s="195">
        <f t="shared" si="5"/>
        <v>2510096.17</v>
      </c>
      <c r="R71" s="195">
        <f t="shared" si="5"/>
        <v>4368711.8600000013</v>
      </c>
      <c r="S71" s="195">
        <f t="shared" si="5"/>
        <v>2175900.63</v>
      </c>
      <c r="T71" s="195">
        <f t="shared" si="5"/>
        <v>750937.09000000008</v>
      </c>
      <c r="U71" s="195">
        <f t="shared" si="5"/>
        <v>10608430.25</v>
      </c>
      <c r="V71" s="195">
        <f t="shared" si="5"/>
        <v>356661.61000000004</v>
      </c>
      <c r="W71" s="195">
        <f t="shared" si="5"/>
        <v>1166528.1999999997</v>
      </c>
      <c r="X71" s="195">
        <f t="shared" si="5"/>
        <v>2353977.1100000003</v>
      </c>
      <c r="Y71" s="195">
        <f t="shared" si="5"/>
        <v>23399987.639999997</v>
      </c>
      <c r="Z71" s="195">
        <f t="shared" si="5"/>
        <v>3709174.3600000003</v>
      </c>
      <c r="AA71" s="195">
        <f t="shared" si="5"/>
        <v>1056736.6400000001</v>
      </c>
      <c r="AB71" s="195">
        <f t="shared" si="5"/>
        <v>33013663.079999994</v>
      </c>
      <c r="AC71" s="195">
        <f t="shared" si="5"/>
        <v>4401669.26</v>
      </c>
      <c r="AD71" s="195">
        <f t="shared" si="5"/>
        <v>1016523.94</v>
      </c>
      <c r="AE71" s="195">
        <f t="shared" si="5"/>
        <v>928880.09</v>
      </c>
      <c r="AF71" s="195">
        <f t="shared" si="5"/>
        <v>0</v>
      </c>
      <c r="AG71" s="195">
        <f t="shared" si="5"/>
        <v>16368693.320000002</v>
      </c>
      <c r="AH71" s="195">
        <f t="shared" si="5"/>
        <v>0</v>
      </c>
      <c r="AI71" s="195">
        <f t="shared" si="5"/>
        <v>1379594.13</v>
      </c>
      <c r="AJ71" s="195">
        <f t="shared" ref="AJ71:BO71" si="6">SUM(AJ61:AJ69)-AJ70</f>
        <v>23693671.700000007</v>
      </c>
      <c r="AK71" s="195">
        <f t="shared" si="6"/>
        <v>498952.48999999993</v>
      </c>
      <c r="AL71" s="195">
        <f t="shared" si="6"/>
        <v>288766.89</v>
      </c>
      <c r="AM71" s="195">
        <f t="shared" si="6"/>
        <v>0</v>
      </c>
      <c r="AN71" s="195">
        <f t="shared" si="6"/>
        <v>537820.81000000006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5023596.6499999994</v>
      </c>
      <c r="AW71" s="195">
        <f t="shared" si="6"/>
        <v>1885211</v>
      </c>
      <c r="AX71" s="195">
        <f t="shared" si="6"/>
        <v>0</v>
      </c>
      <c r="AY71" s="195">
        <f t="shared" si="6"/>
        <v>4038784</v>
      </c>
      <c r="AZ71" s="195">
        <f t="shared" si="6"/>
        <v>0</v>
      </c>
      <c r="BA71" s="195">
        <f t="shared" si="6"/>
        <v>1431173.84</v>
      </c>
      <c r="BB71" s="195">
        <f t="shared" si="6"/>
        <v>0</v>
      </c>
      <c r="BC71" s="195">
        <f t="shared" si="6"/>
        <v>425168.60999999993</v>
      </c>
      <c r="BD71" s="195">
        <f t="shared" si="6"/>
        <v>1089220.06</v>
      </c>
      <c r="BE71" s="195">
        <f t="shared" si="6"/>
        <v>9009534.2799999993</v>
      </c>
      <c r="BF71" s="195">
        <f t="shared" si="6"/>
        <v>4234016.18</v>
      </c>
      <c r="BG71" s="195">
        <f t="shared" si="6"/>
        <v>336631.56</v>
      </c>
      <c r="BH71" s="195">
        <f t="shared" si="6"/>
        <v>1687633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3078099.1499999994</v>
      </c>
      <c r="BM71" s="195">
        <f t="shared" si="6"/>
        <v>0</v>
      </c>
      <c r="BN71" s="195">
        <f t="shared" si="6"/>
        <v>23287196.170000002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163314.57</v>
      </c>
      <c r="BS71" s="195">
        <f t="shared" si="7"/>
        <v>0</v>
      </c>
      <c r="BT71" s="195">
        <f t="shared" si="7"/>
        <v>80275.100000000006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3955803.4099999997</v>
      </c>
      <c r="BY71" s="195">
        <f t="shared" si="7"/>
        <v>2279027.7899999996</v>
      </c>
      <c r="BZ71" s="195">
        <f t="shared" si="7"/>
        <v>899987.05</v>
      </c>
      <c r="CA71" s="195">
        <f t="shared" si="7"/>
        <v>1506173.3800000001</v>
      </c>
      <c r="CB71" s="195">
        <f t="shared" si="7"/>
        <v>0</v>
      </c>
      <c r="CC71" s="195">
        <f t="shared" si="7"/>
        <v>79366999.010000005</v>
      </c>
      <c r="CD71" s="245">
        <f>CD69-CD70</f>
        <v>13128048.07</v>
      </c>
      <c r="CE71" s="195">
        <f>SUM(CE61:CE69)-CE70</f>
        <v>389110856.86000001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42326654.240000002</v>
      </c>
      <c r="D73" s="184">
        <v>31759015</v>
      </c>
      <c r="E73" s="185">
        <v>48800157.949999996</v>
      </c>
      <c r="F73" s="185">
        <v>8065139.21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15555610.999999998</v>
      </c>
      <c r="P73" s="185">
        <v>289252025.61000001</v>
      </c>
      <c r="Q73" s="185">
        <v>8603581</v>
      </c>
      <c r="R73" s="185">
        <v>16972755</v>
      </c>
      <c r="S73" s="185">
        <v>0</v>
      </c>
      <c r="T73" s="185">
        <v>7558898</v>
      </c>
      <c r="U73" s="185">
        <v>54113606.189999998</v>
      </c>
      <c r="V73" s="185">
        <v>2318960</v>
      </c>
      <c r="W73" s="185">
        <v>5092771</v>
      </c>
      <c r="X73" s="185">
        <v>24091127</v>
      </c>
      <c r="Y73" s="185">
        <v>94704419</v>
      </c>
      <c r="Z73" s="185">
        <v>324362</v>
      </c>
      <c r="AA73" s="185">
        <v>6625112</v>
      </c>
      <c r="AB73" s="185">
        <v>83439115.439999983</v>
      </c>
      <c r="AC73" s="185">
        <v>39079771</v>
      </c>
      <c r="AD73" s="185">
        <v>8039655</v>
      </c>
      <c r="AE73" s="185">
        <v>4489357.97</v>
      </c>
      <c r="AF73" s="185">
        <v>26147955</v>
      </c>
      <c r="AG73" s="185">
        <v>708673</v>
      </c>
      <c r="AH73" s="185">
        <v>352491.3</v>
      </c>
      <c r="AI73" s="185">
        <v>4000787</v>
      </c>
      <c r="AJ73" s="185">
        <v>2258455</v>
      </c>
      <c r="AK73" s="185">
        <v>1210288</v>
      </c>
      <c r="AL73" s="185">
        <v>8075463.4000000004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8">
        <v>0</v>
      </c>
      <c r="CD73" s="249" t="s">
        <v>221</v>
      </c>
      <c r="CE73" s="195">
        <f t="shared" ref="CE73:CE80" si="8">SUM(C73:CD73)</f>
        <v>833966206.30999994</v>
      </c>
      <c r="CF73" s="252"/>
    </row>
    <row r="74" spans="1:84" ht="12.65" customHeight="1" x14ac:dyDescent="0.35">
      <c r="A74" s="171" t="s">
        <v>246</v>
      </c>
      <c r="B74" s="175"/>
      <c r="C74" s="184">
        <v>64369</v>
      </c>
      <c r="D74" s="184">
        <v>2522189</v>
      </c>
      <c r="E74" s="185">
        <v>4116665</v>
      </c>
      <c r="F74" s="185">
        <v>95544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2176451.44</v>
      </c>
      <c r="P74" s="185">
        <v>222311322.94000003</v>
      </c>
      <c r="Q74" s="185">
        <v>15169827</v>
      </c>
      <c r="R74" s="185">
        <v>15308134</v>
      </c>
      <c r="S74" s="185">
        <v>0</v>
      </c>
      <c r="T74" s="185">
        <v>263838</v>
      </c>
      <c r="U74" s="185">
        <v>37227658</v>
      </c>
      <c r="V74" s="185">
        <v>3890040.0000000005</v>
      </c>
      <c r="W74" s="185">
        <v>16792298</v>
      </c>
      <c r="X74" s="185">
        <v>46768979.200000003</v>
      </c>
      <c r="Y74" s="185">
        <v>106802249.55</v>
      </c>
      <c r="Z74" s="185">
        <v>35016269</v>
      </c>
      <c r="AA74" s="185">
        <v>8009518</v>
      </c>
      <c r="AB74" s="185">
        <v>116730065.57000001</v>
      </c>
      <c r="AC74" s="185">
        <v>4135061</v>
      </c>
      <c r="AD74" s="185">
        <v>239749</v>
      </c>
      <c r="AE74" s="185">
        <v>796763.03</v>
      </c>
      <c r="AF74" s="185">
        <v>0</v>
      </c>
      <c r="AG74" s="185">
        <v>111416492.91</v>
      </c>
      <c r="AH74" s="185">
        <v>0</v>
      </c>
      <c r="AI74" s="185">
        <v>4802415</v>
      </c>
      <c r="AJ74" s="185">
        <v>86532617.529999986</v>
      </c>
      <c r="AK74" s="185">
        <v>502930</v>
      </c>
      <c r="AL74" s="185">
        <v>213556</v>
      </c>
      <c r="AM74" s="185">
        <v>0</v>
      </c>
      <c r="AN74" s="185">
        <v>995633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17410530.350000001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8">
        <v>9925220</v>
      </c>
      <c r="CD74" s="249" t="s">
        <v>221</v>
      </c>
      <c r="CE74" s="195">
        <f t="shared" si="8"/>
        <v>870236385.51999998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42391023.240000002</v>
      </c>
      <c r="D75" s="195">
        <f t="shared" si="9"/>
        <v>34281204</v>
      </c>
      <c r="E75" s="195">
        <f t="shared" si="9"/>
        <v>52916822.949999996</v>
      </c>
      <c r="F75" s="195">
        <f t="shared" si="9"/>
        <v>8160683.21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17732062.439999998</v>
      </c>
      <c r="P75" s="195">
        <f t="shared" si="9"/>
        <v>511563348.55000007</v>
      </c>
      <c r="Q75" s="195">
        <f t="shared" si="9"/>
        <v>23773408</v>
      </c>
      <c r="R75" s="195">
        <f t="shared" si="9"/>
        <v>32280889</v>
      </c>
      <c r="S75" s="195">
        <f t="shared" si="9"/>
        <v>0</v>
      </c>
      <c r="T75" s="195">
        <f t="shared" si="9"/>
        <v>7822736</v>
      </c>
      <c r="U75" s="195">
        <f t="shared" si="9"/>
        <v>91341264.189999998</v>
      </c>
      <c r="V75" s="195">
        <f t="shared" si="9"/>
        <v>6209000</v>
      </c>
      <c r="W75" s="195">
        <f t="shared" si="9"/>
        <v>21885069</v>
      </c>
      <c r="X75" s="195">
        <f t="shared" si="9"/>
        <v>70860106.200000003</v>
      </c>
      <c r="Y75" s="195">
        <f t="shared" si="9"/>
        <v>201506668.55000001</v>
      </c>
      <c r="Z75" s="195">
        <f t="shared" si="9"/>
        <v>35340631</v>
      </c>
      <c r="AA75" s="195">
        <f t="shared" si="9"/>
        <v>14634630</v>
      </c>
      <c r="AB75" s="195">
        <f t="shared" si="9"/>
        <v>200169181.00999999</v>
      </c>
      <c r="AC75" s="195">
        <f t="shared" si="9"/>
        <v>43214832</v>
      </c>
      <c r="AD75" s="195">
        <f t="shared" si="9"/>
        <v>8279404</v>
      </c>
      <c r="AE75" s="195">
        <f t="shared" si="9"/>
        <v>5286121</v>
      </c>
      <c r="AF75" s="195">
        <f t="shared" si="9"/>
        <v>26147955</v>
      </c>
      <c r="AG75" s="195">
        <f t="shared" si="9"/>
        <v>112125165.91</v>
      </c>
      <c r="AH75" s="195">
        <f t="shared" si="9"/>
        <v>352491.3</v>
      </c>
      <c r="AI75" s="195">
        <f t="shared" si="9"/>
        <v>8803202</v>
      </c>
      <c r="AJ75" s="195">
        <f t="shared" si="9"/>
        <v>88791072.529999986</v>
      </c>
      <c r="AK75" s="195">
        <f t="shared" si="9"/>
        <v>1713218</v>
      </c>
      <c r="AL75" s="195">
        <f t="shared" si="9"/>
        <v>8289019.4000000004</v>
      </c>
      <c r="AM75" s="195">
        <f t="shared" si="9"/>
        <v>0</v>
      </c>
      <c r="AN75" s="195">
        <f t="shared" si="9"/>
        <v>995633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17410530.350000001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195">
        <f t="shared" ref="CC75" si="10">SUM(CC73:CC74)</f>
        <v>9925220</v>
      </c>
      <c r="CD75" s="249" t="s">
        <v>221</v>
      </c>
      <c r="CE75" s="195">
        <f t="shared" si="8"/>
        <v>1704202591.8300002</v>
      </c>
      <c r="CF75" s="252"/>
    </row>
    <row r="76" spans="1:84" ht="12.65" customHeight="1" x14ac:dyDescent="0.35">
      <c r="A76" s="171" t="s">
        <v>248</v>
      </c>
      <c r="B76" s="175"/>
      <c r="C76" s="296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>
        <v>1636</v>
      </c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189545</v>
      </c>
      <c r="AW76" s="185"/>
      <c r="AX76" s="185"/>
      <c r="AY76" s="185">
        <v>12105</v>
      </c>
      <c r="AZ76" s="185"/>
      <c r="BA76" s="185">
        <v>4542</v>
      </c>
      <c r="BB76" s="185"/>
      <c r="BC76" s="185"/>
      <c r="BD76" s="185"/>
      <c r="BE76" s="185">
        <v>252325</v>
      </c>
      <c r="BF76" s="185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185">
        <v>47336</v>
      </c>
      <c r="BO76" s="185"/>
      <c r="BP76" s="185"/>
      <c r="BQ76" s="185"/>
      <c r="BR76" s="185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185">
        <v>3283</v>
      </c>
      <c r="CD76" s="249" t="s">
        <v>221</v>
      </c>
      <c r="CE76" s="195">
        <f t="shared" si="8"/>
        <v>871026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7694</v>
      </c>
      <c r="D77" s="184">
        <v>34179</v>
      </c>
      <c r="E77" s="184">
        <v>65398</v>
      </c>
      <c r="F77" s="184">
        <v>8052</v>
      </c>
      <c r="G77" s="184"/>
      <c r="H77" s="184"/>
      <c r="I77" s="184"/>
      <c r="J77" s="184"/>
      <c r="K77" s="184"/>
      <c r="L77" s="184"/>
      <c r="M77" s="184"/>
      <c r="N77" s="184"/>
      <c r="O77" s="184">
        <v>3430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7196</v>
      </c>
      <c r="AH77" s="184"/>
      <c r="AI77" s="184">
        <v>1584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99">
        <v>1519</v>
      </c>
      <c r="CD77" s="249" t="s">
        <v>221</v>
      </c>
      <c r="CE77" s="195">
        <f>SUM(C77:CD77)</f>
        <v>129052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6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118931.71768160175</v>
      </c>
      <c r="CF78" s="195"/>
    </row>
    <row r="79" spans="1:84" ht="12.65" customHeight="1" x14ac:dyDescent="0.35">
      <c r="A79" s="171" t="s">
        <v>251</v>
      </c>
      <c r="B79" s="175"/>
      <c r="C79" s="225">
        <v>37067.79</v>
      </c>
      <c r="D79" s="225">
        <v>103518.58</v>
      </c>
      <c r="E79" s="184">
        <v>186289.90000000002</v>
      </c>
      <c r="F79" s="184">
        <v>12862.2</v>
      </c>
      <c r="G79" s="184"/>
      <c r="H79" s="184"/>
      <c r="I79" s="184"/>
      <c r="J79" s="184"/>
      <c r="K79" s="184"/>
      <c r="L79" s="184"/>
      <c r="M79" s="184"/>
      <c r="N79" s="184"/>
      <c r="O79" s="184">
        <v>33876.620000000003</v>
      </c>
      <c r="P79" s="184">
        <v>149695.01999999999</v>
      </c>
      <c r="Q79" s="184">
        <v>54176.3</v>
      </c>
      <c r="R79" s="184"/>
      <c r="S79" s="184"/>
      <c r="T79" s="184"/>
      <c r="U79" s="184"/>
      <c r="V79" s="184"/>
      <c r="W79" s="184">
        <v>18986.3</v>
      </c>
      <c r="X79" s="184"/>
      <c r="Y79" s="184">
        <v>44421.84</v>
      </c>
      <c r="Z79" s="184">
        <v>2929.49</v>
      </c>
      <c r="AA79" s="184">
        <v>9625.61</v>
      </c>
      <c r="AB79" s="184"/>
      <c r="AC79" s="184"/>
      <c r="AD79" s="184">
        <v>2777.7</v>
      </c>
      <c r="AE79" s="184"/>
      <c r="AF79" s="184"/>
      <c r="AG79" s="184">
        <v>114078.53</v>
      </c>
      <c r="AH79" s="184"/>
      <c r="AI79" s="184">
        <v>23099.09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7514.19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9620.31</v>
      </c>
      <c r="CD79" s="249" t="s">
        <v>221</v>
      </c>
      <c r="CE79" s="195">
        <f t="shared" si="8"/>
        <v>810539.47</v>
      </c>
      <c r="CF79" s="195">
        <f>BA59</f>
        <v>0</v>
      </c>
    </row>
    <row r="80" spans="1:84" ht="14.15" x14ac:dyDescent="0.35">
      <c r="A80" s="171" t="s">
        <v>252</v>
      </c>
      <c r="B80" s="175"/>
      <c r="C80" s="187">
        <v>71.041772593007977</v>
      </c>
      <c r="D80" s="187">
        <v>56.594860951151396</v>
      </c>
      <c r="E80" s="187">
        <v>85.890522590973902</v>
      </c>
      <c r="F80" s="187">
        <v>13.301073970780676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0.61755342457293805</v>
      </c>
      <c r="O80" s="187">
        <v>19.333496572694042</v>
      </c>
      <c r="P80" s="187">
        <v>44.678343829496114</v>
      </c>
      <c r="Q80" s="187">
        <v>12.42462123117471</v>
      </c>
      <c r="R80" s="187">
        <v>0</v>
      </c>
      <c r="S80" s="187">
        <v>0</v>
      </c>
      <c r="T80" s="187">
        <v>2.7529657530475395</v>
      </c>
      <c r="U80" s="187">
        <v>0</v>
      </c>
      <c r="V80" s="187">
        <v>0</v>
      </c>
      <c r="W80" s="187">
        <v>4.3145890405048515E-2</v>
      </c>
      <c r="X80" s="187">
        <v>1.7453397257883099</v>
      </c>
      <c r="Y80" s="187">
        <v>7.7090472592179395</v>
      </c>
      <c r="Z80" s="187">
        <v>1.7032438353831176</v>
      </c>
      <c r="AA80" s="187">
        <v>0.33312328762559967</v>
      </c>
      <c r="AB80" s="187">
        <v>0</v>
      </c>
      <c r="AC80" s="187">
        <v>0</v>
      </c>
      <c r="AD80" s="187">
        <v>0.5917157533436006</v>
      </c>
      <c r="AE80" s="187">
        <v>0</v>
      </c>
      <c r="AF80" s="187">
        <v>0</v>
      </c>
      <c r="AG80" s="187">
        <v>46.811143144272457</v>
      </c>
      <c r="AH80" s="187">
        <v>0</v>
      </c>
      <c r="AI80" s="187">
        <v>5.6156301362170371</v>
      </c>
      <c r="AJ80" s="187">
        <v>19.761886983594263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9.3858109576183821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8">
        <v>0.73984246565207656</v>
      </c>
      <c r="BZ80" s="288">
        <v>0.93183904096824122</v>
      </c>
      <c r="CA80" s="288">
        <v>1.9862164380840801</v>
      </c>
      <c r="CB80" s="289"/>
      <c r="CC80" s="288">
        <v>7.0313561634203623</v>
      </c>
      <c r="CD80" s="249" t="s">
        <v>221</v>
      </c>
      <c r="CE80" s="255">
        <f t="shared" si="8"/>
        <v>411.0245519984897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1283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97" t="s">
        <v>1284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97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97" t="s">
        <v>1278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9928</v>
      </c>
      <c r="D111" s="174">
        <v>48859.549999999996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1337</v>
      </c>
      <c r="D114" s="174">
        <v>1916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176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/>
    </row>
    <row r="128" spans="1:5" ht="12.65" customHeight="1" x14ac:dyDescent="0.35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5">
      <c r="A130" s="173"/>
      <c r="B130" s="175"/>
      <c r="C130" s="182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 t="s">
        <v>1279</v>
      </c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4346.3097264988228</v>
      </c>
      <c r="C138" s="189">
        <v>2744.0912878101794</v>
      </c>
      <c r="D138" s="174">
        <v>2837.5989856909982</v>
      </c>
      <c r="E138" s="175">
        <f>SUM(B138:D138)</f>
        <v>9928</v>
      </c>
    </row>
    <row r="139" spans="1:6" ht="12.65" customHeight="1" x14ac:dyDescent="0.35">
      <c r="A139" s="173" t="s">
        <v>215</v>
      </c>
      <c r="B139" s="174">
        <v>23260.655018640391</v>
      </c>
      <c r="C139" s="174">
        <v>13555.472216304635</v>
      </c>
      <c r="D139" s="174">
        <v>12043.422765054969</v>
      </c>
      <c r="E139" s="175">
        <f>SUM(B139:D139)</f>
        <v>48859.55</v>
      </c>
    </row>
    <row r="140" spans="1:6" ht="12.65" customHeight="1" x14ac:dyDescent="0.35">
      <c r="A140" s="173" t="s">
        <v>298</v>
      </c>
      <c r="B140" s="174">
        <v>35847.624846063845</v>
      </c>
      <c r="C140" s="174">
        <v>16004.730597375101</v>
      </c>
      <c r="D140" s="174">
        <v>27719.644556561059</v>
      </c>
      <c r="E140" s="175">
        <f>SUM(B140:D140)</f>
        <v>79572</v>
      </c>
    </row>
    <row r="141" spans="1:6" ht="12.65" customHeight="1" x14ac:dyDescent="0.35">
      <c r="A141" s="173" t="s">
        <v>245</v>
      </c>
      <c r="B141" s="174">
        <v>431517486.89999992</v>
      </c>
      <c r="C141" s="189">
        <v>159642194.87146896</v>
      </c>
      <c r="D141" s="174">
        <v>242806524.53853106</v>
      </c>
      <c r="E141" s="175">
        <f>SUM(B141:D141)</f>
        <v>833966206.30999994</v>
      </c>
      <c r="F141" s="199"/>
    </row>
    <row r="142" spans="1:6" ht="12.65" customHeight="1" x14ac:dyDescent="0.35">
      <c r="A142" s="173" t="s">
        <v>246</v>
      </c>
      <c r="B142" s="174">
        <v>392046291.1013366</v>
      </c>
      <c r="C142" s="189">
        <v>175035174.5121533</v>
      </c>
      <c r="D142" s="174">
        <v>303154919.90651041</v>
      </c>
      <c r="E142" s="175">
        <f>SUM(B142:D142)</f>
        <v>870236385.52000022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8051295.04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12633990.760000002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10846093.339999998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15948.78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31547327.920000002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2883016.3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1580750.1900000002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4463766.49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4956598.9800000004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4956598.9800000004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122276.72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2981487.7399999993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3103764.4599999995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5067684.63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5067684.63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13004721</v>
      </c>
      <c r="C195" s="189">
        <v>0</v>
      </c>
      <c r="D195" s="189">
        <v>0</v>
      </c>
      <c r="E195" s="175">
        <f t="shared" ref="E195:E203" si="11">SUM(B195:C195)-D195</f>
        <v>13004721</v>
      </c>
    </row>
    <row r="196" spans="1:8" ht="12.65" customHeight="1" x14ac:dyDescent="0.35">
      <c r="A196" s="173" t="s">
        <v>333</v>
      </c>
      <c r="B196" s="174">
        <v>433827</v>
      </c>
      <c r="C196" s="189">
        <v>0</v>
      </c>
      <c r="D196" s="189">
        <v>0</v>
      </c>
      <c r="E196" s="175">
        <f t="shared" si="11"/>
        <v>433827</v>
      </c>
    </row>
    <row r="197" spans="1:8" ht="12.65" customHeight="1" x14ac:dyDescent="0.35">
      <c r="A197" s="173" t="s">
        <v>334</v>
      </c>
      <c r="B197" s="174">
        <v>116394653.26999998</v>
      </c>
      <c r="C197" s="189">
        <v>3206153.75</v>
      </c>
      <c r="D197" s="189">
        <v>0</v>
      </c>
      <c r="E197" s="175">
        <f t="shared" si="11"/>
        <v>119600807.01999998</v>
      </c>
    </row>
    <row r="198" spans="1:8" ht="12.65" customHeight="1" x14ac:dyDescent="0.35">
      <c r="A198" s="173" t="s">
        <v>335</v>
      </c>
      <c r="B198" s="290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5">
      <c r="A199" s="173" t="s">
        <v>336</v>
      </c>
      <c r="B199" s="174">
        <v>1498562.75</v>
      </c>
      <c r="C199" s="189">
        <v>2782771.02</v>
      </c>
      <c r="D199" s="174">
        <v>0</v>
      </c>
      <c r="E199" s="175">
        <f t="shared" si="11"/>
        <v>4281333.7699999996</v>
      </c>
    </row>
    <row r="200" spans="1:8" ht="12.65" customHeight="1" x14ac:dyDescent="0.35">
      <c r="A200" s="173" t="s">
        <v>337</v>
      </c>
      <c r="B200" s="174">
        <v>57213780.310000002</v>
      </c>
      <c r="C200" s="189">
        <v>8814282.9699999988</v>
      </c>
      <c r="D200" s="174">
        <v>897840</v>
      </c>
      <c r="E200" s="175">
        <f t="shared" si="11"/>
        <v>65130223.280000001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 x14ac:dyDescent="0.35">
      <c r="A202" s="173" t="s">
        <v>339</v>
      </c>
      <c r="B202" s="174">
        <v>351800</v>
      </c>
      <c r="C202" s="189">
        <v>10000</v>
      </c>
      <c r="D202" s="174">
        <v>0</v>
      </c>
      <c r="E202" s="175">
        <f t="shared" si="11"/>
        <v>361800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1"/>
        <v>0</v>
      </c>
    </row>
    <row r="204" spans="1:8" ht="12.65" customHeight="1" x14ac:dyDescent="0.35">
      <c r="A204" s="173" t="s">
        <v>203</v>
      </c>
      <c r="B204" s="175">
        <f>SUM(B195:B203)</f>
        <v>188897344.32999998</v>
      </c>
      <c r="C204" s="191">
        <f>SUM(C195:C203)</f>
        <v>14813207.739999998</v>
      </c>
      <c r="D204" s="175">
        <f>SUM(D195:D203)</f>
        <v>897840</v>
      </c>
      <c r="E204" s="175">
        <f>SUM(E195:E203)</f>
        <v>202812712.06999999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196735.49999999997</v>
      </c>
      <c r="C209" s="189">
        <v>78694.199999999983</v>
      </c>
      <c r="D209" s="174">
        <v>0</v>
      </c>
      <c r="E209" s="175">
        <f t="shared" ref="E209:E216" si="12">SUM(B209:C209)-D209</f>
        <v>275429.69999999995</v>
      </c>
      <c r="H209" s="259"/>
    </row>
    <row r="210" spans="1:8" ht="12.65" customHeight="1" x14ac:dyDescent="0.35">
      <c r="A210" s="173" t="s">
        <v>334</v>
      </c>
      <c r="B210" s="174">
        <v>14893099.699999999</v>
      </c>
      <c r="C210" s="189">
        <v>6205350.859999992</v>
      </c>
      <c r="D210" s="174">
        <v>0</v>
      </c>
      <c r="E210" s="175">
        <f t="shared" si="12"/>
        <v>21098450.559999991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5">
      <c r="A212" s="173" t="s">
        <v>336</v>
      </c>
      <c r="B212" s="174">
        <v>300634.62</v>
      </c>
      <c r="C212" s="189">
        <v>301154.24000000005</v>
      </c>
      <c r="D212" s="174">
        <v>0</v>
      </c>
      <c r="E212" s="175">
        <f t="shared" si="12"/>
        <v>601788.8600000001</v>
      </c>
      <c r="H212" s="259"/>
    </row>
    <row r="213" spans="1:8" ht="12.65" customHeight="1" x14ac:dyDescent="0.35">
      <c r="A213" s="173" t="s">
        <v>337</v>
      </c>
      <c r="B213" s="174">
        <v>26288987.039999999</v>
      </c>
      <c r="C213" s="189">
        <v>10707045.510000203</v>
      </c>
      <c r="D213" s="174">
        <v>456874.29000000004</v>
      </c>
      <c r="E213" s="175">
        <f t="shared" si="12"/>
        <v>36539158.260000207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 x14ac:dyDescent="0.35">
      <c r="A215" s="173" t="s">
        <v>339</v>
      </c>
      <c r="B215" s="174">
        <v>131625.04</v>
      </c>
      <c r="C215" s="189">
        <v>53698.330000000009</v>
      </c>
      <c r="D215" s="174">
        <v>0</v>
      </c>
      <c r="E215" s="175">
        <f t="shared" si="12"/>
        <v>185323.37000000002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41811081.899999999</v>
      </c>
      <c r="C217" s="191">
        <f>SUM(C208:C216)</f>
        <v>17345943.140000194</v>
      </c>
      <c r="D217" s="175">
        <f>SUM(D208:D216)</f>
        <v>456874.29000000004</v>
      </c>
      <c r="E217" s="175">
        <f>SUM(E208:E216)</f>
        <v>58700150.750000194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1" t="s">
        <v>1255</v>
      </c>
      <c r="C220" s="301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4946370.0200000014</v>
      </c>
      <c r="D221" s="172">
        <f>C221</f>
        <v>4946370.0200000014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675333479.58847594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272386720.74225545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8299563.2404502984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102340690.21207079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239034513.09674785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1297394966.8800004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6372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6946941.5667599021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12415119.473240098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19362061.039999999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10034466.030000001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10034466.030000001</v>
      </c>
      <c r="E240" s="175"/>
    </row>
    <row r="241" spans="1:6" ht="12.65" customHeight="1" x14ac:dyDescent="0.35">
      <c r="A241" s="173"/>
      <c r="B241" s="175"/>
      <c r="C241" s="191"/>
      <c r="D241" s="175"/>
      <c r="E241" s="175"/>
    </row>
    <row r="242" spans="1:6" ht="12.65" customHeight="1" x14ac:dyDescent="0.35">
      <c r="A242" s="173" t="s">
        <v>359</v>
      </c>
      <c r="B242" s="175"/>
      <c r="C242" s="191"/>
      <c r="D242" s="175">
        <f>D221+D229+D236+D240</f>
        <v>1331737863.9700003</v>
      </c>
      <c r="E242" s="175"/>
    </row>
    <row r="243" spans="1:6" ht="12.65" customHeight="1" x14ac:dyDescent="0.35">
      <c r="A243" s="173"/>
      <c r="B243" s="173"/>
      <c r="C243" s="191"/>
      <c r="D243" s="175"/>
      <c r="E243" s="175"/>
    </row>
    <row r="244" spans="1:6" ht="12.65" customHeight="1" x14ac:dyDescent="0.35">
      <c r="A244" s="173"/>
      <c r="B244" s="173"/>
      <c r="C244" s="191"/>
      <c r="D244" s="175"/>
      <c r="E244" s="175"/>
    </row>
    <row r="245" spans="1:6" ht="12.65" customHeight="1" x14ac:dyDescent="0.35">
      <c r="A245" s="173"/>
      <c r="B245" s="173"/>
      <c r="C245" s="191"/>
      <c r="D245" s="175"/>
      <c r="E245" s="175"/>
    </row>
    <row r="246" spans="1:6" ht="12.65" customHeight="1" x14ac:dyDescent="0.35">
      <c r="A246" s="173"/>
      <c r="B246" s="173"/>
      <c r="C246" s="191"/>
      <c r="D246" s="175"/>
      <c r="E246" s="175"/>
    </row>
    <row r="247" spans="1:6" ht="21.75" customHeight="1" x14ac:dyDescent="0.35">
      <c r="A247" s="173"/>
      <c r="B247" s="173"/>
      <c r="C247" s="191"/>
      <c r="D247" s="175"/>
      <c r="E247" s="175"/>
    </row>
    <row r="248" spans="1:6" ht="12.45" customHeight="1" x14ac:dyDescent="0.35">
      <c r="A248" s="208" t="s">
        <v>360</v>
      </c>
      <c r="B248" s="208"/>
      <c r="C248" s="208"/>
      <c r="D248" s="208"/>
      <c r="E248" s="208"/>
    </row>
    <row r="249" spans="1:6" ht="11.25" customHeight="1" x14ac:dyDescent="0.35">
      <c r="A249" s="257" t="s">
        <v>361</v>
      </c>
      <c r="B249" s="257"/>
      <c r="C249" s="257"/>
      <c r="D249" s="257"/>
      <c r="E249" s="257"/>
    </row>
    <row r="250" spans="1:6" ht="12.45" customHeight="1" x14ac:dyDescent="0.35">
      <c r="A250" s="173" t="s">
        <v>362</v>
      </c>
      <c r="B250" s="172" t="s">
        <v>256</v>
      </c>
      <c r="C250" s="189">
        <v>0</v>
      </c>
      <c r="D250" s="175"/>
      <c r="E250" s="175"/>
      <c r="F250" s="295"/>
    </row>
    <row r="251" spans="1:6" ht="12.45" customHeight="1" x14ac:dyDescent="0.35">
      <c r="A251" s="173" t="s">
        <v>363</v>
      </c>
      <c r="B251" s="172" t="s">
        <v>256</v>
      </c>
      <c r="C251" s="189"/>
      <c r="D251" s="175"/>
      <c r="E251" s="175"/>
      <c r="F251" s="295"/>
    </row>
    <row r="252" spans="1:6" ht="12.45" customHeight="1" x14ac:dyDescent="0.35">
      <c r="A252" s="173" t="s">
        <v>364</v>
      </c>
      <c r="B252" s="172" t="s">
        <v>256</v>
      </c>
      <c r="C252" s="189">
        <v>49050229.339999937</v>
      </c>
      <c r="D252" s="175"/>
      <c r="E252" s="175"/>
      <c r="F252" s="295"/>
    </row>
    <row r="253" spans="1:6" ht="12.45" customHeight="1" x14ac:dyDescent="0.35">
      <c r="A253" s="173" t="s">
        <v>365</v>
      </c>
      <c r="B253" s="172" t="s">
        <v>256</v>
      </c>
      <c r="C253" s="189">
        <v>3838750.7299999986</v>
      </c>
      <c r="D253" s="175"/>
      <c r="E253" s="175"/>
      <c r="F253" s="295"/>
    </row>
    <row r="254" spans="1:6" ht="12.45" customHeight="1" x14ac:dyDescent="0.35">
      <c r="A254" s="173" t="s">
        <v>1241</v>
      </c>
      <c r="B254" s="172" t="s">
        <v>256</v>
      </c>
      <c r="C254" s="189"/>
      <c r="D254" s="175"/>
      <c r="E254" s="175"/>
      <c r="F254" s="295"/>
    </row>
    <row r="255" spans="1:6" ht="12.45" customHeight="1" x14ac:dyDescent="0.35">
      <c r="A255" s="173" t="s">
        <v>366</v>
      </c>
      <c r="B255" s="172" t="s">
        <v>256</v>
      </c>
      <c r="C255" s="189">
        <v>380095.95999999973</v>
      </c>
      <c r="D255" s="175"/>
      <c r="E255" s="175"/>
      <c r="F255" s="295"/>
    </row>
    <row r="256" spans="1:6" ht="12.45" customHeight="1" x14ac:dyDescent="0.35">
      <c r="A256" s="173" t="s">
        <v>367</v>
      </c>
      <c r="B256" s="172" t="s">
        <v>256</v>
      </c>
      <c r="C256" s="189"/>
      <c r="D256" s="175"/>
      <c r="E256" s="175"/>
      <c r="F256" s="295"/>
    </row>
    <row r="257" spans="1:6" ht="12.45" customHeight="1" x14ac:dyDescent="0.35">
      <c r="A257" s="173" t="s">
        <v>368</v>
      </c>
      <c r="B257" s="172" t="s">
        <v>256</v>
      </c>
      <c r="C257" s="189">
        <v>8453667.7300000004</v>
      </c>
      <c r="D257" s="175"/>
      <c r="E257" s="175"/>
      <c r="F257" s="295"/>
    </row>
    <row r="258" spans="1:6" ht="12.45" customHeight="1" x14ac:dyDescent="0.35">
      <c r="A258" s="173" t="s">
        <v>369</v>
      </c>
      <c r="B258" s="172" t="s">
        <v>256</v>
      </c>
      <c r="C258" s="189">
        <v>98525.140000000072</v>
      </c>
      <c r="D258" s="175"/>
      <c r="E258" s="175"/>
      <c r="F258" s="295"/>
    </row>
    <row r="259" spans="1:6" ht="12.45" customHeight="1" x14ac:dyDescent="0.35">
      <c r="A259" s="173" t="s">
        <v>370</v>
      </c>
      <c r="B259" s="172" t="s">
        <v>256</v>
      </c>
      <c r="C259" s="189"/>
      <c r="D259" s="175"/>
      <c r="E259" s="175"/>
      <c r="F259" s="295"/>
    </row>
    <row r="260" spans="1:6" ht="12.45" customHeight="1" x14ac:dyDescent="0.35">
      <c r="A260" s="173" t="s">
        <v>371</v>
      </c>
      <c r="B260" s="175"/>
      <c r="C260" s="191"/>
      <c r="D260" s="175">
        <f>SUM(C250:C252)-C253+SUM(C254:C259)</f>
        <v>54143767.439999938</v>
      </c>
      <c r="E260" s="175"/>
    </row>
    <row r="261" spans="1:6" ht="11.25" customHeight="1" x14ac:dyDescent="0.35">
      <c r="A261" s="257" t="s">
        <v>372</v>
      </c>
      <c r="B261" s="257"/>
      <c r="C261" s="257"/>
      <c r="D261" s="257"/>
      <c r="E261" s="257"/>
    </row>
    <row r="262" spans="1:6" ht="12.45" customHeight="1" x14ac:dyDescent="0.35">
      <c r="A262" s="173" t="s">
        <v>362</v>
      </c>
      <c r="B262" s="172" t="s">
        <v>256</v>
      </c>
      <c r="C262" s="189"/>
      <c r="D262" s="175"/>
      <c r="E262" s="175"/>
      <c r="F262" s="295"/>
    </row>
    <row r="263" spans="1:6" ht="12.45" customHeight="1" x14ac:dyDescent="0.35">
      <c r="A263" s="173" t="s">
        <v>363</v>
      </c>
      <c r="B263" s="172" t="s">
        <v>256</v>
      </c>
      <c r="C263" s="189"/>
      <c r="D263" s="175"/>
      <c r="E263" s="175"/>
      <c r="F263" s="295"/>
    </row>
    <row r="264" spans="1:6" ht="12.45" customHeight="1" x14ac:dyDescent="0.35">
      <c r="A264" s="173" t="s">
        <v>373</v>
      </c>
      <c r="B264" s="172" t="s">
        <v>256</v>
      </c>
      <c r="C264" s="189"/>
      <c r="D264" s="175"/>
      <c r="E264" s="175"/>
      <c r="F264" s="295"/>
    </row>
    <row r="265" spans="1:6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6" ht="11.25" customHeight="1" x14ac:dyDescent="0.35">
      <c r="A266" s="257" t="s">
        <v>375</v>
      </c>
      <c r="B266" s="257"/>
      <c r="C266" s="257"/>
      <c r="D266" s="257"/>
      <c r="E266" s="257"/>
      <c r="F266" s="295"/>
    </row>
    <row r="267" spans="1:6" ht="12.45" customHeight="1" x14ac:dyDescent="0.35">
      <c r="A267" s="173" t="s">
        <v>332</v>
      </c>
      <c r="B267" s="172" t="s">
        <v>256</v>
      </c>
      <c r="C267" s="189">
        <v>13004721</v>
      </c>
      <c r="D267" s="175"/>
      <c r="E267" s="175"/>
      <c r="F267" s="295"/>
    </row>
    <row r="268" spans="1:6" ht="12.45" customHeight="1" x14ac:dyDescent="0.35">
      <c r="A268" s="173" t="s">
        <v>333</v>
      </c>
      <c r="B268" s="172" t="s">
        <v>256</v>
      </c>
      <c r="C268" s="189">
        <v>433827.00000000006</v>
      </c>
      <c r="D268" s="175"/>
      <c r="E268" s="175"/>
      <c r="F268" s="295"/>
    </row>
    <row r="269" spans="1:6" ht="12.45" customHeight="1" x14ac:dyDescent="0.35">
      <c r="A269" s="173" t="s">
        <v>334</v>
      </c>
      <c r="B269" s="172" t="s">
        <v>256</v>
      </c>
      <c r="C269" s="189">
        <v>119600807.02000001</v>
      </c>
      <c r="D269" s="175"/>
      <c r="E269" s="175"/>
      <c r="F269" s="295"/>
    </row>
    <row r="270" spans="1:6" ht="12.45" customHeight="1" x14ac:dyDescent="0.35">
      <c r="A270" s="173" t="s">
        <v>376</v>
      </c>
      <c r="B270" s="172" t="s">
        <v>256</v>
      </c>
      <c r="C270" s="189"/>
      <c r="D270" s="175"/>
      <c r="E270" s="175"/>
      <c r="F270" s="295"/>
    </row>
    <row r="271" spans="1:6" ht="12.45" customHeight="1" x14ac:dyDescent="0.35">
      <c r="A271" s="173" t="s">
        <v>377</v>
      </c>
      <c r="B271" s="172" t="s">
        <v>256</v>
      </c>
      <c r="C271" s="189">
        <v>4281333.7700000005</v>
      </c>
      <c r="D271" s="175"/>
      <c r="E271" s="175"/>
      <c r="F271" s="295"/>
    </row>
    <row r="272" spans="1:6" ht="12.45" customHeight="1" x14ac:dyDescent="0.35">
      <c r="A272" s="173" t="s">
        <v>378</v>
      </c>
      <c r="B272" s="172" t="s">
        <v>256</v>
      </c>
      <c r="C272" s="189">
        <v>65130223.280000009</v>
      </c>
      <c r="D272" s="175"/>
      <c r="E272" s="175"/>
      <c r="F272" s="295"/>
    </row>
    <row r="273" spans="1:6" ht="12.45" customHeight="1" x14ac:dyDescent="0.35">
      <c r="A273" s="173" t="s">
        <v>339</v>
      </c>
      <c r="B273" s="172" t="s">
        <v>256</v>
      </c>
      <c r="C273" s="189">
        <v>361800</v>
      </c>
      <c r="D273" s="175"/>
      <c r="E273" s="175"/>
      <c r="F273" s="295"/>
    </row>
    <row r="274" spans="1:6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  <c r="F274" s="295"/>
    </row>
    <row r="275" spans="1:6" ht="12.45" customHeight="1" x14ac:dyDescent="0.35">
      <c r="A275" s="173" t="s">
        <v>379</v>
      </c>
      <c r="B275" s="175"/>
      <c r="C275" s="191"/>
      <c r="D275" s="175">
        <f>SUM(C267:C274)</f>
        <v>202812712.07000002</v>
      </c>
      <c r="E275" s="175"/>
    </row>
    <row r="276" spans="1:6" ht="12.65" customHeight="1" x14ac:dyDescent="0.35">
      <c r="A276" s="173" t="s">
        <v>380</v>
      </c>
      <c r="B276" s="172" t="s">
        <v>256</v>
      </c>
      <c r="C276" s="189">
        <v>58700150.75</v>
      </c>
      <c r="D276" s="175"/>
      <c r="E276" s="175"/>
      <c r="F276" s="295"/>
    </row>
    <row r="277" spans="1:6" ht="12.65" customHeight="1" x14ac:dyDescent="0.35">
      <c r="A277" s="173" t="s">
        <v>381</v>
      </c>
      <c r="B277" s="175"/>
      <c r="C277" s="191"/>
      <c r="D277" s="175">
        <f>D275-C276</f>
        <v>144112561.32000002</v>
      </c>
      <c r="E277" s="175"/>
    </row>
    <row r="278" spans="1:6" ht="12.65" customHeight="1" x14ac:dyDescent="0.35">
      <c r="A278" s="257" t="s">
        <v>382</v>
      </c>
      <c r="B278" s="257"/>
      <c r="C278" s="257"/>
      <c r="D278" s="257"/>
      <c r="E278" s="257"/>
    </row>
    <row r="279" spans="1:6" ht="12.65" customHeight="1" x14ac:dyDescent="0.35">
      <c r="A279" s="173" t="s">
        <v>383</v>
      </c>
      <c r="B279" s="172" t="s">
        <v>256</v>
      </c>
      <c r="C279" s="189"/>
      <c r="D279" s="175"/>
      <c r="E279" s="175"/>
      <c r="F279" s="295"/>
    </row>
    <row r="280" spans="1:6" ht="12.65" customHeight="1" x14ac:dyDescent="0.35">
      <c r="A280" s="173" t="s">
        <v>384</v>
      </c>
      <c r="B280" s="172" t="s">
        <v>256</v>
      </c>
      <c r="C280" s="189"/>
      <c r="D280" s="175"/>
      <c r="E280" s="175"/>
      <c r="F280" s="295"/>
    </row>
    <row r="281" spans="1:6" ht="12.65" customHeight="1" x14ac:dyDescent="0.35">
      <c r="A281" s="173" t="s">
        <v>385</v>
      </c>
      <c r="B281" s="172" t="s">
        <v>256</v>
      </c>
      <c r="C281" s="189"/>
      <c r="D281" s="175"/>
      <c r="E281" s="175"/>
      <c r="F281" s="295"/>
    </row>
    <row r="282" spans="1:6" ht="12.65" customHeight="1" x14ac:dyDescent="0.35">
      <c r="A282" s="173" t="s">
        <v>373</v>
      </c>
      <c r="B282" s="172" t="s">
        <v>256</v>
      </c>
      <c r="C282" s="189">
        <v>423255.52</v>
      </c>
      <c r="D282" s="175"/>
      <c r="E282" s="175"/>
      <c r="F282" s="295"/>
    </row>
    <row r="283" spans="1:6" ht="12.65" customHeight="1" x14ac:dyDescent="0.35">
      <c r="A283" s="173" t="s">
        <v>386</v>
      </c>
      <c r="B283" s="175"/>
      <c r="C283" s="191"/>
      <c r="D283" s="175">
        <f>C279-C280+C281+C282</f>
        <v>423255.52</v>
      </c>
      <c r="E283" s="175"/>
    </row>
    <row r="284" spans="1:6" ht="12.65" customHeight="1" x14ac:dyDescent="0.35">
      <c r="A284" s="173"/>
      <c r="B284" s="175"/>
      <c r="C284" s="191"/>
      <c r="D284" s="175"/>
      <c r="E284" s="175"/>
    </row>
    <row r="285" spans="1:6" ht="12.65" customHeight="1" x14ac:dyDescent="0.35">
      <c r="A285" s="257" t="s">
        <v>387</v>
      </c>
      <c r="B285" s="257"/>
      <c r="C285" s="257"/>
      <c r="D285" s="257"/>
      <c r="E285" s="257"/>
    </row>
    <row r="286" spans="1:6" ht="12.65" customHeight="1" x14ac:dyDescent="0.35">
      <c r="A286" s="173" t="s">
        <v>388</v>
      </c>
      <c r="B286" s="172" t="s">
        <v>256</v>
      </c>
      <c r="C286" s="189">
        <v>20538012.09</v>
      </c>
      <c r="D286" s="175"/>
      <c r="E286" s="175"/>
      <c r="F286" s="295"/>
    </row>
    <row r="287" spans="1:6" ht="12.65" customHeight="1" x14ac:dyDescent="0.35">
      <c r="A287" s="173" t="s">
        <v>389</v>
      </c>
      <c r="B287" s="172" t="s">
        <v>256</v>
      </c>
      <c r="C287" s="189"/>
      <c r="D287" s="175"/>
      <c r="E287" s="175"/>
      <c r="F287" s="295"/>
    </row>
    <row r="288" spans="1:6" ht="12.65" customHeight="1" x14ac:dyDescent="0.35">
      <c r="A288" s="173" t="s">
        <v>390</v>
      </c>
      <c r="B288" s="172" t="s">
        <v>256</v>
      </c>
      <c r="C288" s="189"/>
      <c r="D288" s="175"/>
      <c r="E288" s="175"/>
      <c r="F288" s="295"/>
    </row>
    <row r="289" spans="1:6" ht="12.65" customHeight="1" x14ac:dyDescent="0.35">
      <c r="A289" s="173" t="s">
        <v>391</v>
      </c>
      <c r="B289" s="172" t="s">
        <v>256</v>
      </c>
      <c r="C289" s="189">
        <v>7596666.1400000006</v>
      </c>
      <c r="D289" s="175"/>
      <c r="E289" s="175"/>
      <c r="F289" s="295"/>
    </row>
    <row r="290" spans="1:6" ht="12.65" customHeight="1" x14ac:dyDescent="0.35">
      <c r="A290" s="173" t="s">
        <v>392</v>
      </c>
      <c r="B290" s="175"/>
      <c r="C290" s="191"/>
      <c r="D290" s="175">
        <f>SUM(C286:C289)</f>
        <v>28134678.23</v>
      </c>
      <c r="E290" s="175"/>
    </row>
    <row r="291" spans="1:6" ht="12.65" customHeight="1" x14ac:dyDescent="0.35">
      <c r="A291" s="173"/>
      <c r="B291" s="175"/>
      <c r="C291" s="191"/>
      <c r="D291" s="175"/>
      <c r="E291" s="175"/>
    </row>
    <row r="292" spans="1:6" ht="12.65" customHeight="1" x14ac:dyDescent="0.35">
      <c r="A292" s="173" t="s">
        <v>393</v>
      </c>
      <c r="B292" s="175"/>
      <c r="C292" s="191"/>
      <c r="D292" s="175">
        <f>D260+D265+D277+D283+D290</f>
        <v>226814262.50999996</v>
      </c>
      <c r="E292" s="175"/>
    </row>
    <row r="293" spans="1:6" ht="12.65" customHeight="1" x14ac:dyDescent="0.35">
      <c r="A293" s="173"/>
      <c r="B293" s="173"/>
      <c r="C293" s="191"/>
      <c r="D293" s="175"/>
      <c r="E293" s="175"/>
    </row>
    <row r="294" spans="1:6" ht="12.65" customHeight="1" x14ac:dyDescent="0.35">
      <c r="A294" s="173"/>
      <c r="B294" s="173"/>
      <c r="C294" s="191"/>
      <c r="D294" s="175"/>
      <c r="E294" s="175"/>
    </row>
    <row r="295" spans="1:6" ht="12.65" customHeight="1" x14ac:dyDescent="0.35">
      <c r="A295" s="173"/>
      <c r="B295" s="173"/>
      <c r="C295" s="191"/>
      <c r="D295" s="175"/>
      <c r="E295" s="175"/>
    </row>
    <row r="296" spans="1:6" ht="12.65" customHeight="1" x14ac:dyDescent="0.35">
      <c r="A296" s="173"/>
      <c r="B296" s="173"/>
      <c r="C296" s="191"/>
      <c r="D296" s="175"/>
      <c r="E296" s="175"/>
    </row>
    <row r="297" spans="1:6" ht="12.65" customHeight="1" x14ac:dyDescent="0.35">
      <c r="A297" s="173"/>
      <c r="B297" s="173"/>
      <c r="C297" s="191"/>
      <c r="D297" s="175"/>
      <c r="E297" s="175"/>
    </row>
    <row r="298" spans="1:6" ht="12.65" customHeight="1" x14ac:dyDescent="0.35">
      <c r="A298" s="173"/>
      <c r="B298" s="173"/>
      <c r="C298" s="191"/>
      <c r="D298" s="175"/>
      <c r="E298" s="175"/>
    </row>
    <row r="299" spans="1:6" ht="12.65" customHeight="1" x14ac:dyDescent="0.35">
      <c r="A299" s="173"/>
      <c r="B299" s="173"/>
      <c r="C299" s="191"/>
      <c r="D299" s="175"/>
      <c r="E299" s="175"/>
    </row>
    <row r="300" spans="1:6" ht="12.65" customHeight="1" x14ac:dyDescent="0.35">
      <c r="A300" s="173"/>
      <c r="B300" s="173"/>
      <c r="C300" s="191"/>
      <c r="D300" s="175"/>
      <c r="E300" s="175"/>
    </row>
    <row r="301" spans="1:6" ht="20.25" customHeight="1" x14ac:dyDescent="0.35">
      <c r="A301" s="173"/>
      <c r="B301" s="173"/>
      <c r="C301" s="191"/>
      <c r="D301" s="175"/>
      <c r="E301" s="175"/>
    </row>
    <row r="302" spans="1:6" ht="12.65" customHeight="1" x14ac:dyDescent="0.35">
      <c r="A302" s="208" t="s">
        <v>394</v>
      </c>
      <c r="B302" s="208"/>
      <c r="C302" s="208"/>
      <c r="D302" s="208"/>
      <c r="E302" s="208"/>
    </row>
    <row r="303" spans="1:6" ht="14.25" customHeight="1" x14ac:dyDescent="0.35">
      <c r="A303" s="257" t="s">
        <v>395</v>
      </c>
      <c r="B303" s="257"/>
      <c r="C303" s="257"/>
      <c r="D303" s="257"/>
      <c r="E303" s="257"/>
    </row>
    <row r="304" spans="1:6" ht="12.65" customHeight="1" x14ac:dyDescent="0.35">
      <c r="A304" s="173" t="s">
        <v>396</v>
      </c>
      <c r="B304" s="172" t="s">
        <v>256</v>
      </c>
      <c r="C304" s="189"/>
      <c r="D304" s="175"/>
      <c r="E304" s="175"/>
      <c r="F304" s="295"/>
    </row>
    <row r="305" spans="1:6" ht="12.65" customHeight="1" x14ac:dyDescent="0.35">
      <c r="A305" s="173" t="s">
        <v>397</v>
      </c>
      <c r="B305" s="172" t="s">
        <v>256</v>
      </c>
      <c r="C305" s="189">
        <v>2874019.27</v>
      </c>
      <c r="D305" s="175"/>
      <c r="E305" s="175"/>
      <c r="F305" s="295"/>
    </row>
    <row r="306" spans="1:6" ht="12.65" customHeight="1" x14ac:dyDescent="0.35">
      <c r="A306" s="173" t="s">
        <v>398</v>
      </c>
      <c r="B306" s="172" t="s">
        <v>256</v>
      </c>
      <c r="C306" s="189">
        <v>2867442.5700000003</v>
      </c>
      <c r="D306" s="175"/>
      <c r="E306" s="175"/>
      <c r="F306" s="295"/>
    </row>
    <row r="307" spans="1:6" ht="12.65" customHeight="1" x14ac:dyDescent="0.35">
      <c r="A307" s="173" t="s">
        <v>399</v>
      </c>
      <c r="B307" s="172" t="s">
        <v>256</v>
      </c>
      <c r="C307" s="189">
        <v>0</v>
      </c>
      <c r="D307" s="175"/>
      <c r="E307" s="175"/>
      <c r="F307" s="295"/>
    </row>
    <row r="308" spans="1:6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  <c r="F308" s="295"/>
    </row>
    <row r="309" spans="1:6" ht="12.65" customHeight="1" x14ac:dyDescent="0.35">
      <c r="A309" s="173" t="s">
        <v>1242</v>
      </c>
      <c r="B309" s="172" t="s">
        <v>256</v>
      </c>
      <c r="C309" s="189">
        <v>940000</v>
      </c>
      <c r="D309" s="175"/>
      <c r="E309" s="175"/>
      <c r="F309" s="295"/>
    </row>
    <row r="310" spans="1:6" ht="12.65" customHeight="1" x14ac:dyDescent="0.35">
      <c r="A310" s="173" t="s">
        <v>401</v>
      </c>
      <c r="B310" s="172" t="s">
        <v>256</v>
      </c>
      <c r="C310" s="189"/>
      <c r="D310" s="175"/>
      <c r="E310" s="175"/>
      <c r="F310" s="295"/>
    </row>
    <row r="311" spans="1:6" ht="12.65" customHeight="1" x14ac:dyDescent="0.35">
      <c r="A311" s="173" t="s">
        <v>402</v>
      </c>
      <c r="B311" s="172" t="s">
        <v>256</v>
      </c>
      <c r="C311" s="189"/>
      <c r="D311" s="175"/>
      <c r="E311" s="175"/>
      <c r="F311" s="295"/>
    </row>
    <row r="312" spans="1:6" ht="12.65" customHeight="1" x14ac:dyDescent="0.35">
      <c r="A312" s="173" t="s">
        <v>403</v>
      </c>
      <c r="B312" s="172" t="s">
        <v>256</v>
      </c>
      <c r="C312" s="189">
        <v>383716.15000000026</v>
      </c>
      <c r="D312" s="175"/>
      <c r="E312" s="175"/>
      <c r="F312" s="295"/>
    </row>
    <row r="313" spans="1:6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  <c r="F313" s="295"/>
    </row>
    <row r="314" spans="1:6" ht="12.65" customHeight="1" x14ac:dyDescent="0.35">
      <c r="A314" s="173" t="s">
        <v>405</v>
      </c>
      <c r="B314" s="175"/>
      <c r="C314" s="191"/>
      <c r="D314" s="175">
        <f>SUM(C304:C313)</f>
        <v>7065177.9900000002</v>
      </c>
      <c r="E314" s="175"/>
    </row>
    <row r="315" spans="1:6" ht="12.65" customHeight="1" x14ac:dyDescent="0.35">
      <c r="A315" s="257" t="s">
        <v>406</v>
      </c>
      <c r="B315" s="257"/>
      <c r="C315" s="257"/>
      <c r="D315" s="257"/>
      <c r="E315" s="257"/>
    </row>
    <row r="316" spans="1:6" ht="12.65" customHeight="1" x14ac:dyDescent="0.35">
      <c r="A316" s="173" t="s">
        <v>407</v>
      </c>
      <c r="B316" s="172" t="s">
        <v>256</v>
      </c>
      <c r="C316" s="189"/>
      <c r="D316" s="175"/>
      <c r="E316" s="175"/>
      <c r="F316" s="295"/>
    </row>
    <row r="317" spans="1:6" ht="12.65" customHeight="1" x14ac:dyDescent="0.35">
      <c r="A317" s="173" t="s">
        <v>408</v>
      </c>
      <c r="B317" s="172" t="s">
        <v>256</v>
      </c>
      <c r="C317" s="189"/>
      <c r="D317" s="175"/>
      <c r="E317" s="175"/>
      <c r="F317" s="295"/>
    </row>
    <row r="318" spans="1:6" ht="12.65" customHeight="1" x14ac:dyDescent="0.35">
      <c r="A318" s="173" t="s">
        <v>409</v>
      </c>
      <c r="B318" s="172" t="s">
        <v>256</v>
      </c>
      <c r="C318" s="189"/>
      <c r="D318" s="175"/>
      <c r="E318" s="175"/>
      <c r="F318" s="295"/>
    </row>
    <row r="319" spans="1:6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5" customHeight="1" x14ac:dyDescent="0.35">
      <c r="A320" s="257" t="s">
        <v>411</v>
      </c>
      <c r="B320" s="257"/>
      <c r="C320" s="257"/>
      <c r="D320" s="257"/>
      <c r="E320" s="257"/>
    </row>
    <row r="321" spans="1:6" ht="12.65" customHeight="1" x14ac:dyDescent="0.35">
      <c r="A321" s="173" t="s">
        <v>412</v>
      </c>
      <c r="B321" s="172" t="s">
        <v>256</v>
      </c>
      <c r="C321" s="189"/>
      <c r="D321" s="175"/>
      <c r="E321" s="175"/>
      <c r="F321" s="295"/>
    </row>
    <row r="322" spans="1:6" ht="12.65" customHeight="1" x14ac:dyDescent="0.35">
      <c r="A322" s="173" t="s">
        <v>413</v>
      </c>
      <c r="B322" s="172" t="s">
        <v>256</v>
      </c>
      <c r="C322" s="189"/>
      <c r="D322" s="175"/>
      <c r="E322" s="175"/>
      <c r="F322" s="295"/>
    </row>
    <row r="323" spans="1:6" ht="12.65" customHeight="1" x14ac:dyDescent="0.35">
      <c r="A323" s="173" t="s">
        <v>414</v>
      </c>
      <c r="B323" s="172" t="s">
        <v>256</v>
      </c>
      <c r="C323" s="189"/>
      <c r="D323" s="175"/>
      <c r="E323" s="175"/>
      <c r="F323" s="295"/>
    </row>
    <row r="324" spans="1:6" ht="12.65" customHeight="1" x14ac:dyDescent="0.35">
      <c r="A324" s="171" t="s">
        <v>415</v>
      </c>
      <c r="B324" s="172" t="s">
        <v>256</v>
      </c>
      <c r="C324" s="189"/>
      <c r="D324" s="175"/>
      <c r="E324" s="175"/>
      <c r="F324" s="295"/>
    </row>
    <row r="325" spans="1:6" ht="12.65" customHeight="1" x14ac:dyDescent="0.35">
      <c r="A325" s="173" t="s">
        <v>416</v>
      </c>
      <c r="B325" s="172" t="s">
        <v>256</v>
      </c>
      <c r="C325" s="189"/>
      <c r="D325" s="175"/>
      <c r="E325" s="175"/>
      <c r="F325" s="295"/>
    </row>
    <row r="326" spans="1:6" ht="12.65" customHeight="1" x14ac:dyDescent="0.35">
      <c r="A326" s="171" t="s">
        <v>417</v>
      </c>
      <c r="B326" s="172" t="s">
        <v>256</v>
      </c>
      <c r="C326" s="189">
        <v>259381379.69</v>
      </c>
      <c r="D326" s="175"/>
      <c r="E326" s="175"/>
      <c r="F326" s="295"/>
    </row>
    <row r="327" spans="1:6" ht="12.65" customHeight="1" x14ac:dyDescent="0.35">
      <c r="A327" s="173" t="s">
        <v>418</v>
      </c>
      <c r="B327" s="172" t="s">
        <v>256</v>
      </c>
      <c r="C327" s="189">
        <v>156519</v>
      </c>
      <c r="D327" s="175"/>
      <c r="E327" s="175"/>
      <c r="F327" s="295"/>
    </row>
    <row r="328" spans="1:6" ht="19.5" customHeight="1" x14ac:dyDescent="0.35">
      <c r="A328" s="173" t="s">
        <v>203</v>
      </c>
      <c r="B328" s="175"/>
      <c r="C328" s="191"/>
      <c r="D328" s="175">
        <f>SUM(C321:C327)</f>
        <v>259537898.69</v>
      </c>
      <c r="E328" s="175"/>
    </row>
    <row r="329" spans="1:6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6" ht="12.65" customHeight="1" x14ac:dyDescent="0.35">
      <c r="A330" s="173" t="s">
        <v>420</v>
      </c>
      <c r="B330" s="175"/>
      <c r="C330" s="191"/>
      <c r="D330" s="175">
        <f>D328-D329</f>
        <v>259537898.69</v>
      </c>
      <c r="E330" s="175"/>
    </row>
    <row r="331" spans="1:6" ht="12.65" customHeight="1" x14ac:dyDescent="0.35">
      <c r="A331" s="173"/>
      <c r="B331" s="175"/>
      <c r="C331" s="191"/>
      <c r="D331" s="175"/>
      <c r="E331" s="175"/>
    </row>
    <row r="332" spans="1:6" ht="12.65" customHeight="1" x14ac:dyDescent="0.35">
      <c r="A332" s="173" t="s">
        <v>421</v>
      </c>
      <c r="B332" s="172" t="s">
        <v>256</v>
      </c>
      <c r="C332" s="222">
        <v>-39788814.170000002</v>
      </c>
      <c r="D332" s="175"/>
      <c r="E332" s="175"/>
      <c r="F332" s="295"/>
    </row>
    <row r="333" spans="1:6" ht="12.65" customHeight="1" x14ac:dyDescent="0.35">
      <c r="A333" s="173"/>
      <c r="B333" s="172"/>
      <c r="C333" s="232"/>
      <c r="D333" s="175"/>
      <c r="E333" s="175"/>
    </row>
    <row r="334" spans="1:6" ht="12.65" customHeight="1" x14ac:dyDescent="0.35">
      <c r="A334" s="173" t="s">
        <v>1142</v>
      </c>
      <c r="B334" s="172" t="s">
        <v>256</v>
      </c>
      <c r="C334" s="222"/>
      <c r="D334" s="175"/>
      <c r="E334" s="175"/>
      <c r="F334" s="295"/>
    </row>
    <row r="335" spans="1:6" ht="12.65" customHeight="1" x14ac:dyDescent="0.35">
      <c r="A335" s="173" t="s">
        <v>1143</v>
      </c>
      <c r="B335" s="172" t="s">
        <v>256</v>
      </c>
      <c r="C335" s="222"/>
      <c r="D335" s="175"/>
      <c r="E335" s="175"/>
      <c r="F335" s="295"/>
    </row>
    <row r="336" spans="1:6" ht="12.65" customHeight="1" x14ac:dyDescent="0.35">
      <c r="A336" s="173" t="s">
        <v>423</v>
      </c>
      <c r="B336" s="172" t="s">
        <v>256</v>
      </c>
      <c r="C336" s="222"/>
      <c r="D336" s="175"/>
      <c r="E336" s="175"/>
      <c r="F336" s="295"/>
    </row>
    <row r="337" spans="1:6" ht="12.65" customHeight="1" x14ac:dyDescent="0.35">
      <c r="A337" s="173" t="s">
        <v>422</v>
      </c>
      <c r="B337" s="172" t="s">
        <v>256</v>
      </c>
      <c r="C337" s="189"/>
      <c r="D337" s="175"/>
      <c r="E337" s="175"/>
      <c r="F337" s="295"/>
    </row>
    <row r="338" spans="1:6" ht="12.65" customHeight="1" x14ac:dyDescent="0.35">
      <c r="A338" s="173" t="s">
        <v>1253</v>
      </c>
      <c r="B338" s="172" t="s">
        <v>256</v>
      </c>
      <c r="C338" s="189"/>
      <c r="D338" s="175"/>
      <c r="E338" s="175"/>
      <c r="F338" s="295"/>
    </row>
    <row r="339" spans="1:6" ht="12.65" customHeight="1" x14ac:dyDescent="0.35">
      <c r="A339" s="173" t="s">
        <v>424</v>
      </c>
      <c r="B339" s="175"/>
      <c r="C339" s="191"/>
      <c r="D339" s="175">
        <f>D314+D319+D330+C332+C336+C337</f>
        <v>226814262.50999999</v>
      </c>
      <c r="E339" s="175"/>
    </row>
    <row r="340" spans="1:6" ht="12.65" customHeight="1" x14ac:dyDescent="0.35">
      <c r="A340" s="173"/>
      <c r="B340" s="175"/>
      <c r="C340" s="191"/>
      <c r="D340" s="175"/>
      <c r="E340" s="175"/>
    </row>
    <row r="341" spans="1:6" ht="12.65" customHeight="1" x14ac:dyDescent="0.35">
      <c r="A341" s="173" t="s">
        <v>425</v>
      </c>
      <c r="B341" s="175"/>
      <c r="C341" s="191"/>
      <c r="D341" s="175">
        <f>D292</f>
        <v>226814262.50999996</v>
      </c>
      <c r="E341" s="175"/>
    </row>
    <row r="342" spans="1:6" ht="12.65" customHeight="1" x14ac:dyDescent="0.35">
      <c r="A342" s="173"/>
      <c r="B342" s="173"/>
      <c r="C342" s="191"/>
      <c r="D342" s="175"/>
      <c r="E342" s="175"/>
    </row>
    <row r="343" spans="1:6" ht="12.65" customHeight="1" x14ac:dyDescent="0.35">
      <c r="A343" s="173"/>
      <c r="B343" s="173"/>
      <c r="C343" s="191"/>
      <c r="D343" s="175"/>
      <c r="E343" s="175"/>
    </row>
    <row r="344" spans="1:6" ht="12.65" customHeight="1" x14ac:dyDescent="0.35">
      <c r="A344" s="173"/>
      <c r="B344" s="173"/>
      <c r="C344" s="191"/>
      <c r="D344" s="175"/>
      <c r="E344" s="175"/>
    </row>
    <row r="345" spans="1:6" ht="12.65" customHeight="1" x14ac:dyDescent="0.35">
      <c r="A345" s="173"/>
      <c r="B345" s="173"/>
      <c r="C345" s="191"/>
      <c r="D345" s="175"/>
      <c r="E345" s="175"/>
    </row>
    <row r="346" spans="1:6" ht="12.65" customHeight="1" x14ac:dyDescent="0.35">
      <c r="A346" s="173"/>
      <c r="B346" s="173"/>
      <c r="C346" s="191"/>
      <c r="D346" s="175"/>
      <c r="E346" s="175"/>
    </row>
    <row r="347" spans="1:6" ht="12.65" customHeight="1" x14ac:dyDescent="0.35">
      <c r="A347" s="173"/>
      <c r="B347" s="173"/>
      <c r="C347" s="191"/>
      <c r="D347" s="175"/>
      <c r="E347" s="175"/>
    </row>
    <row r="348" spans="1:6" ht="12.65" customHeight="1" x14ac:dyDescent="0.35">
      <c r="A348" s="173"/>
      <c r="B348" s="173"/>
      <c r="C348" s="191"/>
      <c r="D348" s="175"/>
      <c r="E348" s="175"/>
    </row>
    <row r="349" spans="1:6" ht="12.65" customHeight="1" x14ac:dyDescent="0.35">
      <c r="A349" s="173"/>
      <c r="B349" s="173"/>
      <c r="C349" s="191"/>
      <c r="D349" s="175"/>
      <c r="E349" s="175"/>
    </row>
    <row r="350" spans="1:6" ht="12.65" customHeight="1" x14ac:dyDescent="0.35">
      <c r="A350" s="173"/>
      <c r="B350" s="173"/>
      <c r="C350" s="191"/>
      <c r="D350" s="175"/>
      <c r="E350" s="175"/>
    </row>
    <row r="351" spans="1:6" ht="12.65" customHeight="1" x14ac:dyDescent="0.35">
      <c r="A351" s="173"/>
      <c r="B351" s="173"/>
      <c r="C351" s="191"/>
      <c r="D351" s="175"/>
      <c r="E351" s="175"/>
    </row>
    <row r="352" spans="1:6" ht="12.65" customHeight="1" x14ac:dyDescent="0.35">
      <c r="A352" s="173"/>
      <c r="B352" s="173"/>
      <c r="C352" s="191"/>
      <c r="D352" s="175"/>
      <c r="E352" s="175"/>
    </row>
    <row r="353" spans="1:6" ht="12.65" customHeight="1" x14ac:dyDescent="0.35">
      <c r="A353" s="173"/>
      <c r="B353" s="173"/>
      <c r="C353" s="191"/>
      <c r="D353" s="175"/>
      <c r="E353" s="175"/>
    </row>
    <row r="354" spans="1:6" ht="12.65" customHeight="1" x14ac:dyDescent="0.35">
      <c r="A354" s="173"/>
      <c r="B354" s="173"/>
      <c r="C354" s="191"/>
      <c r="D354" s="175"/>
      <c r="E354" s="175"/>
    </row>
    <row r="355" spans="1:6" ht="12.65" customHeight="1" x14ac:dyDescent="0.35">
      <c r="A355" s="173"/>
      <c r="B355" s="173"/>
      <c r="C355" s="191"/>
      <c r="D355" s="175"/>
      <c r="E355" s="175"/>
    </row>
    <row r="356" spans="1:6" ht="20.25" customHeight="1" x14ac:dyDescent="0.35">
      <c r="A356" s="173"/>
      <c r="B356" s="173"/>
      <c r="C356" s="191"/>
      <c r="D356" s="175"/>
      <c r="E356" s="175"/>
    </row>
    <row r="357" spans="1:6" ht="12.65" customHeight="1" x14ac:dyDescent="0.35">
      <c r="A357" s="208" t="s">
        <v>426</v>
      </c>
      <c r="B357" s="208"/>
      <c r="C357" s="208"/>
      <c r="D357" s="208"/>
      <c r="E357" s="208"/>
    </row>
    <row r="358" spans="1:6" ht="12.65" customHeight="1" x14ac:dyDescent="0.35">
      <c r="A358" s="257" t="s">
        <v>427</v>
      </c>
      <c r="B358" s="257"/>
      <c r="C358" s="257"/>
      <c r="D358" s="257"/>
      <c r="E358" s="257"/>
    </row>
    <row r="359" spans="1:6" ht="12.65" customHeight="1" x14ac:dyDescent="0.35">
      <c r="A359" s="173" t="s">
        <v>428</v>
      </c>
      <c r="B359" s="172" t="s">
        <v>256</v>
      </c>
      <c r="C359" s="189">
        <v>833966206.30999994</v>
      </c>
      <c r="D359" s="175"/>
      <c r="E359" s="175"/>
      <c r="F359" s="295"/>
    </row>
    <row r="360" spans="1:6" ht="12.65" customHeight="1" x14ac:dyDescent="0.35">
      <c r="A360" s="173" t="s">
        <v>429</v>
      </c>
      <c r="B360" s="172" t="s">
        <v>256</v>
      </c>
      <c r="C360" s="189">
        <v>870236385.51999998</v>
      </c>
      <c r="D360" s="175"/>
      <c r="E360" s="175"/>
      <c r="F360" s="295"/>
    </row>
    <row r="361" spans="1:6" ht="12.65" customHeight="1" x14ac:dyDescent="0.35">
      <c r="A361" s="173" t="s">
        <v>430</v>
      </c>
      <c r="B361" s="175"/>
      <c r="C361" s="191"/>
      <c r="D361" s="175">
        <f>SUM(C359:C360)</f>
        <v>1704202591.8299999</v>
      </c>
      <c r="E361" s="175"/>
    </row>
    <row r="362" spans="1:6" ht="12.65" customHeight="1" x14ac:dyDescent="0.35">
      <c r="A362" s="257" t="s">
        <v>431</v>
      </c>
      <c r="B362" s="257"/>
      <c r="C362" s="257"/>
      <c r="D362" s="257"/>
      <c r="E362" s="257"/>
    </row>
    <row r="363" spans="1:6" ht="12.65" customHeight="1" x14ac:dyDescent="0.35">
      <c r="A363" s="173" t="s">
        <v>1255</v>
      </c>
      <c r="B363" s="257"/>
      <c r="C363" s="189">
        <v>4946370.0200000005</v>
      </c>
      <c r="D363" s="175"/>
      <c r="E363" s="257"/>
      <c r="F363" s="295"/>
    </row>
    <row r="364" spans="1:6" ht="12.65" customHeight="1" x14ac:dyDescent="0.35">
      <c r="A364" s="173" t="s">
        <v>432</v>
      </c>
      <c r="B364" s="172" t="s">
        <v>256</v>
      </c>
      <c r="C364" s="189">
        <v>1307429432.9099998</v>
      </c>
      <c r="D364" s="175"/>
      <c r="E364" s="175"/>
      <c r="F364" s="295"/>
    </row>
    <row r="365" spans="1:6" ht="12.65" customHeight="1" x14ac:dyDescent="0.35">
      <c r="A365" s="173" t="s">
        <v>433</v>
      </c>
      <c r="B365" s="172" t="s">
        <v>256</v>
      </c>
      <c r="C365" s="189">
        <v>19362061.039999995</v>
      </c>
      <c r="D365" s="175"/>
      <c r="E365" s="175"/>
      <c r="F365" s="295"/>
    </row>
    <row r="366" spans="1:6" ht="12.65" customHeight="1" x14ac:dyDescent="0.35">
      <c r="A366" s="173" t="s">
        <v>434</v>
      </c>
      <c r="B366" s="172" t="s">
        <v>256</v>
      </c>
      <c r="C366" s="189"/>
      <c r="D366" s="175"/>
      <c r="E366" s="175"/>
      <c r="F366" s="295"/>
    </row>
    <row r="367" spans="1:6" ht="12.65" customHeight="1" x14ac:dyDescent="0.35">
      <c r="A367" s="173" t="s">
        <v>359</v>
      </c>
      <c r="B367" s="175"/>
      <c r="C367" s="191"/>
      <c r="D367" s="175">
        <f>SUM(C363:C366)</f>
        <v>1331737863.9699998</v>
      </c>
      <c r="E367" s="175"/>
    </row>
    <row r="368" spans="1:6" ht="12.65" customHeight="1" x14ac:dyDescent="0.35">
      <c r="A368" s="173" t="s">
        <v>435</v>
      </c>
      <c r="B368" s="175"/>
      <c r="C368" s="191"/>
      <c r="D368" s="175">
        <f>D361-D367</f>
        <v>372464727.86000013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10403120.57</v>
      </c>
      <c r="D370" s="175"/>
      <c r="E370" s="175"/>
      <c r="F370" s="29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  <c r="F371" s="29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10403120.57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382867848.43000013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180" t="s">
        <v>1285</v>
      </c>
    </row>
    <row r="378" spans="1:6" ht="12.65" customHeight="1" x14ac:dyDescent="0.35">
      <c r="A378" s="173" t="s">
        <v>442</v>
      </c>
      <c r="B378" s="172" t="s">
        <v>256</v>
      </c>
      <c r="C378" s="189">
        <v>148891996.92999998</v>
      </c>
      <c r="D378" s="175"/>
      <c r="E378" s="175"/>
      <c r="F378" s="300">
        <f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31547327.919999991</v>
      </c>
      <c r="D379" s="175"/>
      <c r="E379" s="175"/>
      <c r="F379" s="300">
        <f t="shared" ref="F379:F385" si="13">ROUNDDOWN(C379-CE62,0)</f>
        <v>0</v>
      </c>
    </row>
    <row r="380" spans="1:6" ht="12.65" customHeight="1" x14ac:dyDescent="0.35">
      <c r="A380" s="173" t="s">
        <v>236</v>
      </c>
      <c r="B380" s="172" t="s">
        <v>256</v>
      </c>
      <c r="C380" s="189">
        <v>12407928.740000002</v>
      </c>
      <c r="D380" s="175"/>
      <c r="E380" s="175"/>
      <c r="F380" s="300">
        <f t="shared" si="13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94065787.61999999</v>
      </c>
      <c r="D381" s="175"/>
      <c r="E381" s="175"/>
      <c r="F381" s="300">
        <f t="shared" si="13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2951770.9299999997</v>
      </c>
      <c r="D382" s="175"/>
      <c r="E382" s="175"/>
      <c r="F382" s="300">
        <f t="shared" si="13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v>56519180.390000015</v>
      </c>
      <c r="D383" s="175"/>
      <c r="E383" s="175"/>
      <c r="F383" s="300">
        <f t="shared" si="13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21798254.149999999</v>
      </c>
      <c r="D384" s="175"/>
      <c r="E384" s="175"/>
      <c r="F384" s="300">
        <f t="shared" si="13"/>
        <v>0</v>
      </c>
    </row>
    <row r="385" spans="1:6" ht="12.65" customHeight="1" x14ac:dyDescent="0.35">
      <c r="A385" s="173" t="s">
        <v>446</v>
      </c>
      <c r="B385" s="172" t="s">
        <v>256</v>
      </c>
      <c r="C385" s="189">
        <v>4463766.4899999993</v>
      </c>
      <c r="D385" s="175"/>
      <c r="E385" s="175"/>
      <c r="F385" s="300">
        <f t="shared" si="13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4956598.9799999995</v>
      </c>
      <c r="D386" s="175"/>
      <c r="E386" s="175"/>
      <c r="F386" s="300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3103764.4599999995</v>
      </c>
      <c r="D387" s="175"/>
      <c r="E387" s="175"/>
      <c r="F387" s="295"/>
    </row>
    <row r="388" spans="1:6" ht="12.65" customHeight="1" x14ac:dyDescent="0.35">
      <c r="A388" s="173" t="s">
        <v>449</v>
      </c>
      <c r="B388" s="172" t="s">
        <v>256</v>
      </c>
      <c r="C388" s="189">
        <v>5067684.63</v>
      </c>
      <c r="D388" s="175"/>
      <c r="E388" s="175"/>
      <c r="F388" s="295"/>
    </row>
    <row r="389" spans="1:6" ht="12.65" customHeight="1" x14ac:dyDescent="0.35">
      <c r="A389" s="173" t="s">
        <v>451</v>
      </c>
      <c r="B389" s="172" t="s">
        <v>256</v>
      </c>
      <c r="C389" s="189">
        <v>13739915.260000004</v>
      </c>
      <c r="D389" s="175"/>
      <c r="E389" s="175"/>
      <c r="F389" s="29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399513976.49999994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-16646128.069999814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  <c r="F392" s="29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-16646128.069999814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  <c r="F394" s="29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  <c r="F395" s="29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-16646128.069999814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Deaconess Hospital - MultiCare Health Systems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9928</v>
      </c>
      <c r="C414" s="194">
        <f>E138</f>
        <v>9928</v>
      </c>
      <c r="D414" s="179"/>
    </row>
    <row r="415" spans="1:5" ht="12.65" customHeight="1" x14ac:dyDescent="0.35">
      <c r="A415" s="179" t="s">
        <v>464</v>
      </c>
      <c r="B415" s="179">
        <f>D111</f>
        <v>48859.549999999996</v>
      </c>
      <c r="C415" s="179">
        <f>E139</f>
        <v>48859.55</v>
      </c>
      <c r="D415" s="194">
        <f>SUM(C59:H59)+N59</f>
        <v>46478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1337</v>
      </c>
    </row>
    <row r="424" spans="1:7" ht="12.65" customHeight="1" x14ac:dyDescent="0.35">
      <c r="A424" s="179" t="s">
        <v>1244</v>
      </c>
      <c r="B424" s="179">
        <f>D114</f>
        <v>1916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148891996.92999998</v>
      </c>
      <c r="C427" s="179">
        <f t="shared" ref="C427:C434" si="15">CE61</f>
        <v>148891996.92999998</v>
      </c>
      <c r="D427" s="179"/>
    </row>
    <row r="428" spans="1:7" ht="12.65" customHeight="1" x14ac:dyDescent="0.35">
      <c r="A428" s="179" t="s">
        <v>3</v>
      </c>
      <c r="B428" s="179">
        <f t="shared" si="14"/>
        <v>31547327.919999991</v>
      </c>
      <c r="C428" s="179">
        <f t="shared" si="15"/>
        <v>31547328</v>
      </c>
      <c r="D428" s="179">
        <f>D173</f>
        <v>31547327.920000002</v>
      </c>
    </row>
    <row r="429" spans="1:7" ht="12.65" customHeight="1" x14ac:dyDescent="0.35">
      <c r="A429" s="179" t="s">
        <v>236</v>
      </c>
      <c r="B429" s="179">
        <f t="shared" si="14"/>
        <v>12407928.740000002</v>
      </c>
      <c r="C429" s="179">
        <f t="shared" si="15"/>
        <v>12407928.740000002</v>
      </c>
      <c r="D429" s="179"/>
    </row>
    <row r="430" spans="1:7" ht="12.65" customHeight="1" x14ac:dyDescent="0.35">
      <c r="A430" s="179" t="s">
        <v>237</v>
      </c>
      <c r="B430" s="179">
        <f t="shared" si="14"/>
        <v>94065787.61999999</v>
      </c>
      <c r="C430" s="179">
        <f t="shared" si="15"/>
        <v>94065787.61999999</v>
      </c>
      <c r="D430" s="179"/>
    </row>
    <row r="431" spans="1:7" ht="12.65" customHeight="1" x14ac:dyDescent="0.35">
      <c r="A431" s="179" t="s">
        <v>444</v>
      </c>
      <c r="B431" s="179">
        <f t="shared" si="14"/>
        <v>2951770.9299999997</v>
      </c>
      <c r="C431" s="179">
        <f t="shared" si="15"/>
        <v>2951770.9299999997</v>
      </c>
      <c r="D431" s="179"/>
    </row>
    <row r="432" spans="1:7" ht="12.65" customHeight="1" x14ac:dyDescent="0.35">
      <c r="A432" s="179" t="s">
        <v>445</v>
      </c>
      <c r="B432" s="179">
        <f t="shared" si="14"/>
        <v>56519180.390000015</v>
      </c>
      <c r="C432" s="179">
        <f t="shared" si="15"/>
        <v>56519180.390000015</v>
      </c>
      <c r="D432" s="179"/>
    </row>
    <row r="433" spans="1:7" ht="12.65" customHeight="1" x14ac:dyDescent="0.35">
      <c r="A433" s="179" t="s">
        <v>6</v>
      </c>
      <c r="B433" s="179">
        <f t="shared" si="14"/>
        <v>21798254.149999999</v>
      </c>
      <c r="C433" s="179">
        <f t="shared" si="15"/>
        <v>21798255</v>
      </c>
      <c r="D433" s="179">
        <f>C217</f>
        <v>17345943.140000194</v>
      </c>
    </row>
    <row r="434" spans="1:7" ht="12.65" customHeight="1" x14ac:dyDescent="0.35">
      <c r="A434" s="179" t="s">
        <v>474</v>
      </c>
      <c r="B434" s="179">
        <f t="shared" si="14"/>
        <v>4463766.4899999993</v>
      </c>
      <c r="C434" s="179">
        <f t="shared" si="15"/>
        <v>4463766.4899999993</v>
      </c>
      <c r="D434" s="179">
        <f>D177</f>
        <v>4463766.49</v>
      </c>
    </row>
    <row r="435" spans="1:7" ht="12.65" customHeight="1" x14ac:dyDescent="0.35">
      <c r="A435" s="179" t="s">
        <v>447</v>
      </c>
      <c r="B435" s="179">
        <f t="shared" si="14"/>
        <v>4956598.9799999995</v>
      </c>
      <c r="C435" s="179"/>
      <c r="D435" s="179">
        <f>D181</f>
        <v>4956598.9800000004</v>
      </c>
    </row>
    <row r="436" spans="1:7" ht="12.65" customHeight="1" x14ac:dyDescent="0.35">
      <c r="A436" s="179" t="s">
        <v>475</v>
      </c>
      <c r="B436" s="179">
        <f t="shared" si="14"/>
        <v>3103764.4599999995</v>
      </c>
      <c r="C436" s="179"/>
      <c r="D436" s="179">
        <f>D186</f>
        <v>3103764.4599999995</v>
      </c>
    </row>
    <row r="437" spans="1:7" ht="12.65" customHeight="1" x14ac:dyDescent="0.35">
      <c r="A437" s="194" t="s">
        <v>449</v>
      </c>
      <c r="B437" s="194">
        <f t="shared" si="14"/>
        <v>5067684.63</v>
      </c>
      <c r="C437" s="194"/>
      <c r="D437" s="194">
        <f>D190</f>
        <v>5067684.63</v>
      </c>
    </row>
    <row r="438" spans="1:7" ht="12.65" customHeight="1" x14ac:dyDescent="0.35">
      <c r="A438" s="194" t="s">
        <v>476</v>
      </c>
      <c r="B438" s="194">
        <f>C386+C387+C388</f>
        <v>13128048.07</v>
      </c>
      <c r="C438" s="194">
        <f>CD69</f>
        <v>13128048.07</v>
      </c>
      <c r="D438" s="194">
        <f>D181+D186+D190</f>
        <v>13128048.07</v>
      </c>
    </row>
    <row r="439" spans="1:7" ht="12.65" customHeight="1" x14ac:dyDescent="0.35">
      <c r="A439" s="179" t="s">
        <v>451</v>
      </c>
      <c r="B439" s="194">
        <f>C389</f>
        <v>13739915.260000004</v>
      </c>
      <c r="C439" s="194">
        <f>SUM(C69:CC69)</f>
        <v>13739915.260000002</v>
      </c>
      <c r="D439" s="179"/>
    </row>
    <row r="440" spans="1:7" ht="12.65" customHeight="1" x14ac:dyDescent="0.35">
      <c r="A440" s="179" t="s">
        <v>477</v>
      </c>
      <c r="B440" s="194">
        <f>B438+B439</f>
        <v>26867963.330000006</v>
      </c>
      <c r="C440" s="194">
        <f>CE69</f>
        <v>26867963.330000002</v>
      </c>
      <c r="D440" s="179"/>
    </row>
    <row r="441" spans="1:7" ht="12.65" customHeight="1" x14ac:dyDescent="0.35">
      <c r="A441" s="179" t="s">
        <v>478</v>
      </c>
      <c r="B441" s="179">
        <f>D390</f>
        <v>399513976.49999994</v>
      </c>
      <c r="C441" s="179">
        <f>SUM(C427:C437)+C440</f>
        <v>399513977.43000001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4946370.0200000014</v>
      </c>
      <c r="C444" s="179">
        <f>C363</f>
        <v>4946370.0200000005</v>
      </c>
      <c r="D444" s="179"/>
    </row>
    <row r="445" spans="1:7" ht="12.65" customHeight="1" x14ac:dyDescent="0.35">
      <c r="A445" s="179" t="s">
        <v>343</v>
      </c>
      <c r="B445" s="179">
        <f>D229</f>
        <v>1297394966.8800004</v>
      </c>
      <c r="C445" s="179">
        <f>C364</f>
        <v>1307429432.9099998</v>
      </c>
      <c r="D445" s="179"/>
    </row>
    <row r="446" spans="1:7" ht="12.65" customHeight="1" x14ac:dyDescent="0.35">
      <c r="A446" s="179" t="s">
        <v>351</v>
      </c>
      <c r="B446" s="179">
        <f>D236</f>
        <v>19362061.039999999</v>
      </c>
      <c r="C446" s="179">
        <f>C365</f>
        <v>19362061.039999995</v>
      </c>
      <c r="D446" s="179"/>
    </row>
    <row r="447" spans="1:7" ht="12.65" customHeight="1" x14ac:dyDescent="0.35">
      <c r="A447" s="179" t="s">
        <v>356</v>
      </c>
      <c r="B447" s="179">
        <f>D240</f>
        <v>10034466.030000001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1331737863.9700003</v>
      </c>
      <c r="C448" s="179">
        <f>D367</f>
        <v>1331737863.9699998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6372</v>
      </c>
    </row>
    <row r="454" spans="1:7" ht="12.65" customHeight="1" x14ac:dyDescent="0.35">
      <c r="A454" s="179" t="s">
        <v>168</v>
      </c>
      <c r="B454" s="179">
        <f>C233</f>
        <v>6946941.5667599021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12415119.473240098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10403120.57</v>
      </c>
      <c r="C458" s="194">
        <f>CE70</f>
        <v>10403120.570000002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833966206.30999994</v>
      </c>
      <c r="C463" s="194">
        <f>CE73</f>
        <v>833966206.30999994</v>
      </c>
      <c r="D463" s="194">
        <f>E141+E147+E153</f>
        <v>833966206.30999994</v>
      </c>
    </row>
    <row r="464" spans="1:7" ht="12.65" customHeight="1" x14ac:dyDescent="0.35">
      <c r="A464" s="179" t="s">
        <v>246</v>
      </c>
      <c r="B464" s="194">
        <f>C360</f>
        <v>870236385.51999998</v>
      </c>
      <c r="C464" s="194">
        <f>CE74</f>
        <v>870236385.51999998</v>
      </c>
      <c r="D464" s="194">
        <f>E142+E148+E154</f>
        <v>870236385.52000022</v>
      </c>
    </row>
    <row r="465" spans="1:7" ht="12.65" customHeight="1" x14ac:dyDescent="0.35">
      <c r="A465" s="179" t="s">
        <v>247</v>
      </c>
      <c r="B465" s="194">
        <f>D361</f>
        <v>1704202591.8299999</v>
      </c>
      <c r="C465" s="194">
        <f>CE75</f>
        <v>1704202591.8300002</v>
      </c>
      <c r="D465" s="194">
        <f>D463+D464</f>
        <v>1704202591.8300002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13004721</v>
      </c>
      <c r="C468" s="179">
        <f>E195</f>
        <v>13004721</v>
      </c>
      <c r="D468" s="179"/>
    </row>
    <row r="469" spans="1:7" ht="12.65" customHeight="1" x14ac:dyDescent="0.35">
      <c r="A469" s="179" t="s">
        <v>333</v>
      </c>
      <c r="B469" s="179">
        <f t="shared" si="16"/>
        <v>433827.00000000006</v>
      </c>
      <c r="C469" s="179">
        <f>E196</f>
        <v>433827</v>
      </c>
      <c r="D469" s="179"/>
    </row>
    <row r="470" spans="1:7" ht="12.65" customHeight="1" x14ac:dyDescent="0.35">
      <c r="A470" s="179" t="s">
        <v>334</v>
      </c>
      <c r="B470" s="179">
        <f t="shared" si="16"/>
        <v>119600807.02000001</v>
      </c>
      <c r="C470" s="179">
        <f>E197</f>
        <v>119600807.01999998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4281333.7700000005</v>
      </c>
      <c r="C472" s="179">
        <f>E199</f>
        <v>4281333.7699999996</v>
      </c>
      <c r="D472" s="179"/>
    </row>
    <row r="473" spans="1:7" ht="12.65" customHeight="1" x14ac:dyDescent="0.35">
      <c r="A473" s="179" t="s">
        <v>495</v>
      </c>
      <c r="B473" s="179">
        <f t="shared" si="16"/>
        <v>65130223.280000009</v>
      </c>
      <c r="C473" s="179">
        <f>SUM(E200:E201)</f>
        <v>65130223.280000001</v>
      </c>
      <c r="D473" s="179"/>
    </row>
    <row r="474" spans="1:7" ht="12.65" customHeight="1" x14ac:dyDescent="0.35">
      <c r="A474" s="179" t="s">
        <v>339</v>
      </c>
      <c r="B474" s="179">
        <f t="shared" si="16"/>
        <v>361800</v>
      </c>
      <c r="C474" s="179">
        <f>E202</f>
        <v>361800</v>
      </c>
      <c r="D474" s="179"/>
    </row>
    <row r="475" spans="1:7" ht="12.65" customHeight="1" x14ac:dyDescent="0.35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202812712.07000002</v>
      </c>
      <c r="C476" s="179">
        <f>E204</f>
        <v>202812712.06999999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58700150.75</v>
      </c>
      <c r="C478" s="179">
        <f>E217</f>
        <v>58700150.750000194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226814262.50999996</v>
      </c>
    </row>
    <row r="482" spans="1:12" ht="12.65" customHeight="1" x14ac:dyDescent="0.35">
      <c r="A482" s="180" t="s">
        <v>499</v>
      </c>
      <c r="C482" s="180">
        <f>D339</f>
        <v>226814262.50999999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037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2019'!C71</f>
        <v>13964375.870000001</v>
      </c>
      <c r="C496" s="240">
        <f>C71</f>
        <v>13745355.199999999</v>
      </c>
      <c r="D496" s="240">
        <f>'Prior Year 2019'!C59</f>
        <v>10133</v>
      </c>
      <c r="E496" s="180">
        <f>C59</f>
        <v>8972</v>
      </c>
      <c r="F496" s="263">
        <f t="shared" ref="F496:G511" si="17">IF(B496=0,"",IF(D496=0,"",B496/D496))</f>
        <v>1378.1087407480511</v>
      </c>
      <c r="G496" s="264">
        <f t="shared" si="17"/>
        <v>1532.027998216674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2019'!D71</f>
        <v>11029161.069999998</v>
      </c>
      <c r="C497" s="240">
        <f>D71</f>
        <v>9772607.379999999</v>
      </c>
      <c r="D497" s="240">
        <f>'Prior Year 2019'!D59</f>
        <v>16283</v>
      </c>
      <c r="E497" s="180">
        <f>D59</f>
        <v>13004</v>
      </c>
      <c r="F497" s="263">
        <f t="shared" si="17"/>
        <v>677.34207885524768</v>
      </c>
      <c r="G497" s="263">
        <f t="shared" si="17"/>
        <v>751.50779606274989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2019'!E71</f>
        <v>13308369.489999998</v>
      </c>
      <c r="C498" s="240">
        <f>E71</f>
        <v>15824127.689999998</v>
      </c>
      <c r="D498" s="240">
        <f>'Prior Year 2019'!E59</f>
        <v>21005</v>
      </c>
      <c r="E498" s="180">
        <f>E59</f>
        <v>22482</v>
      </c>
      <c r="F498" s="263">
        <f t="shared" si="17"/>
        <v>633.58102785051176</v>
      </c>
      <c r="G498" s="263">
        <f t="shared" si="17"/>
        <v>703.85765012009597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2019'!F71</f>
        <v>2645601.04</v>
      </c>
      <c r="C499" s="240">
        <f>F71</f>
        <v>2418384.8699999992</v>
      </c>
      <c r="D499" s="240">
        <f>'Prior Year 2019'!F59</f>
        <v>2177</v>
      </c>
      <c r="E499" s="180">
        <f>F59</f>
        <v>2020</v>
      </c>
      <c r="F499" s="263">
        <f t="shared" si="17"/>
        <v>1215.25082223243</v>
      </c>
      <c r="G499" s="263">
        <f t="shared" si="17"/>
        <v>1197.220232673267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2019'!G71</f>
        <v>0</v>
      </c>
      <c r="C500" s="240">
        <f>G71</f>
        <v>0</v>
      </c>
      <c r="D500" s="240">
        <f>'Prior Year 2019'!G59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2019'!H71</f>
        <v>0</v>
      </c>
      <c r="C501" s="240">
        <f>H71</f>
        <v>0</v>
      </c>
      <c r="D501" s="240">
        <f>'Prior Year 2019'!H59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2019'!N71</f>
        <v>607177.43000000017</v>
      </c>
      <c r="C507" s="240">
        <f>N71</f>
        <v>611350.1100000001</v>
      </c>
      <c r="D507" s="240">
        <f>'Prior Year 2019'!N59</f>
        <v>1596</v>
      </c>
      <c r="E507" s="180">
        <f>N59</f>
        <v>0</v>
      </c>
      <c r="F507" s="263">
        <f t="shared" si="17"/>
        <v>380.43698621553898</v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2019'!O71</f>
        <v>6563276.4800000004</v>
      </c>
      <c r="C508" s="240">
        <f>O71</f>
        <v>6046927.7400000002</v>
      </c>
      <c r="D508" s="240">
        <f>'Prior Year 2019'!O59</f>
        <v>1367</v>
      </c>
      <c r="E508" s="180">
        <f>O59</f>
        <v>1317</v>
      </c>
      <c r="F508" s="263">
        <f t="shared" si="17"/>
        <v>4801.226393562546</v>
      </c>
      <c r="G508" s="263">
        <f t="shared" si="17"/>
        <v>4591.4409567198181</v>
      </c>
      <c r="H508" s="265" t="str">
        <f t="shared" si="18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2019'!P71</f>
        <v>49089077.320000008</v>
      </c>
      <c r="C509" s="240">
        <f>P71</f>
        <v>49200833.720000006</v>
      </c>
      <c r="D509" s="240">
        <f>'Prior Year 2019'!P59</f>
        <v>1587745</v>
      </c>
      <c r="E509" s="180">
        <f>P59</f>
        <v>1677435</v>
      </c>
      <c r="F509" s="263">
        <f t="shared" si="17"/>
        <v>30.917481913027601</v>
      </c>
      <c r="G509" s="263">
        <f t="shared" si="17"/>
        <v>29.330992688241277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2019'!Q71</f>
        <v>2469029.7200000002</v>
      </c>
      <c r="C510" s="240">
        <f>Q71</f>
        <v>2510096.17</v>
      </c>
      <c r="D510" s="240">
        <f>'Prior Year 2019'!Q59</f>
        <v>1104675</v>
      </c>
      <c r="E510" s="180">
        <f>Q59</f>
        <v>1183334.9999999998</v>
      </c>
      <c r="F510" s="263">
        <f t="shared" si="17"/>
        <v>2.2350734107316632</v>
      </c>
      <c r="G510" s="263">
        <f t="shared" si="17"/>
        <v>2.1212050433731786</v>
      </c>
      <c r="H510" s="265" t="str">
        <f t="shared" si="18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2019'!R71</f>
        <v>4136150.5499999993</v>
      </c>
      <c r="C511" s="240">
        <f>R71</f>
        <v>4368711.8600000013</v>
      </c>
      <c r="D511" s="240">
        <f>'Prior Year 2019'!R59</f>
        <v>1851503</v>
      </c>
      <c r="E511" s="180">
        <f>R59</f>
        <v>0</v>
      </c>
      <c r="F511" s="263">
        <f t="shared" si="17"/>
        <v>2.2339421270178872</v>
      </c>
      <c r="G511" s="263" t="str">
        <f t="shared" si="17"/>
        <v/>
      </c>
      <c r="H511" s="265" t="str">
        <f t="shared" si="18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2019'!S71</f>
        <v>2006593.96</v>
      </c>
      <c r="C512" s="240">
        <f>S71</f>
        <v>2175900.63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2019'!T71</f>
        <v>691909.1399999999</v>
      </c>
      <c r="C513" s="240">
        <f>T71</f>
        <v>750937.09000000008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2019'!U71</f>
        <v>10487678.34</v>
      </c>
      <c r="C514" s="240">
        <f>U71</f>
        <v>10608430.25</v>
      </c>
      <c r="D514" s="240">
        <f>'Prior Year 2019'!U59</f>
        <v>751498</v>
      </c>
      <c r="E514" s="180">
        <f>U59</f>
        <v>0</v>
      </c>
      <c r="F514" s="263">
        <f t="shared" si="19"/>
        <v>13.955696941309224</v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2019'!V71</f>
        <v>280454.08999999997</v>
      </c>
      <c r="C515" s="240">
        <f>V71</f>
        <v>356661.61000000004</v>
      </c>
      <c r="D515" s="240">
        <f>'Prior Year 2019'!V59</f>
        <v>13701</v>
      </c>
      <c r="E515" s="180">
        <f>V59</f>
        <v>0</v>
      </c>
      <c r="F515" s="263">
        <f t="shared" si="19"/>
        <v>20.469607327932266</v>
      </c>
      <c r="G515" s="263" t="str">
        <f t="shared" si="19"/>
        <v/>
      </c>
      <c r="H515" s="265" t="str">
        <f t="shared" si="18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2019'!W71</f>
        <v>1238308.98</v>
      </c>
      <c r="C516" s="240">
        <f>W71</f>
        <v>1166528.1999999997</v>
      </c>
      <c r="D516" s="240">
        <f>'Prior Year 2019'!W59</f>
        <v>37049</v>
      </c>
      <c r="E516" s="180">
        <f>W59</f>
        <v>0</v>
      </c>
      <c r="F516" s="263">
        <f t="shared" si="19"/>
        <v>33.423546654430616</v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2019'!X71</f>
        <v>2226581.92</v>
      </c>
      <c r="C517" s="240">
        <f>X71</f>
        <v>2353977.1100000003</v>
      </c>
      <c r="D517" s="240">
        <f>'Prior Year 2019'!X59</f>
        <v>22906</v>
      </c>
      <c r="E517" s="180">
        <f>X59</f>
        <v>0</v>
      </c>
      <c r="F517" s="263">
        <f t="shared" si="19"/>
        <v>97.205182921505283</v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2019'!Y71</f>
        <v>23114679.98</v>
      </c>
      <c r="C518" s="240">
        <f>Y71</f>
        <v>23399987.639999997</v>
      </c>
      <c r="D518" s="240">
        <f>'Prior Year 2019'!Y59</f>
        <v>162716</v>
      </c>
      <c r="E518" s="180">
        <f>Y59</f>
        <v>0</v>
      </c>
      <c r="F518" s="263">
        <f t="shared" si="19"/>
        <v>142.05536013667987</v>
      </c>
      <c r="G518" s="263" t="str">
        <f t="shared" si="19"/>
        <v/>
      </c>
      <c r="H518" s="265" t="str">
        <f t="shared" si="18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2019'!Z71</f>
        <v>3182935.24</v>
      </c>
      <c r="C519" s="240">
        <f>Z71</f>
        <v>3709174.3600000003</v>
      </c>
      <c r="D519" s="240">
        <f>'Prior Year 2019'!Z59</f>
        <v>4179</v>
      </c>
      <c r="E519" s="180">
        <f>Z59</f>
        <v>0</v>
      </c>
      <c r="F519" s="263">
        <f t="shared" si="19"/>
        <v>761.64997367791341</v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2019'!AA71</f>
        <v>995111.83</v>
      </c>
      <c r="C520" s="240">
        <f>AA71</f>
        <v>1056736.6400000001</v>
      </c>
      <c r="D520" s="240">
        <f>'Prior Year 2019'!AA59</f>
        <v>18568</v>
      </c>
      <c r="E520" s="180">
        <f>AA59</f>
        <v>0</v>
      </c>
      <c r="F520" s="263">
        <f t="shared" si="19"/>
        <v>53.592838754847044</v>
      </c>
      <c r="G520" s="263" t="str">
        <f t="shared" si="19"/>
        <v/>
      </c>
      <c r="H520" s="265" t="str">
        <f t="shared" si="18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2019'!AB71</f>
        <v>13767833.800000001</v>
      </c>
      <c r="C521" s="240">
        <f>AB71</f>
        <v>33013663.079999994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2019'!AC71</f>
        <v>4405571.13</v>
      </c>
      <c r="C522" s="240">
        <f>AC71</f>
        <v>4401669.26</v>
      </c>
      <c r="D522" s="240">
        <f>'Prior Year 2019'!AC59</f>
        <v>104570</v>
      </c>
      <c r="E522" s="180">
        <f>AC59</f>
        <v>0</v>
      </c>
      <c r="F522" s="263">
        <f t="shared" si="19"/>
        <v>42.130354116859522</v>
      </c>
      <c r="G522" s="263" t="str">
        <f t="shared" si="19"/>
        <v/>
      </c>
      <c r="H522" s="265" t="str">
        <f t="shared" si="18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2019'!AD71</f>
        <v>1048897.2000000002</v>
      </c>
      <c r="C523" s="240">
        <f>AD71</f>
        <v>1016523.94</v>
      </c>
      <c r="D523" s="240">
        <f>'Prior Year 2019'!AD59</f>
        <v>6090</v>
      </c>
      <c r="E523" s="180">
        <f>AD59</f>
        <v>0</v>
      </c>
      <c r="F523" s="263">
        <f t="shared" si="19"/>
        <v>172.23270935960593</v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2019'!AE71</f>
        <v>959617.03999999992</v>
      </c>
      <c r="C524" s="240">
        <f>AE71</f>
        <v>928880.09</v>
      </c>
      <c r="D524" s="240">
        <f>'Prior Year 2019'!AE59</f>
        <v>18142</v>
      </c>
      <c r="E524" s="180">
        <f>AE59</f>
        <v>0</v>
      </c>
      <c r="F524" s="263">
        <f t="shared" si="19"/>
        <v>52.894776761106819</v>
      </c>
      <c r="G524" s="263" t="str">
        <f t="shared" si="19"/>
        <v/>
      </c>
      <c r="H524" s="265" t="str">
        <f t="shared" si="18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2019'!AG71</f>
        <v>15266793.899999999</v>
      </c>
      <c r="C526" s="240">
        <f>AG71</f>
        <v>16368693.320000002</v>
      </c>
      <c r="D526" s="240">
        <f>'Prior Year 2019'!AG59</f>
        <v>34440</v>
      </c>
      <c r="E526" s="180">
        <f>AG59</f>
        <v>32620</v>
      </c>
      <c r="F526" s="263">
        <f t="shared" si="19"/>
        <v>443.28669860627173</v>
      </c>
      <c r="G526" s="263">
        <f t="shared" si="19"/>
        <v>501.79930472103013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2019'!AH71</f>
        <v>0</v>
      </c>
      <c r="C527" s="240">
        <f>AH71</f>
        <v>0</v>
      </c>
      <c r="D527" s="240">
        <f>'Prior Year 2019'!AH59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2019'!AI71</f>
        <v>1087362.49</v>
      </c>
      <c r="C528" s="240">
        <f>AI71</f>
        <v>1379594.13</v>
      </c>
      <c r="D528" s="240">
        <f>'Prior Year 2019'!AI59</f>
        <v>3</v>
      </c>
      <c r="E528" s="180">
        <f>AI59</f>
        <v>6</v>
      </c>
      <c r="F528" s="263">
        <f t="shared" ref="F528:G540" si="20">IF(B528=0,"",IF(D528=0,"",B528/D528))</f>
        <v>362454.16333333333</v>
      </c>
      <c r="G528" s="263">
        <f t="shared" si="20"/>
        <v>229932.35499999998</v>
      </c>
      <c r="H528" s="265">
        <f t="shared" si="18"/>
        <v>-0.36562363393646224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2019'!AJ71</f>
        <v>53071616.590000011</v>
      </c>
      <c r="C529" s="240">
        <f>AJ71</f>
        <v>23693671.700000007</v>
      </c>
      <c r="D529" s="240">
        <f>'Prior Year 2019'!AJ59</f>
        <v>36309</v>
      </c>
      <c r="E529" s="180">
        <f>AJ59</f>
        <v>40790</v>
      </c>
      <c r="F529" s="263">
        <f t="shared" si="20"/>
        <v>1461.6656088022257</v>
      </c>
      <c r="G529" s="263">
        <f t="shared" si="20"/>
        <v>580.86961755332209</v>
      </c>
      <c r="H529" s="265">
        <f t="shared" si="18"/>
        <v>-0.60259746548369519</v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2019'!AK71</f>
        <v>490782.06999999995</v>
      </c>
      <c r="C530" s="240">
        <f>AK71</f>
        <v>498952.48999999993</v>
      </c>
      <c r="D530" s="240">
        <f>'Prior Year 2019'!AK59</f>
        <v>10992</v>
      </c>
      <c r="E530" s="180">
        <f>AK59</f>
        <v>0</v>
      </c>
      <c r="F530" s="263">
        <f t="shared" si="20"/>
        <v>44.649023835516736</v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2019'!AL71</f>
        <v>275119.26</v>
      </c>
      <c r="C531" s="240">
        <f>AL71</f>
        <v>288766.89</v>
      </c>
      <c r="D531" s="240">
        <f>'Prior Year 2019'!AL59</f>
        <v>4349</v>
      </c>
      <c r="E531" s="180">
        <f>AL59</f>
        <v>0</v>
      </c>
      <c r="F531" s="263">
        <f t="shared" si="20"/>
        <v>63.260349505633478</v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2019'!AM71</f>
        <v>0</v>
      </c>
      <c r="C532" s="240">
        <f>AM71</f>
        <v>0</v>
      </c>
      <c r="D532" s="240">
        <f>'Prior Year 2019'!AM59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2019'!AN71</f>
        <v>447984.16000000003</v>
      </c>
      <c r="C533" s="240">
        <f>AN71</f>
        <v>537820.81000000006</v>
      </c>
      <c r="D533" s="240">
        <f>'Prior Year 2019'!AN59</f>
        <v>999</v>
      </c>
      <c r="E533" s="180">
        <f>AN59</f>
        <v>0</v>
      </c>
      <c r="F533" s="263">
        <f t="shared" si="20"/>
        <v>448.43259259259264</v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2019'!AO71</f>
        <v>0</v>
      </c>
      <c r="C534" s="240">
        <f>AO71</f>
        <v>0</v>
      </c>
      <c r="D534" s="240">
        <f>'Prior Year 2019'!AO59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2019'!AP71</f>
        <v>0</v>
      </c>
      <c r="C535" s="240">
        <f>AP71</f>
        <v>0</v>
      </c>
      <c r="D535" s="240">
        <f>'Prior Year 2019'!AP59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2019'!AV71</f>
        <v>4619858.6800000006</v>
      </c>
      <c r="C541" s="240">
        <f>AV71</f>
        <v>5023596.6499999994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2019'!AW71</f>
        <v>1786842.21</v>
      </c>
      <c r="C542" s="240">
        <f>AW71</f>
        <v>1885211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2019'!AY71</f>
        <v>3727752.129999999</v>
      </c>
      <c r="C544" s="240">
        <f>AY71</f>
        <v>4038784</v>
      </c>
      <c r="D544" s="240">
        <f>'Prior Year 2019'!AY59</f>
        <v>145747</v>
      </c>
      <c r="E544" s="180">
        <f>AY59</f>
        <v>129052</v>
      </c>
      <c r="F544" s="263">
        <f t="shared" ref="F544:G550" si="21">IF(B544=0,"",IF(D544=0,"",B544/D544))</f>
        <v>25.576870398704596</v>
      </c>
      <c r="G544" s="263">
        <f t="shared" si="21"/>
        <v>31.295787744475096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2019'!BA71</f>
        <v>1345760.52</v>
      </c>
      <c r="C546" s="240">
        <f>BA71</f>
        <v>1431173.84</v>
      </c>
      <c r="D546" s="240">
        <f>'Prior Year 2019'!BA59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2019'!BB71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2019'!BC71</f>
        <v>361944.89999999997</v>
      </c>
      <c r="C548" s="240">
        <f>BC71</f>
        <v>425168.60999999993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2019'!BD71</f>
        <v>453109.93</v>
      </c>
      <c r="C549" s="240">
        <f>BD71</f>
        <v>1089220.06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2019'!BE71</f>
        <v>10687122.399999999</v>
      </c>
      <c r="C550" s="240">
        <f>BE71</f>
        <v>9009534.2799999993</v>
      </c>
      <c r="D550" s="240">
        <f>'Prior Year 2019'!BE59</f>
        <v>871026</v>
      </c>
      <c r="E550" s="180">
        <f>BE59</f>
        <v>871026</v>
      </c>
      <c r="F550" s="263">
        <f t="shared" si="21"/>
        <v>12.269579094079853</v>
      </c>
      <c r="G550" s="263">
        <f t="shared" si="21"/>
        <v>10.343588228135554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2019'!BF71</f>
        <v>4026035.1099999994</v>
      </c>
      <c r="C551" s="240">
        <f>BF71</f>
        <v>4234016.18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2019'!BG71</f>
        <v>301604.34000000003</v>
      </c>
      <c r="C552" s="240">
        <f>BG71</f>
        <v>336631.56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2019'!BH71</f>
        <v>3047242.29</v>
      </c>
      <c r="C553" s="240">
        <f>BH71</f>
        <v>1687633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2019'!BL71</f>
        <v>3215797.6700000004</v>
      </c>
      <c r="C557" s="240">
        <f>BL71</f>
        <v>3078099.1499999994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2019'!BN71</f>
        <v>37154065.739999995</v>
      </c>
      <c r="C559" s="240">
        <f>BN71</f>
        <v>23287196.170000002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2019'!BR71</f>
        <v>359274.02</v>
      </c>
      <c r="C563" s="240">
        <f>BR71</f>
        <v>163314.57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2019'!BT71</f>
        <v>52920.89</v>
      </c>
      <c r="C565" s="240">
        <f>BT71</f>
        <v>80275.100000000006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2019'!BV71</f>
        <v>-218.49000000000004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2019'!BX71</f>
        <v>3867664.4599999995</v>
      </c>
      <c r="C569" s="240">
        <f>BX71</f>
        <v>3955803.4099999997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2019'!BY71</f>
        <v>2100470.6</v>
      </c>
      <c r="C570" s="240">
        <f>BY71</f>
        <v>2279027.7899999996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2019'!BZ71</f>
        <v>2354171.3200000003</v>
      </c>
      <c r="C571" s="240">
        <f>BZ71</f>
        <v>899987.05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2019'!CA71</f>
        <v>2938485.09</v>
      </c>
      <c r="C572" s="240">
        <f>CA71</f>
        <v>1506173.3800000001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2019'!CC71</f>
        <v>27710203.359999999</v>
      </c>
      <c r="C574" s="240">
        <f>CC71</f>
        <v>79366999.010000005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2019'!CD71</f>
        <v>11691764.650000002</v>
      </c>
      <c r="C575" s="240">
        <f>CD71</f>
        <v>13128048.07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618701</v>
      </c>
      <c r="E612" s="180">
        <f>SUM(C624:D647)+SUM(C668:D713)</f>
        <v>284308844.61848205</v>
      </c>
      <c r="F612" s="180">
        <f>CE64-(AX64+BD64+BE64+BG64+BJ64+BN64+BP64+BQ64+CB64+CC64+CD64)</f>
        <v>92677806.539999992</v>
      </c>
      <c r="G612" s="180">
        <f>CE77-(AX77+AY77+BD77+BE77+BG77+BJ77+BN77+BP77+BQ77+CB77+CC77+CD77)</f>
        <v>127533</v>
      </c>
      <c r="H612" s="197">
        <f>CE60-(AX60+AY60+AZ60+BD60+BE60+BG60+BJ60+BN60+BO60+BP60+BQ60+BR60+CB60+CC60+CD60)</f>
        <v>1216.6772970936056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800919.15999999992</v>
      </c>
      <c r="K612" s="180">
        <f>CE75-(AW75+AX75+AY75+AZ75+BA75+BB75+BC75+BD75+BE75+BF75+BG75+BH75+BI75+BJ75+BK75+BL75+BM75+BN75+BO75+BP75+BQ75+BR75+BS75+BT75+BU75+BV75+BW75+BX75+CB75+CC75+CD75)</f>
        <v>1694277371.8300002</v>
      </c>
      <c r="L612" s="197">
        <f>CE80-(AW80+AX80+AY80+AZ80+BA80+BB80+BC80+BD80+BE80+BF80+BG80+BH80+BI80+BJ80+BK80+BL80+BM80+BN80+BO80+BP80+BQ80+BR80+BS80+BT80+BU80+BV80+BW80+BX80+BY80+BZ80+CA80+CB80+CC80+CD80)</f>
        <v>400.33529789036493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9009534.2799999993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13128048.07</v>
      </c>
      <c r="D615" s="266">
        <f>SUM(C614:C615)</f>
        <v>22137582.350000001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336631.56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23287196.170000002</v>
      </c>
      <c r="D619" s="180">
        <f>(D615/D612)*BN76</f>
        <v>1693717.3176051113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79366999.010000005</v>
      </c>
      <c r="D620" s="180">
        <f>(D615/D612)*CC76</f>
        <v>117468.18391282704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104802012.24151795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1089220.06</v>
      </c>
      <c r="D624" s="180">
        <f>(D615/D612)*BD76</f>
        <v>0</v>
      </c>
      <c r="E624" s="180">
        <f>(E623/E612)*SUM(C624:D624)</f>
        <v>401508.62775658513</v>
      </c>
      <c r="F624" s="180">
        <f>SUM(C624:E624)</f>
        <v>1490728.6877565852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4038784</v>
      </c>
      <c r="D625" s="180">
        <f>(D615/D612)*AY76</f>
        <v>433125.91113760928</v>
      </c>
      <c r="E625" s="180">
        <f>(E623/E612)*SUM(C625:D625)</f>
        <v>1648436.783171193</v>
      </c>
      <c r="F625" s="180">
        <f>(F624/F612)*AY64</f>
        <v>30267.809418734236</v>
      </c>
      <c r="G625" s="180">
        <f>SUM(C625:F625)</f>
        <v>6150614.5037275357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163314.57</v>
      </c>
      <c r="D626" s="180">
        <f>(D615/D612)*BR76</f>
        <v>111170.77289587377</v>
      </c>
      <c r="E626" s="180">
        <f>(E623/E612)*SUM(C626:D626)</f>
        <v>101180.87006717265</v>
      </c>
      <c r="F626" s="180">
        <f>(F624/F612)*BR64</f>
        <v>301.16327500058014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375967.37623804697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4234016.18</v>
      </c>
      <c r="D629" s="180">
        <f>(D615/D612)*BF76</f>
        <v>274295.18668161193</v>
      </c>
      <c r="E629" s="180">
        <f>(E623/E612)*SUM(C629:D629)</f>
        <v>1661855.0987169191</v>
      </c>
      <c r="F629" s="180">
        <f>(F624/F612)*BF64</f>
        <v>3722.877719778995</v>
      </c>
      <c r="G629" s="180">
        <f>(G625/G612)*BF77</f>
        <v>0</v>
      </c>
      <c r="H629" s="180">
        <f>(H628/H612)*BF60</f>
        <v>17454.761965870828</v>
      </c>
      <c r="I629" s="180">
        <f>SUM(C629:H629)</f>
        <v>6191344.1050841799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1431173.84</v>
      </c>
      <c r="D630" s="180">
        <f>(D615/D612)*BA76</f>
        <v>162516.14113069157</v>
      </c>
      <c r="E630" s="180">
        <f>(E623/E612)*SUM(C630:D630)</f>
        <v>587466.48257029173</v>
      </c>
      <c r="F630" s="180">
        <f>(F624/F612)*BA64</f>
        <v>0</v>
      </c>
      <c r="G630" s="180">
        <f>(G625/G612)*BA77</f>
        <v>0</v>
      </c>
      <c r="H630" s="180">
        <f>(H628/H612)*BA60</f>
        <v>1176.407938743401</v>
      </c>
      <c r="I630" s="180">
        <f>(I629/I612)*BA78</f>
        <v>0</v>
      </c>
      <c r="J630" s="180">
        <f>SUM(C630:I630)</f>
        <v>2182332.8716397271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1885211</v>
      </c>
      <c r="D631" s="180">
        <f>(D615/D612)*AW76</f>
        <v>0</v>
      </c>
      <c r="E631" s="180">
        <f>(E623/E612)*SUM(C631:D631)</f>
        <v>694927.0486641787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425168.60999999993</v>
      </c>
      <c r="D633" s="180">
        <f>(D615/D612)*BC76</f>
        <v>0</v>
      </c>
      <c r="E633" s="180">
        <f>(E623/E612)*SUM(C633:D633)</f>
        <v>156725.78153424265</v>
      </c>
      <c r="F633" s="180">
        <f>(F624/F612)*BC64</f>
        <v>124.03468278251235</v>
      </c>
      <c r="G633" s="180">
        <f>(G625/G612)*BC77</f>
        <v>0</v>
      </c>
      <c r="H633" s="180">
        <f>(H628/H612)*BC60</f>
        <v>2597.6633208902808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1687633</v>
      </c>
      <c r="D636" s="180">
        <f>(D615/D612)*BH76</f>
        <v>64297.997712869379</v>
      </c>
      <c r="E636" s="180">
        <f>(E623/E612)*SUM(C636:D636)</f>
        <v>645797.33393444784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3078099.1499999994</v>
      </c>
      <c r="D637" s="180">
        <f>(D615/D612)*BL76</f>
        <v>0</v>
      </c>
      <c r="E637" s="180">
        <f>(E623/E612)*SUM(C637:D637)</f>
        <v>1134649.8390923969</v>
      </c>
      <c r="F637" s="180">
        <f>(F624/F612)*BL64</f>
        <v>598.74730098800626</v>
      </c>
      <c r="G637" s="180">
        <f>(G625/G612)*BL77</f>
        <v>0</v>
      </c>
      <c r="H637" s="180">
        <f>(H628/H612)*BL60</f>
        <v>13832.70048786183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52168.325356351452</v>
      </c>
      <c r="E639" s="180">
        <f>(E623/E612)*SUM(C639:D639)</f>
        <v>19230.303861818094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80275.100000000006</v>
      </c>
      <c r="D640" s="180">
        <f>(D615/D612)*BT76</f>
        <v>0</v>
      </c>
      <c r="E640" s="180">
        <f>(E623/E612)*SUM(C640:D640)</f>
        <v>29591.03162681621</v>
      </c>
      <c r="F640" s="180">
        <f>(F624/F612)*BT64</f>
        <v>6.3536012951461807</v>
      </c>
      <c r="G640" s="180">
        <f>(G625/G612)*BT77</f>
        <v>0</v>
      </c>
      <c r="H640" s="180">
        <f>(H628/H612)*BT60</f>
        <v>309.09835908380995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303492.27412384981</v>
      </c>
      <c r="E642" s="180">
        <f>(E623/E612)*SUM(C642:D642)</f>
        <v>111873.41382437659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3955803.4099999997</v>
      </c>
      <c r="D644" s="180">
        <f>(D615/D612)*BX76</f>
        <v>31844.862528911381</v>
      </c>
      <c r="E644" s="180">
        <f>(E623/E612)*SUM(C644:D644)</f>
        <v>1469928.1115691168</v>
      </c>
      <c r="F644" s="180">
        <f>(F624/F612)*BX64</f>
        <v>157.3906070300327</v>
      </c>
      <c r="G644" s="180">
        <f>(G625/G612)*BX77</f>
        <v>0</v>
      </c>
      <c r="H644" s="180">
        <f>(H628/H612)*BX60</f>
        <v>9336.5068354389841</v>
      </c>
      <c r="I644" s="180">
        <f>(I629/I612)*BX78</f>
        <v>0</v>
      </c>
      <c r="J644" s="180">
        <f>(J630/J612)*BX79</f>
        <v>0</v>
      </c>
      <c r="K644" s="180">
        <f>SUM(C631:J644)</f>
        <v>15853679.089024741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2279027.7899999996</v>
      </c>
      <c r="D645" s="180">
        <f>(D615/D612)*BY76</f>
        <v>481966.62726341153</v>
      </c>
      <c r="E645" s="180">
        <f>(E623/E612)*SUM(C645:D645)</f>
        <v>1017758.5966595442</v>
      </c>
      <c r="F645" s="180">
        <f>(F624/F612)*BY64</f>
        <v>93.494771139400214</v>
      </c>
      <c r="G645" s="180">
        <f>(G625/G612)*BY77</f>
        <v>0</v>
      </c>
      <c r="H645" s="180">
        <f>(H628/H612)*BY60</f>
        <v>4551.6929791317552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899987.05</v>
      </c>
      <c r="D646" s="180">
        <f>(D615/D612)*BZ76</f>
        <v>0</v>
      </c>
      <c r="E646" s="180">
        <f>(E623/E612)*SUM(C646:D646)</f>
        <v>331753.49841077771</v>
      </c>
      <c r="F646" s="180">
        <f>(F624/F612)*BZ64</f>
        <v>29.726168125336329</v>
      </c>
      <c r="G646" s="180">
        <f>(G625/G612)*BZ77</f>
        <v>0</v>
      </c>
      <c r="H646" s="180">
        <f>(H628/H612)*BZ60</f>
        <v>2918.8971574186357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1506173.3800000001</v>
      </c>
      <c r="D647" s="180">
        <f>(D615/D612)*CA76</f>
        <v>40754.267888123664</v>
      </c>
      <c r="E647" s="180">
        <f>(E623/E612)*SUM(C647:D647)</f>
        <v>570228.93715552986</v>
      </c>
      <c r="F647" s="180">
        <f>(F624/F612)*CA64</f>
        <v>222.19605343519814</v>
      </c>
      <c r="G647" s="180">
        <f>(G625/G612)*CA77</f>
        <v>0</v>
      </c>
      <c r="H647" s="180">
        <f>(H628/H612)*CA60</f>
        <v>4955.6765192018247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7140421.8310258389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151882296.23000002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13745355.199999999</v>
      </c>
      <c r="D668" s="180">
        <f>(D615/D612)*C76</f>
        <v>1209210.2574882698</v>
      </c>
      <c r="E668" s="180">
        <f>(E623/E612)*SUM(C668:D668)</f>
        <v>5512556.4392673261</v>
      </c>
      <c r="F668" s="180">
        <f>(F624/F612)*C64</f>
        <v>20846.885334402297</v>
      </c>
      <c r="G668" s="180">
        <f>(G625/G612)*C77</f>
        <v>371063.39529125526</v>
      </c>
      <c r="H668" s="180">
        <f>(H628/H612)*C60</f>
        <v>29553.773715587347</v>
      </c>
      <c r="I668" s="180">
        <f>(I629/I612)*C78</f>
        <v>407529.95374468737</v>
      </c>
      <c r="J668" s="180">
        <f>(J630/J612)*C79</f>
        <v>101001.77475594213</v>
      </c>
      <c r="K668" s="180">
        <f>(K644/K612)*C75</f>
        <v>396660.9540304846</v>
      </c>
      <c r="L668" s="180">
        <f>(L647/L612)*C80</f>
        <v>1267108.4129004453</v>
      </c>
      <c r="M668" s="180">
        <f t="shared" ref="M668:M713" si="22">ROUND(SUM(D668:L668),0)</f>
        <v>9315532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9772607.379999999</v>
      </c>
      <c r="D669" s="180">
        <f>(D615/D612)*D76</f>
        <v>269393.22469682444</v>
      </c>
      <c r="E669" s="180">
        <f>(E623/E612)*SUM(C669:D669)</f>
        <v>3701685.2983065876</v>
      </c>
      <c r="F669" s="180">
        <f>(F624/F612)*D64</f>
        <v>11400.75241204054</v>
      </c>
      <c r="G669" s="180">
        <f>(G625/G612)*D77</f>
        <v>1648372.2105094637</v>
      </c>
      <c r="H669" s="180">
        <f>(H628/H612)*D60</f>
        <v>27302.302631058268</v>
      </c>
      <c r="I669" s="180">
        <f>(I629/I612)*D78</f>
        <v>90791.330721815393</v>
      </c>
      <c r="J669" s="180">
        <f>(J630/J612)*D79</f>
        <v>282065.92031019315</v>
      </c>
      <c r="K669" s="180">
        <f>(K644/K612)*D75</f>
        <v>320775.81630826573</v>
      </c>
      <c r="L669" s="180">
        <f>(L647/L612)*D80</f>
        <v>1009431.8007655231</v>
      </c>
      <c r="M669" s="180">
        <f t="shared" si="22"/>
        <v>7361219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15824127.689999998</v>
      </c>
      <c r="D670" s="180">
        <f>(D615/D612)*E76</f>
        <v>3162695.7795427032</v>
      </c>
      <c r="E670" s="180">
        <f>(E623/E612)*SUM(C670:D670)</f>
        <v>6998928.6065045604</v>
      </c>
      <c r="F670" s="180">
        <f>(F624/F612)*E64</f>
        <v>20939.441863608667</v>
      </c>
      <c r="G670" s="180">
        <f>(G625/G612)*E77</f>
        <v>3153990.6323443609</v>
      </c>
      <c r="H670" s="180">
        <f>(H628/H612)*E60</f>
        <v>47684.337026474946</v>
      </c>
      <c r="I670" s="180">
        <f>(I629/I612)*E78</f>
        <v>1065896.7344709767</v>
      </c>
      <c r="J670" s="180">
        <f>(J630/J612)*E79</f>
        <v>507600.0085008301</v>
      </c>
      <c r="K670" s="180">
        <f>(K644/K612)*E75</f>
        <v>495152.88547701587</v>
      </c>
      <c r="L670" s="180">
        <f>(L647/L612)*E80</f>
        <v>1531952.2555684403</v>
      </c>
      <c r="M670" s="180">
        <f t="shared" si="22"/>
        <v>16984841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2418384.8699999992</v>
      </c>
      <c r="D671" s="180">
        <f>(D615/D612)*F76</f>
        <v>0</v>
      </c>
      <c r="E671" s="180">
        <f>(E623/E612)*SUM(C671:D671)</f>
        <v>891465.76178645401</v>
      </c>
      <c r="F671" s="180">
        <f>(F624/F612)*F64</f>
        <v>1820.7093802756276</v>
      </c>
      <c r="G671" s="180">
        <f>(G625/G612)*F77</f>
        <v>388328.88729986839</v>
      </c>
      <c r="H671" s="180">
        <f>(H628/H612)*F60</f>
        <v>6472.2571063614614</v>
      </c>
      <c r="I671" s="180">
        <f>(I629/I612)*F78</f>
        <v>0</v>
      </c>
      <c r="J671" s="180">
        <f>(J630/J612)*F79</f>
        <v>35046.735380390332</v>
      </c>
      <c r="K671" s="180">
        <f>(K644/K612)*F75</f>
        <v>76361.081667986582</v>
      </c>
      <c r="L671" s="180">
        <f>(L647/L612)*F80</f>
        <v>237239.33277315364</v>
      </c>
      <c r="M671" s="180">
        <f t="shared" si="22"/>
        <v>1636735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611350.1100000001</v>
      </c>
      <c r="D679" s="180">
        <f>(D615/D612)*N76</f>
        <v>0</v>
      </c>
      <c r="E679" s="180">
        <f>(E623/E612)*SUM(C679:D679)</f>
        <v>225356.06234146791</v>
      </c>
      <c r="F679" s="180">
        <f>(F624/F612)*N64</f>
        <v>206.22679934451173</v>
      </c>
      <c r="G679" s="180">
        <f>(G625/G612)*N77</f>
        <v>0</v>
      </c>
      <c r="H679" s="180">
        <f>(H628/H612)*N60</f>
        <v>2932.8919956485438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11014.746833173273</v>
      </c>
      <c r="M679" s="180">
        <f t="shared" si="22"/>
        <v>239510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6046927.7400000002</v>
      </c>
      <c r="D680" s="180">
        <f>(D615/D612)*O76</f>
        <v>343352.02340161079</v>
      </c>
      <c r="E680" s="180">
        <f>(E623/E612)*SUM(C680:D680)</f>
        <v>2355586.8579798797</v>
      </c>
      <c r="F680" s="180">
        <f>(F624/F612)*O64</f>
        <v>7258.2342858290513</v>
      </c>
      <c r="G680" s="180">
        <f>(G625/G612)*O77</f>
        <v>165420.77538978498</v>
      </c>
      <c r="H680" s="180">
        <f>(H628/H612)*O60</f>
        <v>10648.108822807975</v>
      </c>
      <c r="I680" s="180">
        <f>(I629/I612)*O78</f>
        <v>115717.04205160585</v>
      </c>
      <c r="J680" s="180">
        <f>(J630/J612)*O79</f>
        <v>92306.521180049967</v>
      </c>
      <c r="K680" s="180">
        <f>(K644/K612)*O75</f>
        <v>165922.31719808141</v>
      </c>
      <c r="L680" s="180">
        <f>(L647/L612)*O80</f>
        <v>344834.24700545316</v>
      </c>
      <c r="M680" s="180">
        <f t="shared" si="22"/>
        <v>3601046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49200833.720000006</v>
      </c>
      <c r="D681" s="180">
        <f>(D615/D612)*P76</f>
        <v>1491234.0849634153</v>
      </c>
      <c r="E681" s="180">
        <f>(E623/E612)*SUM(C681:D681)</f>
        <v>18686125.356995933</v>
      </c>
      <c r="F681" s="180">
        <f>(F624/F612)*P64</f>
        <v>495550.47129246505</v>
      </c>
      <c r="G681" s="180">
        <f>(G625/G612)*P77</f>
        <v>0</v>
      </c>
      <c r="H681" s="180">
        <f>(H628/H612)*P60</f>
        <v>33550.54602418658</v>
      </c>
      <c r="I681" s="180">
        <f>(I629/I612)*P78</f>
        <v>502578.07019432861</v>
      </c>
      <c r="J681" s="180">
        <f>(J630/J612)*P79</f>
        <v>407886.81203077524</v>
      </c>
      <c r="K681" s="180">
        <f>(K644/K612)*P75</f>
        <v>4786796.5992243486</v>
      </c>
      <c r="L681" s="180">
        <f>(L647/L612)*P80</f>
        <v>796887.5673350679</v>
      </c>
      <c r="M681" s="180">
        <f t="shared" si="22"/>
        <v>27200610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2510096.17</v>
      </c>
      <c r="D682" s="180">
        <f>(D615/D612)*Q76</f>
        <v>418455.80592766136</v>
      </c>
      <c r="E682" s="180">
        <f>(E623/E612)*SUM(C682:D682)</f>
        <v>1079523.7145821122</v>
      </c>
      <c r="F682" s="180">
        <f>(F624/F612)*Q64</f>
        <v>3928.011217148744</v>
      </c>
      <c r="G682" s="180">
        <f>(G625/G612)*Q77</f>
        <v>0</v>
      </c>
      <c r="H682" s="180">
        <f>(H628/H612)*Q60</f>
        <v>5813.2566787200012</v>
      </c>
      <c r="I682" s="180">
        <f>(I629/I612)*Q78</f>
        <v>141028.63764000943</v>
      </c>
      <c r="J682" s="180">
        <f>(J630/J612)*Q79</f>
        <v>147618.79382909928</v>
      </c>
      <c r="K682" s="180">
        <f>(K644/K612)*Q75</f>
        <v>222452.34903737498</v>
      </c>
      <c r="L682" s="180">
        <f>(L647/L612)*Q80</f>
        <v>221606.83094600096</v>
      </c>
      <c r="M682" s="180">
        <f t="shared" si="22"/>
        <v>2240427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4368711.8600000013</v>
      </c>
      <c r="D683" s="180">
        <f>(D615/D612)*R76</f>
        <v>29053.964464579822</v>
      </c>
      <c r="E683" s="180">
        <f>(E623/E612)*SUM(C683:D683)</f>
        <v>1621105.7675301915</v>
      </c>
      <c r="F683" s="180">
        <f>(F624/F612)*R64</f>
        <v>10259.633555632359</v>
      </c>
      <c r="G683" s="180">
        <f>(G625/G612)*R77</f>
        <v>0</v>
      </c>
      <c r="H683" s="180">
        <f>(H628/H612)*R60</f>
        <v>962.94887589664813</v>
      </c>
      <c r="I683" s="180">
        <f>(I629/I612)*R78</f>
        <v>9791.8130623076231</v>
      </c>
      <c r="J683" s="180">
        <f>(J630/J612)*R79</f>
        <v>0</v>
      </c>
      <c r="K683" s="180">
        <f>(K644/K612)*R75</f>
        <v>302058.48429744522</v>
      </c>
      <c r="L683" s="180">
        <f>(L647/L612)*R80</f>
        <v>0</v>
      </c>
      <c r="M683" s="180">
        <f t="shared" si="22"/>
        <v>1973233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2175900.63</v>
      </c>
      <c r="D684" s="180">
        <f>(D615/D612)*S76</f>
        <v>651960.94397673511</v>
      </c>
      <c r="E684" s="180">
        <f>(E623/E612)*SUM(C684:D684)</f>
        <v>1042407.1881791967</v>
      </c>
      <c r="F684" s="180">
        <f>(F624/F612)*S64</f>
        <v>8367.7334400752752</v>
      </c>
      <c r="G684" s="180">
        <f>(G625/G612)*S77</f>
        <v>0</v>
      </c>
      <c r="H684" s="180">
        <f>(H628/H612)*S60</f>
        <v>6469.8510490583312</v>
      </c>
      <c r="I684" s="180">
        <f>(I629/I612)*S78</f>
        <v>219724.90863092025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1928931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750937.09000000008</v>
      </c>
      <c r="D685" s="180">
        <f>(D615/D612)*T76</f>
        <v>58537.297862133724</v>
      </c>
      <c r="E685" s="180">
        <f>(E623/E612)*SUM(C685:D685)</f>
        <v>298388.69353418547</v>
      </c>
      <c r="F685" s="180">
        <f>(F624/F612)*T64</f>
        <v>4697.5619796275014</v>
      </c>
      <c r="G685" s="180">
        <f>(G625/G612)*T77</f>
        <v>0</v>
      </c>
      <c r="H685" s="180">
        <f>(H628/H612)*T60</f>
        <v>1026.5256806946375</v>
      </c>
      <c r="I685" s="180">
        <f>(I629/I612)*T78</f>
        <v>19728.332721595161</v>
      </c>
      <c r="J685" s="180">
        <f>(J630/J612)*T79</f>
        <v>0</v>
      </c>
      <c r="K685" s="180">
        <f>(K644/K612)*T75</f>
        <v>73198.844654465967</v>
      </c>
      <c r="L685" s="180">
        <f>(L647/L612)*T80</f>
        <v>49102.182262505521</v>
      </c>
      <c r="M685" s="180">
        <f t="shared" si="22"/>
        <v>504679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10608430.25</v>
      </c>
      <c r="D686" s="180">
        <f>(D615/D612)*U76</f>
        <v>638650.50705453847</v>
      </c>
      <c r="E686" s="180">
        <f>(E623/E612)*SUM(C686:D686)</f>
        <v>4145902.3083291929</v>
      </c>
      <c r="F686" s="180">
        <f>(F624/F612)*U64</f>
        <v>61257.920199449865</v>
      </c>
      <c r="G686" s="180">
        <f>(G625/G612)*U77</f>
        <v>0</v>
      </c>
      <c r="H686" s="180">
        <f>(H628/H612)*U60</f>
        <v>16436.752305729391</v>
      </c>
      <c r="I686" s="180">
        <f>(I629/I612)*U78</f>
        <v>215239.00412454279</v>
      </c>
      <c r="J686" s="180">
        <f>(J630/J612)*U79</f>
        <v>0</v>
      </c>
      <c r="K686" s="180">
        <f>(K644/K612)*U75</f>
        <v>854697.76916750672</v>
      </c>
      <c r="L686" s="180">
        <f>(L647/L612)*U80</f>
        <v>0</v>
      </c>
      <c r="M686" s="180">
        <f t="shared" si="22"/>
        <v>5932184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356661.61000000004</v>
      </c>
      <c r="D687" s="180">
        <f>(D615/D612)*V76</f>
        <v>380563.99759269826</v>
      </c>
      <c r="E687" s="180">
        <f>(E623/E612)*SUM(C687:D687)</f>
        <v>271756.32631257176</v>
      </c>
      <c r="F687" s="180">
        <f>(F624/F612)*V64</f>
        <v>120.70603910651853</v>
      </c>
      <c r="G687" s="180">
        <f>(G625/G612)*V77</f>
        <v>0</v>
      </c>
      <c r="H687" s="180">
        <f>(H628/H612)*V60</f>
        <v>1266.1846926476458</v>
      </c>
      <c r="I687" s="180">
        <f>(I629/I612)*V78</f>
        <v>128258.28045653187</v>
      </c>
      <c r="J687" s="180">
        <f>(J630/J612)*V79</f>
        <v>0</v>
      </c>
      <c r="K687" s="180">
        <f>(K644/K612)*V75</f>
        <v>58098.806665542492</v>
      </c>
      <c r="L687" s="180">
        <f>(L647/L612)*V80</f>
        <v>0</v>
      </c>
      <c r="M687" s="180">
        <f t="shared" si="22"/>
        <v>840064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1166528.1999999997</v>
      </c>
      <c r="D688" s="180">
        <f>(D615/D612)*W76</f>
        <v>183054.28842461869</v>
      </c>
      <c r="E688" s="180">
        <f>(E623/E612)*SUM(C688:D688)</f>
        <v>497483.50482241943</v>
      </c>
      <c r="F688" s="180">
        <f>(F624/F612)*W64</f>
        <v>449.09264587414464</v>
      </c>
      <c r="G688" s="180">
        <f>(G625/G612)*W77</f>
        <v>0</v>
      </c>
      <c r="H688" s="180">
        <f>(H628/H612)*W60</f>
        <v>1948.3137905841606</v>
      </c>
      <c r="I688" s="180">
        <f>(I629/I612)*W78</f>
        <v>61693.245845770689</v>
      </c>
      <c r="J688" s="180">
        <f>(J630/J612)*W79</f>
        <v>51733.593938261329</v>
      </c>
      <c r="K688" s="180">
        <f>(K644/K612)*W75</f>
        <v>204782.79798567519</v>
      </c>
      <c r="L688" s="180">
        <f>(L647/L612)*W80</f>
        <v>769.55456935907478</v>
      </c>
      <c r="M688" s="180">
        <f t="shared" si="22"/>
        <v>1001914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2353977.1100000003</v>
      </c>
      <c r="D689" s="180">
        <f>(D615/D612)*X76</f>
        <v>214756.02797587201</v>
      </c>
      <c r="E689" s="180">
        <f>(E623/E612)*SUM(C689:D689)</f>
        <v>946887.18577360699</v>
      </c>
      <c r="F689" s="180">
        <f>(F624/F612)*X64</f>
        <v>5433.1701954809296</v>
      </c>
      <c r="G689" s="180">
        <f>(G625/G612)*X77</f>
        <v>0</v>
      </c>
      <c r="H689" s="180">
        <f>(H628/H612)*X60</f>
        <v>4783.8819535709808</v>
      </c>
      <c r="I689" s="180">
        <f>(I629/I612)*X78</f>
        <v>72377.416256121127</v>
      </c>
      <c r="J689" s="180">
        <f>(J630/J612)*X79</f>
        <v>0</v>
      </c>
      <c r="K689" s="180">
        <f>(K644/K612)*X75</f>
        <v>663051.63640096772</v>
      </c>
      <c r="L689" s="180">
        <f>(L647/L612)*X80</f>
        <v>31130.060092748667</v>
      </c>
      <c r="M689" s="180">
        <f t="shared" si="22"/>
        <v>1938419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23399987.639999997</v>
      </c>
      <c r="D690" s="180">
        <f>(D615/D612)*Y76</f>
        <v>906576.72123036813</v>
      </c>
      <c r="E690" s="180">
        <f>(E623/E612)*SUM(C690:D690)</f>
        <v>8959893.1020006388</v>
      </c>
      <c r="F690" s="180">
        <f>(F624/F612)*Y64</f>
        <v>232407.81751101691</v>
      </c>
      <c r="G690" s="180">
        <f>(G625/G612)*Y77</f>
        <v>0</v>
      </c>
      <c r="H690" s="180">
        <f>(H628/H612)*Y60</f>
        <v>17736.586243123773</v>
      </c>
      <c r="I690" s="180">
        <f>(I629/I612)*Y78</f>
        <v>305535.92064001015</v>
      </c>
      <c r="J690" s="180">
        <f>(J630/J612)*Y79</f>
        <v>121039.98317473201</v>
      </c>
      <c r="K690" s="180">
        <f>(K644/K612)*Y75</f>
        <v>1885536.6368020619</v>
      </c>
      <c r="L690" s="180">
        <f>(L647/L612)*Y80</f>
        <v>137499.36524758913</v>
      </c>
      <c r="M690" s="180">
        <f t="shared" si="22"/>
        <v>12566226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3709174.3600000003</v>
      </c>
      <c r="D691" s="180">
        <f>(D615/D612)*Z76</f>
        <v>0</v>
      </c>
      <c r="E691" s="180">
        <f>(E623/E612)*SUM(C691:D691)</f>
        <v>1367276.9737581862</v>
      </c>
      <c r="F691" s="180">
        <f>(F624/F612)*Z64</f>
        <v>-1284.7022031452004</v>
      </c>
      <c r="G691" s="180">
        <f>(G625/G612)*Z77</f>
        <v>0</v>
      </c>
      <c r="H691" s="180">
        <f>(H628/H612)*Z60</f>
        <v>907.38287888069522</v>
      </c>
      <c r="I691" s="180">
        <f>(I629/I612)*Z78</f>
        <v>0</v>
      </c>
      <c r="J691" s="180">
        <f>(J630/J612)*Z79</f>
        <v>7982.2317200400903</v>
      </c>
      <c r="K691" s="180">
        <f>(K644/K612)*Z75</f>
        <v>330689.07841959695</v>
      </c>
      <c r="L691" s="180">
        <f>(L647/L612)*Z80</f>
        <v>30379.233432122746</v>
      </c>
      <c r="M691" s="180">
        <f t="shared" si="22"/>
        <v>1735950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1056736.6400000001</v>
      </c>
      <c r="D692" s="180">
        <f>(D615/D612)*AA76</f>
        <v>78896.541433988314</v>
      </c>
      <c r="E692" s="180">
        <f>(E623/E612)*SUM(C692:D692)</f>
        <v>418617.44660891185</v>
      </c>
      <c r="F692" s="180">
        <f>(F624/F612)*AA64</f>
        <v>8198.1511568385195</v>
      </c>
      <c r="G692" s="180">
        <f>(G625/G612)*AA77</f>
        <v>0</v>
      </c>
      <c r="H692" s="180">
        <f>(H628/H612)*AA60</f>
        <v>917.39379587407711</v>
      </c>
      <c r="I692" s="180">
        <f>(I629/I612)*AA78</f>
        <v>26589.837195059496</v>
      </c>
      <c r="J692" s="180">
        <f>(J630/J612)*AA79</f>
        <v>26227.722049481345</v>
      </c>
      <c r="K692" s="180">
        <f>(K644/K612)*AA75</f>
        <v>136939.04638295187</v>
      </c>
      <c r="L692" s="180">
        <f>(L647/L612)*AA80</f>
        <v>5941.6214556137929</v>
      </c>
      <c r="M692" s="180">
        <f t="shared" si="22"/>
        <v>702328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33013663.079999994</v>
      </c>
      <c r="D693" s="180">
        <f>(D615/D612)*AB76</f>
        <v>461893.62964687304</v>
      </c>
      <c r="E693" s="180">
        <f>(E623/E612)*SUM(C693:D693)</f>
        <v>12339769.832992297</v>
      </c>
      <c r="F693" s="180">
        <f>(F624/F612)*AB64</f>
        <v>427440.19965618127</v>
      </c>
      <c r="G693" s="180">
        <f>(G625/G612)*AB77</f>
        <v>0</v>
      </c>
      <c r="H693" s="180">
        <f>(H628/H612)*AB60</f>
        <v>15975.559715965304</v>
      </c>
      <c r="I693" s="180">
        <f>(I629/I612)*AB78</f>
        <v>155668.12170114423</v>
      </c>
      <c r="J693" s="180">
        <f>(J630/J612)*AB79</f>
        <v>0</v>
      </c>
      <c r="K693" s="180">
        <f>(K644/K612)*AB75</f>
        <v>1873021.5087614702</v>
      </c>
      <c r="L693" s="180">
        <f>(L647/L612)*AB80</f>
        <v>0</v>
      </c>
      <c r="M693" s="180">
        <f t="shared" si="22"/>
        <v>15273769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4401669.26</v>
      </c>
      <c r="D694" s="180">
        <f>(D615/D612)*AC76</f>
        <v>229748.15988555053</v>
      </c>
      <c r="E694" s="180">
        <f>(E623/E612)*SUM(C694:D694)</f>
        <v>1707234.4892603166</v>
      </c>
      <c r="F694" s="180">
        <f>(F624/F612)*AC64</f>
        <v>14397.598803751212</v>
      </c>
      <c r="G694" s="180">
        <f>(G625/G612)*AC77</f>
        <v>0</v>
      </c>
      <c r="H694" s="180">
        <f>(H628/H612)*AC60</f>
        <v>10353.904610317988</v>
      </c>
      <c r="I694" s="180">
        <f>(I629/I612)*AC78</f>
        <v>77430.088267336512</v>
      </c>
      <c r="J694" s="180">
        <f>(J630/J612)*AC79</f>
        <v>0</v>
      </c>
      <c r="K694" s="180">
        <f>(K644/K612)*AC75</f>
        <v>404369.49097308726</v>
      </c>
      <c r="L694" s="180">
        <f>(L647/L612)*AC80</f>
        <v>0</v>
      </c>
      <c r="M694" s="180">
        <f t="shared" si="22"/>
        <v>2443534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1016523.94</v>
      </c>
      <c r="D695" s="180">
        <f>(D615/D612)*AD76</f>
        <v>0</v>
      </c>
      <c r="E695" s="180">
        <f>(E623/E612)*SUM(C695:D695)</f>
        <v>374711.362028273</v>
      </c>
      <c r="F695" s="180">
        <f>(F624/F612)*AD64</f>
        <v>259.96250293620983</v>
      </c>
      <c r="G695" s="180">
        <f>(G625/G612)*AD77</f>
        <v>0</v>
      </c>
      <c r="H695" s="180">
        <f>(H628/H612)*AD60</f>
        <v>195.62994118057577</v>
      </c>
      <c r="I695" s="180">
        <f>(I629/I612)*AD78</f>
        <v>0</v>
      </c>
      <c r="J695" s="180">
        <f>(J630/J612)*AD79</f>
        <v>7568.6365369929099</v>
      </c>
      <c r="K695" s="180">
        <f>(K644/K612)*AD75</f>
        <v>77471.97492380724</v>
      </c>
      <c r="L695" s="180">
        <f>(L647/L612)*AD80</f>
        <v>10553.903453433737</v>
      </c>
      <c r="M695" s="180">
        <f t="shared" si="22"/>
        <v>470761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928880.09</v>
      </c>
      <c r="D696" s="180">
        <f>(D615/D612)*AE76</f>
        <v>92350.101333843006</v>
      </c>
      <c r="E696" s="180">
        <f>(E623/E612)*SUM(C696:D696)</f>
        <v>376446.18181751639</v>
      </c>
      <c r="F696" s="180">
        <f>(F624/F612)*AE64</f>
        <v>12.89362851183855</v>
      </c>
      <c r="G696" s="180">
        <f>(G625/G612)*AE77</f>
        <v>0</v>
      </c>
      <c r="H696" s="180">
        <f>(H628/H612)*AE60</f>
        <v>2552.8993951779757</v>
      </c>
      <c r="I696" s="180">
        <f>(I629/I612)*AE78</f>
        <v>31123.977233763519</v>
      </c>
      <c r="J696" s="180">
        <f>(J630/J612)*AE79</f>
        <v>0</v>
      </c>
      <c r="K696" s="180">
        <f>(K644/K612)*AE75</f>
        <v>49463.250441240802</v>
      </c>
      <c r="L696" s="180">
        <f>(L647/L612)*AE80</f>
        <v>0</v>
      </c>
      <c r="M696" s="180">
        <f t="shared" si="22"/>
        <v>551949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244671.44181741102</v>
      </c>
      <c r="L697" s="180">
        <f>(L647/L612)*AF80</f>
        <v>0</v>
      </c>
      <c r="M697" s="180">
        <f t="shared" si="22"/>
        <v>244671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16368693.320000002</v>
      </c>
      <c r="D698" s="180">
        <f>(D615/D612)*AG76</f>
        <v>768319.92481271247</v>
      </c>
      <c r="E698" s="180">
        <f>(E623/E612)*SUM(C698:D698)</f>
        <v>6317051.0023210347</v>
      </c>
      <c r="F698" s="180">
        <f>(F624/F612)*AG64</f>
        <v>16432.189866552013</v>
      </c>
      <c r="G698" s="180">
        <f>(G625/G612)*AG77</f>
        <v>347046.03489938565</v>
      </c>
      <c r="H698" s="180">
        <f>(H628/H612)*AG60</f>
        <v>27236.9094307839</v>
      </c>
      <c r="I698" s="180">
        <f>(I629/I612)*AG78</f>
        <v>258940.39641247736</v>
      </c>
      <c r="J698" s="180">
        <f>(J630/J612)*AG79</f>
        <v>310839.5183945141</v>
      </c>
      <c r="K698" s="180">
        <f>(K644/K612)*AG75</f>
        <v>1049176.7332174208</v>
      </c>
      <c r="L698" s="180">
        <f>(L647/L612)*AG80</f>
        <v>834928.39678147994</v>
      </c>
      <c r="M698" s="180">
        <f t="shared" si="22"/>
        <v>9929971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3298.3288597174646</v>
      </c>
      <c r="L699" s="180">
        <f>(L647/L612)*AH80</f>
        <v>0</v>
      </c>
      <c r="M699" s="180">
        <f t="shared" si="22"/>
        <v>3298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1379594.13</v>
      </c>
      <c r="D700" s="180">
        <f>(D615/D612)*AI76</f>
        <v>0</v>
      </c>
      <c r="E700" s="180">
        <f>(E623/E612)*SUM(C700:D700)</f>
        <v>508546.40521157853</v>
      </c>
      <c r="F700" s="180">
        <f>(F624/F612)*AI64</f>
        <v>2682.119545175613</v>
      </c>
      <c r="G700" s="180">
        <f>(G625/G612)*AI77</f>
        <v>76392.567993416742</v>
      </c>
      <c r="H700" s="180">
        <f>(H628/H612)*AI60</f>
        <v>3349.5991934275335</v>
      </c>
      <c r="I700" s="180">
        <f>(I629/I612)*AI78</f>
        <v>0</v>
      </c>
      <c r="J700" s="180">
        <f>(J630/J612)*AI79</f>
        <v>62940.064278103309</v>
      </c>
      <c r="K700" s="180">
        <f>(K644/K612)*AI75</f>
        <v>82373.253508731999</v>
      </c>
      <c r="L700" s="180">
        <f>(L647/L612)*AI80</f>
        <v>100160.96065201798</v>
      </c>
      <c r="M700" s="180">
        <f t="shared" si="22"/>
        <v>836445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23693671.700000007</v>
      </c>
      <c r="D701" s="180">
        <f>(D615/D612)*AJ76</f>
        <v>0</v>
      </c>
      <c r="E701" s="180">
        <f>(E623/E612)*SUM(C701:D701)</f>
        <v>8733968.4239583667</v>
      </c>
      <c r="F701" s="180">
        <f>(F624/F612)*AJ64</f>
        <v>92674.064396306247</v>
      </c>
      <c r="G701" s="180">
        <f>(G625/G612)*AJ77</f>
        <v>0</v>
      </c>
      <c r="H701" s="180">
        <f>(H628/H612)*AJ60</f>
        <v>31291.438967157294</v>
      </c>
      <c r="I701" s="180">
        <f>(I629/I612)*AJ78</f>
        <v>0</v>
      </c>
      <c r="J701" s="180">
        <f>(J630/J612)*AJ79</f>
        <v>0</v>
      </c>
      <c r="K701" s="180">
        <f>(K644/K612)*AJ75</f>
        <v>830835.13553658081</v>
      </c>
      <c r="L701" s="180">
        <f>(L647/L612)*AJ80</f>
        <v>352475.06273744931</v>
      </c>
      <c r="M701" s="180">
        <f t="shared" si="22"/>
        <v>10041244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498952.48999999993</v>
      </c>
      <c r="D702" s="180">
        <f>(D615/D612)*AK76</f>
        <v>0</v>
      </c>
      <c r="E702" s="180">
        <f>(E623/E612)*SUM(C702:D702)</f>
        <v>183924.0176825528</v>
      </c>
      <c r="F702" s="180">
        <f>(F624/F612)*AK64</f>
        <v>27.937026170756305</v>
      </c>
      <c r="G702" s="180">
        <f>(G625/G612)*AK77</f>
        <v>0</v>
      </c>
      <c r="H702" s="180">
        <f>(H628/H612)*AK60</f>
        <v>1393.310152558427</v>
      </c>
      <c r="I702" s="180">
        <f>(I629/I612)*AK78</f>
        <v>0</v>
      </c>
      <c r="J702" s="180">
        <f>(J630/J612)*AK79</f>
        <v>0</v>
      </c>
      <c r="K702" s="180">
        <f>(K644/K612)*AK75</f>
        <v>16030.910188102331</v>
      </c>
      <c r="L702" s="180">
        <f>(L647/L612)*AK80</f>
        <v>0</v>
      </c>
      <c r="M702" s="180">
        <f t="shared" si="22"/>
        <v>201376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288766.89</v>
      </c>
      <c r="D703" s="180">
        <f>(D615/D612)*AL76</f>
        <v>0</v>
      </c>
      <c r="E703" s="180">
        <f>(E623/E612)*SUM(C703:D703)</f>
        <v>106445.33827758989</v>
      </c>
      <c r="F703" s="180">
        <f>(F624/F612)*AL64</f>
        <v>17.045184193553052</v>
      </c>
      <c r="G703" s="180">
        <f>(G625/G612)*AL77</f>
        <v>0</v>
      </c>
      <c r="H703" s="180">
        <f>(H628/H612)*AL60</f>
        <v>775.78013746125589</v>
      </c>
      <c r="I703" s="180">
        <f>(I629/I612)*AL78</f>
        <v>0</v>
      </c>
      <c r="J703" s="180">
        <f>(J630/J612)*AL79</f>
        <v>0</v>
      </c>
      <c r="K703" s="180">
        <f>(K644/K612)*AL75</f>
        <v>77561.948070145125</v>
      </c>
      <c r="L703" s="180">
        <f>(L647/L612)*AL80</f>
        <v>0</v>
      </c>
      <c r="M703" s="180">
        <f t="shared" si="22"/>
        <v>184800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537820.81000000006</v>
      </c>
      <c r="D705" s="180">
        <f>(D615/D612)*AN76</f>
        <v>0</v>
      </c>
      <c r="E705" s="180">
        <f>(E623/E612)*SUM(C705:D705)</f>
        <v>198251.66954970983</v>
      </c>
      <c r="F705" s="180">
        <f>(F624/F612)*AN64</f>
        <v>489.40423545852582</v>
      </c>
      <c r="G705" s="180">
        <f>(G625/G612)*AN77</f>
        <v>0</v>
      </c>
      <c r="H705" s="180">
        <f>(H628/H612)*AN60</f>
        <v>732.97483721369122</v>
      </c>
      <c r="I705" s="180">
        <f>(I629/I612)*AN78</f>
        <v>0</v>
      </c>
      <c r="J705" s="180">
        <f>(J630/J612)*AN79</f>
        <v>0</v>
      </c>
      <c r="K705" s="180">
        <f>(K644/K612)*AN75</f>
        <v>9316.3293890858531</v>
      </c>
      <c r="L705" s="180">
        <f>(L647/L612)*AN80</f>
        <v>0</v>
      </c>
      <c r="M705" s="180">
        <f t="shared" si="22"/>
        <v>208790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5023596.6499999994</v>
      </c>
      <c r="D713" s="180">
        <f>(D615/D612)*AV76</f>
        <v>6782061.2000477612</v>
      </c>
      <c r="E713" s="180">
        <f>(E623/E612)*SUM(C713:D713)</f>
        <v>4351805.1651898818</v>
      </c>
      <c r="F713" s="180">
        <f>(F624/F612)*AV64</f>
        <v>8913.6622079674053</v>
      </c>
      <c r="G713" s="180">
        <f>(G625/G612)*AV77</f>
        <v>0</v>
      </c>
      <c r="H713" s="180">
        <f>(H628/H612)*AV60</f>
        <v>8562.6690262563025</v>
      </c>
      <c r="I713" s="180">
        <f>(I629/I612)*AV78</f>
        <v>2285700.9937131754</v>
      </c>
      <c r="J713" s="180">
        <f>(J630/J612)*AV79</f>
        <v>20474.555560322122</v>
      </c>
      <c r="K713" s="180">
        <f>(K644/K612)*AV75</f>
        <v>162913.67961816877</v>
      </c>
      <c r="L713" s="180">
        <f>(L647/L612)*AV80</f>
        <v>167406.29621426345</v>
      </c>
      <c r="M713" s="180">
        <f t="shared" si="22"/>
        <v>13787838</v>
      </c>
      <c r="N713" s="199" t="s">
        <v>741</v>
      </c>
    </row>
    <row r="715" spans="1:83" ht="12.65" customHeight="1" x14ac:dyDescent="0.35">
      <c r="C715" s="180">
        <f>SUM(C614:C647)+SUM(C668:C713)</f>
        <v>389110856.86000001</v>
      </c>
      <c r="D715" s="180">
        <f>SUM(D616:D647)+SUM(D668:D713)</f>
        <v>22137582.349999998</v>
      </c>
      <c r="E715" s="180">
        <f>SUM(E624:E647)+SUM(E668:E713)</f>
        <v>104802012.24151792</v>
      </c>
      <c r="F715" s="180">
        <f>SUM(F625:F648)+SUM(F668:F713)</f>
        <v>1490728.687756585</v>
      </c>
      <c r="G715" s="180">
        <f>SUM(G626:G647)+SUM(G668:G713)</f>
        <v>6150614.5037275348</v>
      </c>
      <c r="H715" s="180">
        <f>SUM(H629:H647)+SUM(H668:H713)</f>
        <v>375967.37623804715</v>
      </c>
      <c r="I715" s="180">
        <f>SUM(I630:I647)+SUM(I668:I713)</f>
        <v>6191344.105084179</v>
      </c>
      <c r="J715" s="180">
        <f>SUM(J631:J647)+SUM(J668:J713)</f>
        <v>2182332.8716397271</v>
      </c>
      <c r="K715" s="180">
        <f>SUM(K668:K713)</f>
        <v>15853679.089024741</v>
      </c>
      <c r="L715" s="180">
        <f>SUM(L668:L713)</f>
        <v>7140421.8310258416</v>
      </c>
      <c r="M715" s="180">
        <f>SUM(M668:M713)</f>
        <v>151882294</v>
      </c>
      <c r="N715" s="198" t="s">
        <v>742</v>
      </c>
    </row>
    <row r="716" spans="1:83" ht="12.65" customHeight="1" x14ac:dyDescent="0.35">
      <c r="C716" s="180">
        <f>CE71</f>
        <v>389110856.86000001</v>
      </c>
      <c r="D716" s="180">
        <f>D615</f>
        <v>22137582.350000001</v>
      </c>
      <c r="E716" s="180">
        <f>E623</f>
        <v>104802012.24151795</v>
      </c>
      <c r="F716" s="180">
        <f>F624</f>
        <v>1490728.6877565852</v>
      </c>
      <c r="G716" s="180">
        <f>G625</f>
        <v>6150614.5037275357</v>
      </c>
      <c r="H716" s="180">
        <f>H628</f>
        <v>375967.37623804697</v>
      </c>
      <c r="I716" s="180">
        <f>I629</f>
        <v>6191344.1050841799</v>
      </c>
      <c r="J716" s="180">
        <f>J630</f>
        <v>2182332.8716397271</v>
      </c>
      <c r="K716" s="180">
        <f>K644</f>
        <v>15853679.089024741</v>
      </c>
      <c r="L716" s="180">
        <f>L647</f>
        <v>7140421.8310258389</v>
      </c>
      <c r="M716" s="180">
        <f>C648</f>
        <v>151882296.23000002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037*2020*A</v>
      </c>
      <c r="B722" s="276">
        <f>ROUND(C165,0)</f>
        <v>8051295</v>
      </c>
      <c r="C722" s="276">
        <f>ROUND(C166,0)</f>
        <v>0</v>
      </c>
      <c r="D722" s="276">
        <f>ROUND(C167,0)</f>
        <v>0</v>
      </c>
      <c r="E722" s="276">
        <f>ROUND(C168,0)</f>
        <v>12633991</v>
      </c>
      <c r="F722" s="276">
        <f>ROUND(C169,0)</f>
        <v>0</v>
      </c>
      <c r="G722" s="276">
        <f>ROUND(C170,0)</f>
        <v>0</v>
      </c>
      <c r="H722" s="276">
        <f>ROUND(C171+C172,0)</f>
        <v>10862042</v>
      </c>
      <c r="I722" s="276">
        <f>ROUND(C175,0)</f>
        <v>2883016</v>
      </c>
      <c r="J722" s="276">
        <f>ROUND(C176,0)</f>
        <v>1580750</v>
      </c>
      <c r="K722" s="276">
        <f>ROUND(C179,0)</f>
        <v>4956599</v>
      </c>
      <c r="L722" s="276">
        <f>ROUND(C180,0)</f>
        <v>0</v>
      </c>
      <c r="M722" s="276">
        <f>ROUND(C183,0)</f>
        <v>122277</v>
      </c>
      <c r="N722" s="276">
        <f>ROUND(C184,0)</f>
        <v>2981488</v>
      </c>
      <c r="O722" s="276">
        <f>ROUND(C185,0)</f>
        <v>0</v>
      </c>
      <c r="P722" s="276">
        <f>ROUND(C188,0)</f>
        <v>0</v>
      </c>
      <c r="Q722" s="276">
        <f>ROUND(C189,0)</f>
        <v>5067685</v>
      </c>
      <c r="R722" s="276">
        <f>ROUND(B195,0)</f>
        <v>13004721</v>
      </c>
      <c r="S722" s="276">
        <f>ROUND(C195,0)</f>
        <v>0</v>
      </c>
      <c r="T722" s="276">
        <f>ROUND(D195,0)</f>
        <v>0</v>
      </c>
      <c r="U722" s="276">
        <f>ROUND(B196,0)</f>
        <v>433827</v>
      </c>
      <c r="V722" s="276">
        <f>ROUND(C196,0)</f>
        <v>0</v>
      </c>
      <c r="W722" s="276">
        <f>ROUND(D196,0)</f>
        <v>0</v>
      </c>
      <c r="X722" s="276">
        <f>ROUND(B197,0)</f>
        <v>116394653</v>
      </c>
      <c r="Y722" s="276">
        <f>ROUND(C197,0)</f>
        <v>3206154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1498563</v>
      </c>
      <c r="AE722" s="276">
        <f>ROUND(C199,0)</f>
        <v>2782771</v>
      </c>
      <c r="AF722" s="276">
        <f>ROUND(D199,0)</f>
        <v>0</v>
      </c>
      <c r="AG722" s="276">
        <f>ROUND(B200,0)</f>
        <v>57213780</v>
      </c>
      <c r="AH722" s="276">
        <f>ROUND(C200,0)</f>
        <v>8814283</v>
      </c>
      <c r="AI722" s="276">
        <f>ROUND(D200,0)</f>
        <v>897840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351800</v>
      </c>
      <c r="AN722" s="276">
        <f>ROUND(C202,0)</f>
        <v>10000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196736</v>
      </c>
      <c r="AW722" s="276">
        <f>ROUND(C209,0)</f>
        <v>78694</v>
      </c>
      <c r="AX722" s="276">
        <f>ROUND(D209,0)</f>
        <v>0</v>
      </c>
      <c r="AY722" s="276">
        <f>ROUND(B210,0)</f>
        <v>14893100</v>
      </c>
      <c r="AZ722" s="276">
        <f>ROUND(C210,0)</f>
        <v>6205351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300635</v>
      </c>
      <c r="BF722" s="276">
        <f>ROUND(C212,0)</f>
        <v>301154</v>
      </c>
      <c r="BG722" s="276">
        <f>ROUND(D212,0)</f>
        <v>0</v>
      </c>
      <c r="BH722" s="276">
        <f>ROUND(B213,0)</f>
        <v>26288987</v>
      </c>
      <c r="BI722" s="276">
        <f>ROUND(C213,0)</f>
        <v>10707046</v>
      </c>
      <c r="BJ722" s="276">
        <f>ROUND(D213,0)</f>
        <v>456874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131625</v>
      </c>
      <c r="BO722" s="276">
        <f>ROUND(C215,0)</f>
        <v>53698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675333480</v>
      </c>
      <c r="BU722" s="276">
        <f>ROUND(C224,0)</f>
        <v>272386721</v>
      </c>
      <c r="BV722" s="276">
        <f>ROUND(C225,0)</f>
        <v>8299563</v>
      </c>
      <c r="BW722" s="276">
        <f>ROUND(C226,0)</f>
        <v>102340690</v>
      </c>
      <c r="BX722" s="276">
        <f>ROUND(C227,0)</f>
        <v>0</v>
      </c>
      <c r="BY722" s="276">
        <f>ROUND(C228,0)</f>
        <v>239034513</v>
      </c>
      <c r="BZ722" s="276">
        <f>ROUND(C231,0)</f>
        <v>6372</v>
      </c>
      <c r="CA722" s="276">
        <f>ROUND(C233,0)</f>
        <v>6946942</v>
      </c>
      <c r="CB722" s="276">
        <f>ROUND(C234,0)</f>
        <v>12415119</v>
      </c>
      <c r="CC722" s="276">
        <f>ROUND(C238+C239,0)</f>
        <v>10034466</v>
      </c>
      <c r="CD722" s="276">
        <f>D221</f>
        <v>4946370.0200000014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037*2020*A</v>
      </c>
      <c r="B726" s="276">
        <f>ROUND(C111,0)</f>
        <v>9928</v>
      </c>
      <c r="C726" s="276">
        <f>ROUND(C112,0)</f>
        <v>0</v>
      </c>
      <c r="D726" s="276">
        <f>ROUND(C113,0)</f>
        <v>0</v>
      </c>
      <c r="E726" s="276">
        <f>ROUND(C114,0)</f>
        <v>1337</v>
      </c>
      <c r="F726" s="276">
        <f>ROUND(D111,0)</f>
        <v>48860</v>
      </c>
      <c r="G726" s="276">
        <f>ROUND(D112,0)</f>
        <v>0</v>
      </c>
      <c r="H726" s="276">
        <f>ROUND(D113,0)</f>
        <v>0</v>
      </c>
      <c r="I726" s="276">
        <f>ROUND(D114,0)</f>
        <v>1916</v>
      </c>
      <c r="J726" s="276">
        <f>ROUND(C116,0)</f>
        <v>35</v>
      </c>
      <c r="K726" s="276">
        <f>ROUND(C117,0)</f>
        <v>34</v>
      </c>
      <c r="L726" s="276">
        <f>ROUND(C118,0)</f>
        <v>176</v>
      </c>
      <c r="M726" s="276">
        <f>ROUND(C119,0)</f>
        <v>0</v>
      </c>
      <c r="N726" s="276">
        <f>ROUND(C120,0)</f>
        <v>34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388</v>
      </c>
      <c r="W726" s="276">
        <f>ROUND(C129,0)</f>
        <v>26</v>
      </c>
      <c r="X726" s="276">
        <f>ROUND(B138,0)</f>
        <v>4346</v>
      </c>
      <c r="Y726" s="276">
        <f>ROUND(B139,0)</f>
        <v>23261</v>
      </c>
      <c r="Z726" s="276">
        <f>ROUND(B140,0)</f>
        <v>35848</v>
      </c>
      <c r="AA726" s="276">
        <f>ROUND(B141,0)</f>
        <v>431517487</v>
      </c>
      <c r="AB726" s="276">
        <f>ROUND(B142,0)</f>
        <v>392046291</v>
      </c>
      <c r="AC726" s="276">
        <f>ROUND(C138,0)</f>
        <v>2744</v>
      </c>
      <c r="AD726" s="276">
        <f>ROUND(C139,0)</f>
        <v>13555</v>
      </c>
      <c r="AE726" s="276">
        <f>ROUND(C140,0)</f>
        <v>16005</v>
      </c>
      <c r="AF726" s="276">
        <f>ROUND(C141,0)</f>
        <v>159642195</v>
      </c>
      <c r="AG726" s="276">
        <f>ROUND(C142,0)</f>
        <v>175035175</v>
      </c>
      <c r="AH726" s="276">
        <f>ROUND(D138,0)</f>
        <v>2838</v>
      </c>
      <c r="AI726" s="276">
        <f>ROUND(D139,0)</f>
        <v>12043</v>
      </c>
      <c r="AJ726" s="276">
        <f>ROUND(D140,0)</f>
        <v>27720</v>
      </c>
      <c r="AK726" s="276">
        <f>ROUND(D141,0)</f>
        <v>242806525</v>
      </c>
      <c r="AL726" s="276">
        <f>ROUND(D142,0)</f>
        <v>303154920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037*2020*A</v>
      </c>
      <c r="B730" s="276">
        <f>ROUND(C250,0)</f>
        <v>0</v>
      </c>
      <c r="C730" s="276">
        <f>ROUND(C251,0)</f>
        <v>0</v>
      </c>
      <c r="D730" s="276">
        <f>ROUND(C252,0)</f>
        <v>49050229</v>
      </c>
      <c r="E730" s="276">
        <f>ROUND(C253,0)</f>
        <v>3838751</v>
      </c>
      <c r="F730" s="276">
        <f>ROUND(C254,0)</f>
        <v>0</v>
      </c>
      <c r="G730" s="276">
        <f>ROUND(C255,0)</f>
        <v>380096</v>
      </c>
      <c r="H730" s="276">
        <f>ROUND(C256,0)</f>
        <v>0</v>
      </c>
      <c r="I730" s="276">
        <f>ROUND(C257,0)</f>
        <v>8453668</v>
      </c>
      <c r="J730" s="276">
        <f>ROUND(C258,0)</f>
        <v>98525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13004721</v>
      </c>
      <c r="P730" s="276">
        <f>ROUND(C268,0)</f>
        <v>433827</v>
      </c>
      <c r="Q730" s="276">
        <f>ROUND(C269,0)</f>
        <v>119600807</v>
      </c>
      <c r="R730" s="276">
        <f>ROUND(C270,0)</f>
        <v>0</v>
      </c>
      <c r="S730" s="276">
        <f>ROUND(C271,0)</f>
        <v>4281334</v>
      </c>
      <c r="T730" s="276">
        <f>ROUND(C272,0)</f>
        <v>65130223</v>
      </c>
      <c r="U730" s="276">
        <f>ROUND(C273,0)</f>
        <v>361800</v>
      </c>
      <c r="V730" s="276">
        <f>ROUND(C274,0)</f>
        <v>0</v>
      </c>
      <c r="W730" s="276">
        <f>ROUND(C275,0)</f>
        <v>0</v>
      </c>
      <c r="X730" s="276">
        <f>ROUND(C276,0)</f>
        <v>58700151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423256</v>
      </c>
      <c r="AC730" s="276">
        <f>ROUND(C286,0)</f>
        <v>20538012</v>
      </c>
      <c r="AD730" s="276">
        <f>ROUND(C287,0)</f>
        <v>0</v>
      </c>
      <c r="AE730" s="276">
        <f>ROUND(C288,0)</f>
        <v>0</v>
      </c>
      <c r="AF730" s="276">
        <f>ROUND(C289,0)</f>
        <v>7596666</v>
      </c>
      <c r="AG730" s="276">
        <f>ROUND(C304,0)</f>
        <v>0</v>
      </c>
      <c r="AH730" s="276">
        <f>ROUND(C305,0)</f>
        <v>2874019</v>
      </c>
      <c r="AI730" s="276">
        <f>ROUND(C306,0)</f>
        <v>2867443</v>
      </c>
      <c r="AJ730" s="276">
        <f>ROUND(C307,0)</f>
        <v>0</v>
      </c>
      <c r="AK730" s="276">
        <f>ROUND(C308,0)</f>
        <v>0</v>
      </c>
      <c r="AL730" s="276">
        <f>ROUND(C309,0)</f>
        <v>940000</v>
      </c>
      <c r="AM730" s="276">
        <f>ROUND(C310,0)</f>
        <v>0</v>
      </c>
      <c r="AN730" s="276">
        <f>ROUND(C311,0)</f>
        <v>0</v>
      </c>
      <c r="AO730" s="276">
        <f>ROUND(C312,0)</f>
        <v>383716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259381380</v>
      </c>
      <c r="AZ730" s="276">
        <f>ROUND(C327,0)</f>
        <v>156519</v>
      </c>
      <c r="BA730" s="276">
        <f>ROUND(C328,0)</f>
        <v>0</v>
      </c>
      <c r="BB730" s="276">
        <f>ROUND(C332,0)</f>
        <v>-39788814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1678.6</v>
      </c>
      <c r="BJ730" s="276">
        <f>ROUND(C359,0)</f>
        <v>833966206</v>
      </c>
      <c r="BK730" s="276">
        <f>ROUND(C360,0)</f>
        <v>870236386</v>
      </c>
      <c r="BL730" s="276">
        <f>ROUND(C364,0)</f>
        <v>1307429433</v>
      </c>
      <c r="BM730" s="276">
        <f>ROUND(C365,0)</f>
        <v>19362061</v>
      </c>
      <c r="BN730" s="276">
        <f>ROUND(C366,0)</f>
        <v>0</v>
      </c>
      <c r="BO730" s="276">
        <f>ROUND(C370,0)</f>
        <v>10403121</v>
      </c>
      <c r="BP730" s="276">
        <f>ROUND(C371,0)</f>
        <v>0</v>
      </c>
      <c r="BQ730" s="276">
        <f>ROUND(C378,0)</f>
        <v>148891997</v>
      </c>
      <c r="BR730" s="276">
        <f>ROUND(C379,0)</f>
        <v>31547328</v>
      </c>
      <c r="BS730" s="276">
        <f>ROUND(C380,0)</f>
        <v>12407929</v>
      </c>
      <c r="BT730" s="276">
        <f>ROUND(C381,0)</f>
        <v>94065788</v>
      </c>
      <c r="BU730" s="276">
        <f>ROUND(C382,0)</f>
        <v>2951771</v>
      </c>
      <c r="BV730" s="276">
        <f>ROUND(C383,0)</f>
        <v>56519180</v>
      </c>
      <c r="BW730" s="276">
        <f>ROUND(C384,0)</f>
        <v>21798254</v>
      </c>
      <c r="BX730" s="276">
        <f>ROUND(C385,0)</f>
        <v>4463766</v>
      </c>
      <c r="BY730" s="276">
        <f>ROUND(C386,0)</f>
        <v>4956599</v>
      </c>
      <c r="BZ730" s="276">
        <f>ROUND(C387,0)</f>
        <v>3103764</v>
      </c>
      <c r="CA730" s="276">
        <f>ROUND(C388,0)</f>
        <v>5067685</v>
      </c>
      <c r="CB730" s="276">
        <f>C363</f>
        <v>4946370.0200000005</v>
      </c>
      <c r="CC730" s="276">
        <f>ROUND(C389,0)</f>
        <v>13739915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037*2020*6010*A</v>
      </c>
      <c r="B734" s="276">
        <f>ROUND(C59,0)</f>
        <v>8972</v>
      </c>
      <c r="C734" s="276">
        <f>ROUND(C60,2)</f>
        <v>95.64</v>
      </c>
      <c r="D734" s="276">
        <f>ROUND(C61,0)</f>
        <v>9772282</v>
      </c>
      <c r="E734" s="276">
        <f>ROUND(C62,0)</f>
        <v>1885081</v>
      </c>
      <c r="F734" s="276">
        <f>ROUND(C63,0)</f>
        <v>168254</v>
      </c>
      <c r="G734" s="276">
        <f>ROUND(C64,0)</f>
        <v>1296040</v>
      </c>
      <c r="H734" s="276">
        <f>ROUND(C65,0)</f>
        <v>0</v>
      </c>
      <c r="I734" s="276">
        <f>ROUND(C66,0)</f>
        <v>27925</v>
      </c>
      <c r="J734" s="276">
        <f>ROUND(C67,0)</f>
        <v>565762</v>
      </c>
      <c r="K734" s="276">
        <f>ROUND(C68,0)</f>
        <v>10765</v>
      </c>
      <c r="L734" s="276">
        <f>ROUND(C69,0)</f>
        <v>43523</v>
      </c>
      <c r="M734" s="276">
        <f>ROUND(C70,0)</f>
        <v>24277</v>
      </c>
      <c r="N734" s="276">
        <f>ROUND(C75,0)</f>
        <v>42391023</v>
      </c>
      <c r="O734" s="276">
        <f>ROUND(C73,0)</f>
        <v>42326654</v>
      </c>
      <c r="P734" s="276">
        <f>IF(C76&gt;0,ROUND(C76,0),0)</f>
        <v>33795</v>
      </c>
      <c r="Q734" s="276">
        <f>IF(C77&gt;0,ROUND(C77,0),0)</f>
        <v>7694</v>
      </c>
      <c r="R734" s="276">
        <f>IF(C78&gt;0,ROUND(C78,0),0)</f>
        <v>7828</v>
      </c>
      <c r="S734" s="276">
        <f>IF(C79&gt;0,ROUND(C79,0),0)</f>
        <v>37068</v>
      </c>
      <c r="T734" s="276">
        <f>IF(C80&gt;0,ROUND(C80,2),0)</f>
        <v>71.040000000000006</v>
      </c>
      <c r="U734" s="276"/>
      <c r="V734" s="276"/>
      <c r="W734" s="276"/>
      <c r="X734" s="276"/>
      <c r="Y734" s="276">
        <f>IF(M668&lt;&gt;0,ROUND(M668,0),0)</f>
        <v>9315532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037*2020*6030*A</v>
      </c>
      <c r="B735" s="276">
        <f>ROUND(D59,0)</f>
        <v>13004</v>
      </c>
      <c r="C735" s="278">
        <f>ROUND(D60,2)</f>
        <v>88.35</v>
      </c>
      <c r="D735" s="276">
        <f>ROUND(D61,0)</f>
        <v>7229414</v>
      </c>
      <c r="E735" s="276">
        <f>ROUND(D62,0)</f>
        <v>1621372</v>
      </c>
      <c r="F735" s="276">
        <f>ROUND(D63,0)</f>
        <v>0</v>
      </c>
      <c r="G735" s="276">
        <f>ROUND(D64,0)</f>
        <v>708779</v>
      </c>
      <c r="H735" s="276">
        <f>ROUND(D65,0)</f>
        <v>0</v>
      </c>
      <c r="I735" s="276">
        <f>ROUND(D66,0)</f>
        <v>13390</v>
      </c>
      <c r="J735" s="276">
        <f>ROUND(D67,0)</f>
        <v>147264</v>
      </c>
      <c r="K735" s="276">
        <f>ROUND(D68,0)</f>
        <v>33286</v>
      </c>
      <c r="L735" s="276">
        <f>ROUND(D69,0)</f>
        <v>20524</v>
      </c>
      <c r="M735" s="276">
        <f>ROUND(D70,0)</f>
        <v>1420</v>
      </c>
      <c r="N735" s="276">
        <f>ROUND(D75,0)</f>
        <v>34281204</v>
      </c>
      <c r="O735" s="276">
        <f>ROUND(D73,0)</f>
        <v>31759015</v>
      </c>
      <c r="P735" s="276">
        <f>IF(D76&gt;0,ROUND(D76,0),0)</f>
        <v>7529</v>
      </c>
      <c r="Q735" s="276">
        <f>IF(D77&gt;0,ROUND(D77,0),0)</f>
        <v>34179</v>
      </c>
      <c r="R735" s="276">
        <f>IF(D78&gt;0,ROUND(D78,0),0)</f>
        <v>1744</v>
      </c>
      <c r="S735" s="276">
        <f>IF(D79&gt;0,ROUND(D79,0),0)</f>
        <v>103519</v>
      </c>
      <c r="T735" s="278">
        <f>IF(D80&gt;0,ROUND(D80,2),0)</f>
        <v>56.59</v>
      </c>
      <c r="U735" s="276"/>
      <c r="V735" s="277"/>
      <c r="W735" s="276"/>
      <c r="X735" s="276"/>
      <c r="Y735" s="276">
        <f t="shared" ref="Y735:Y779" si="23">IF(M669&lt;&gt;0,ROUND(M669,0),0)</f>
        <v>7361219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037*2020*6070*A</v>
      </c>
      <c r="B736" s="276">
        <f>ROUND(E59,0)</f>
        <v>22482</v>
      </c>
      <c r="C736" s="278">
        <f>ROUND(E60,2)</f>
        <v>154.31</v>
      </c>
      <c r="D736" s="276">
        <f>ROUND(E61,0)</f>
        <v>11707845</v>
      </c>
      <c r="E736" s="276">
        <f>ROUND(E62,0)</f>
        <v>2693308</v>
      </c>
      <c r="F736" s="276">
        <f>ROUND(E63,0)</f>
        <v>0</v>
      </c>
      <c r="G736" s="276">
        <f>ROUND(E64,0)</f>
        <v>1301794</v>
      </c>
      <c r="H736" s="276">
        <f>ROUND(E65,0)</f>
        <v>0</v>
      </c>
      <c r="I736" s="276">
        <f>ROUND(E66,0)</f>
        <v>15673</v>
      </c>
      <c r="J736" s="276">
        <f>ROUND(E67,0)</f>
        <v>5387</v>
      </c>
      <c r="K736" s="276">
        <f>ROUND(E68,0)</f>
        <v>70264</v>
      </c>
      <c r="L736" s="276">
        <f>ROUND(E69,0)</f>
        <v>37706</v>
      </c>
      <c r="M736" s="276">
        <f>ROUND(E70,0)</f>
        <v>7849</v>
      </c>
      <c r="N736" s="276">
        <f>ROUND(E75,0)</f>
        <v>52916823</v>
      </c>
      <c r="O736" s="276">
        <f>ROUND(E73,0)</f>
        <v>48800158</v>
      </c>
      <c r="P736" s="276">
        <f>IF(E76&gt;0,ROUND(E76,0),0)</f>
        <v>88391</v>
      </c>
      <c r="Q736" s="276">
        <f>IF(E77&gt;0,ROUND(E77,0),0)</f>
        <v>65398</v>
      </c>
      <c r="R736" s="276">
        <f>IF(E78&gt;0,ROUND(E78,0),0)</f>
        <v>20475</v>
      </c>
      <c r="S736" s="276">
        <f>IF(E79&gt;0,ROUND(E79,0),0)</f>
        <v>186290</v>
      </c>
      <c r="T736" s="278">
        <f>IF(E80&gt;0,ROUND(E80,2),0)</f>
        <v>85.89</v>
      </c>
      <c r="U736" s="276"/>
      <c r="V736" s="277"/>
      <c r="W736" s="276"/>
      <c r="X736" s="276"/>
      <c r="Y736" s="276">
        <f t="shared" si="23"/>
        <v>16984841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037*2020*6100*A</v>
      </c>
      <c r="B737" s="276">
        <f>ROUND(F59,0)</f>
        <v>2020</v>
      </c>
      <c r="C737" s="278">
        <f>ROUND(F60,2)</f>
        <v>20.95</v>
      </c>
      <c r="D737" s="276">
        <f>ROUND(F61,0)</f>
        <v>1882798</v>
      </c>
      <c r="E737" s="276">
        <f>ROUND(F62,0)</f>
        <v>407338</v>
      </c>
      <c r="F737" s="276">
        <f>ROUND(F63,0)</f>
        <v>-1575</v>
      </c>
      <c r="G737" s="276">
        <f>ROUND(F64,0)</f>
        <v>113193</v>
      </c>
      <c r="H737" s="276">
        <f>ROUND(F65,0)</f>
        <v>0</v>
      </c>
      <c r="I737" s="276">
        <f>ROUND(F66,0)</f>
        <v>11151</v>
      </c>
      <c r="J737" s="276">
        <f>ROUND(F67,0)</f>
        <v>562</v>
      </c>
      <c r="K737" s="276">
        <f>ROUND(F68,0)</f>
        <v>0</v>
      </c>
      <c r="L737" s="276">
        <f>ROUND(F69,0)</f>
        <v>4919</v>
      </c>
      <c r="M737" s="276">
        <f>ROUND(F70,0)</f>
        <v>0</v>
      </c>
      <c r="N737" s="276">
        <f>ROUND(F75,0)</f>
        <v>8160683</v>
      </c>
      <c r="O737" s="276">
        <f>ROUND(F73,0)</f>
        <v>8065139</v>
      </c>
      <c r="P737" s="276">
        <f>IF(F76&gt;0,ROUND(F76,0),0)</f>
        <v>0</v>
      </c>
      <c r="Q737" s="276">
        <f>IF(F77&gt;0,ROUND(F77,0),0)</f>
        <v>8052</v>
      </c>
      <c r="R737" s="276">
        <f>IF(F78&gt;0,ROUND(F78,0),0)</f>
        <v>0</v>
      </c>
      <c r="S737" s="276">
        <f>IF(F79&gt;0,ROUND(F79,0),0)</f>
        <v>12862</v>
      </c>
      <c r="T737" s="278">
        <f>IF(F80&gt;0,ROUND(F80,2),0)</f>
        <v>13.3</v>
      </c>
      <c r="U737" s="276"/>
      <c r="V737" s="277"/>
      <c r="W737" s="276"/>
      <c r="X737" s="276"/>
      <c r="Y737" s="276">
        <f t="shared" si="23"/>
        <v>1636735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037*2020*6120*A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037*2020*6140*A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037*2020*6150*A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037*2020*6170*A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037*2020*6200*A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037*2020*6210*A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037*2020*6330*A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037*2020*6400*A</v>
      </c>
      <c r="B745" s="276">
        <f>ROUND(N59,0)</f>
        <v>0</v>
      </c>
      <c r="C745" s="278">
        <f>ROUND(N60,2)</f>
        <v>9.49</v>
      </c>
      <c r="D745" s="276">
        <f>ROUND(N61,0)</f>
        <v>446950</v>
      </c>
      <c r="E745" s="276">
        <f>ROUND(N62,0)</f>
        <v>151822</v>
      </c>
      <c r="F745" s="276">
        <f>ROUND(N63,0)</f>
        <v>0</v>
      </c>
      <c r="G745" s="276">
        <f>ROUND(N64,0)</f>
        <v>12821</v>
      </c>
      <c r="H745" s="276">
        <f>ROUND(N65,0)</f>
        <v>0</v>
      </c>
      <c r="I745" s="276">
        <f>ROUND(N66,0)</f>
        <v>-243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0.62</v>
      </c>
      <c r="U745" s="276"/>
      <c r="V745" s="277"/>
      <c r="W745" s="276"/>
      <c r="X745" s="276"/>
      <c r="Y745" s="276">
        <f t="shared" si="23"/>
        <v>239510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037*2020*7010*A</v>
      </c>
      <c r="B746" s="276">
        <f>ROUND(O59,0)</f>
        <v>1317</v>
      </c>
      <c r="C746" s="278">
        <f>ROUND(O60,2)</f>
        <v>34.46</v>
      </c>
      <c r="D746" s="276">
        <f>ROUND(O61,0)</f>
        <v>3107327</v>
      </c>
      <c r="E746" s="276">
        <f>ROUND(O62,0)</f>
        <v>655580</v>
      </c>
      <c r="F746" s="276">
        <f>ROUND(O63,0)</f>
        <v>1562012</v>
      </c>
      <c r="G746" s="276">
        <f>ROUND(O64,0)</f>
        <v>451241</v>
      </c>
      <c r="H746" s="276">
        <f>ROUND(O65,0)</f>
        <v>0</v>
      </c>
      <c r="I746" s="276">
        <f>ROUND(O66,0)</f>
        <v>77583</v>
      </c>
      <c r="J746" s="276">
        <f>ROUND(O67,0)</f>
        <v>181583</v>
      </c>
      <c r="K746" s="276">
        <f>ROUND(O68,0)</f>
        <v>0</v>
      </c>
      <c r="L746" s="276">
        <f>ROUND(O69,0)</f>
        <v>11602</v>
      </c>
      <c r="M746" s="276">
        <f>ROUND(O70,0)</f>
        <v>0</v>
      </c>
      <c r="N746" s="276">
        <f>ROUND(O75,0)</f>
        <v>17732062</v>
      </c>
      <c r="O746" s="276">
        <f>ROUND(O73,0)</f>
        <v>15555611</v>
      </c>
      <c r="P746" s="276">
        <f>IF(O76&gt;0,ROUND(O76,0),0)</f>
        <v>9596</v>
      </c>
      <c r="Q746" s="276">
        <f>IF(O77&gt;0,ROUND(O77,0),0)</f>
        <v>3430</v>
      </c>
      <c r="R746" s="276">
        <f>IF(O78&gt;0,ROUND(O78,0),0)</f>
        <v>2223</v>
      </c>
      <c r="S746" s="276">
        <f>IF(O79&gt;0,ROUND(O79,0),0)</f>
        <v>33877</v>
      </c>
      <c r="T746" s="278">
        <f>IF(O80&gt;0,ROUND(O80,2),0)</f>
        <v>19.329999999999998</v>
      </c>
      <c r="U746" s="276"/>
      <c r="V746" s="277"/>
      <c r="W746" s="276"/>
      <c r="X746" s="276"/>
      <c r="Y746" s="276">
        <f t="shared" si="23"/>
        <v>3601046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037*2020*7020*A</v>
      </c>
      <c r="B747" s="276">
        <f>ROUND(P59,0)</f>
        <v>1677435</v>
      </c>
      <c r="C747" s="278">
        <f>ROUND(P60,2)</f>
        <v>108.57</v>
      </c>
      <c r="D747" s="276">
        <f>ROUND(P61,0)</f>
        <v>9447233</v>
      </c>
      <c r="E747" s="276">
        <f>ROUND(P62,0)</f>
        <v>2054477</v>
      </c>
      <c r="F747" s="276">
        <f>ROUND(P63,0)</f>
        <v>0</v>
      </c>
      <c r="G747" s="276">
        <f>ROUND(P64,0)</f>
        <v>30808108</v>
      </c>
      <c r="H747" s="276">
        <f>ROUND(P65,0)</f>
        <v>1324</v>
      </c>
      <c r="I747" s="276">
        <f>ROUND(P66,0)</f>
        <v>3113216</v>
      </c>
      <c r="J747" s="276">
        <f>ROUND(P67,0)</f>
        <v>2883271</v>
      </c>
      <c r="K747" s="276">
        <f>ROUND(P68,0)</f>
        <v>835908</v>
      </c>
      <c r="L747" s="276">
        <f>ROUND(P69,0)</f>
        <v>57298</v>
      </c>
      <c r="M747" s="276">
        <f>ROUND(P70,0)</f>
        <v>0</v>
      </c>
      <c r="N747" s="276">
        <f>ROUND(P75,0)</f>
        <v>511563349</v>
      </c>
      <c r="O747" s="276">
        <f>ROUND(P73,0)</f>
        <v>289252026</v>
      </c>
      <c r="P747" s="276">
        <f>IF(P76&gt;0,ROUND(P76,0),0)</f>
        <v>41677</v>
      </c>
      <c r="Q747" s="276">
        <f>IF(P77&gt;0,ROUND(P77,0),0)</f>
        <v>0</v>
      </c>
      <c r="R747" s="276">
        <f>IF(P78&gt;0,ROUND(P78,0),0)</f>
        <v>9654</v>
      </c>
      <c r="S747" s="276">
        <f>IF(P79&gt;0,ROUND(P79,0),0)</f>
        <v>149695</v>
      </c>
      <c r="T747" s="278">
        <f>IF(P80&gt;0,ROUND(P80,2),0)</f>
        <v>44.68</v>
      </c>
      <c r="U747" s="276"/>
      <c r="V747" s="277"/>
      <c r="W747" s="276"/>
      <c r="X747" s="276"/>
      <c r="Y747" s="276">
        <f t="shared" si="23"/>
        <v>27200610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037*2020*7030*A</v>
      </c>
      <c r="B748" s="276">
        <f>ROUND(Q59,0)</f>
        <v>1183335</v>
      </c>
      <c r="C748" s="278">
        <f>ROUND(Q60,2)</f>
        <v>18.809999999999999</v>
      </c>
      <c r="D748" s="276">
        <f>ROUND(Q61,0)</f>
        <v>1875877</v>
      </c>
      <c r="E748" s="276">
        <f>ROUND(Q62,0)</f>
        <v>374564</v>
      </c>
      <c r="F748" s="276">
        <f>ROUND(Q63,0)</f>
        <v>0</v>
      </c>
      <c r="G748" s="276">
        <f>ROUND(Q64,0)</f>
        <v>244202</v>
      </c>
      <c r="H748" s="276">
        <f>ROUND(Q65,0)</f>
        <v>0</v>
      </c>
      <c r="I748" s="276">
        <f>ROUND(Q66,0)</f>
        <v>2247</v>
      </c>
      <c r="J748" s="276">
        <f>ROUND(Q67,0)</f>
        <v>8206</v>
      </c>
      <c r="K748" s="276">
        <f>ROUND(Q68,0)</f>
        <v>0</v>
      </c>
      <c r="L748" s="276">
        <f>ROUND(Q69,0)</f>
        <v>5000</v>
      </c>
      <c r="M748" s="276">
        <f>ROUND(Q70,0)</f>
        <v>0</v>
      </c>
      <c r="N748" s="276">
        <f>ROUND(Q75,0)</f>
        <v>23773408</v>
      </c>
      <c r="O748" s="276">
        <f>ROUND(Q73,0)</f>
        <v>8603581</v>
      </c>
      <c r="P748" s="276">
        <f>IF(Q76&gt;0,ROUND(Q76,0),0)</f>
        <v>11695</v>
      </c>
      <c r="Q748" s="276">
        <f>IF(Q77&gt;0,ROUND(Q77,0),0)</f>
        <v>0</v>
      </c>
      <c r="R748" s="276">
        <f>IF(Q78&gt;0,ROUND(Q78,0),0)</f>
        <v>2709</v>
      </c>
      <c r="S748" s="276">
        <f>IF(Q79&gt;0,ROUND(Q79,0),0)</f>
        <v>54176</v>
      </c>
      <c r="T748" s="278">
        <f>IF(Q80&gt;0,ROUND(Q80,2),0)</f>
        <v>12.42</v>
      </c>
      <c r="U748" s="276"/>
      <c r="V748" s="277"/>
      <c r="W748" s="276"/>
      <c r="X748" s="276"/>
      <c r="Y748" s="276">
        <f t="shared" si="23"/>
        <v>2240427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037*2020*7040*A</v>
      </c>
      <c r="B749" s="276">
        <f>ROUND(R59,0)</f>
        <v>0</v>
      </c>
      <c r="C749" s="278">
        <f>ROUND(R60,2)</f>
        <v>3.12</v>
      </c>
      <c r="D749" s="276">
        <f>ROUND(R61,0)</f>
        <v>187578</v>
      </c>
      <c r="E749" s="276">
        <f>ROUND(R62,0)</f>
        <v>60499</v>
      </c>
      <c r="F749" s="276">
        <f>ROUND(R63,0)</f>
        <v>3320700</v>
      </c>
      <c r="G749" s="276">
        <f>ROUND(R64,0)</f>
        <v>637836</v>
      </c>
      <c r="H749" s="276">
        <f>ROUND(R65,0)</f>
        <v>0</v>
      </c>
      <c r="I749" s="276">
        <f>ROUND(R66,0)</f>
        <v>3637</v>
      </c>
      <c r="J749" s="276">
        <f>ROUND(R67,0)</f>
        <v>158462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32280889</v>
      </c>
      <c r="O749" s="276">
        <f>ROUND(R73,0)</f>
        <v>16972755</v>
      </c>
      <c r="P749" s="276">
        <f>IF(R76&gt;0,ROUND(R76,0),0)</f>
        <v>812</v>
      </c>
      <c r="Q749" s="276">
        <f>IF(R77&gt;0,ROUND(R77,0),0)</f>
        <v>0</v>
      </c>
      <c r="R749" s="276">
        <f>IF(R78&gt;0,ROUND(R78,0),0)</f>
        <v>188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3"/>
        <v>1973233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037*2020*7050*A</v>
      </c>
      <c r="B750" s="276"/>
      <c r="C750" s="278">
        <f>ROUND(S60,2)</f>
        <v>20.94</v>
      </c>
      <c r="D750" s="276">
        <f>ROUND(S61,0)</f>
        <v>1177423</v>
      </c>
      <c r="E750" s="276">
        <f>ROUND(S62,0)</f>
        <v>308342</v>
      </c>
      <c r="F750" s="276">
        <f>ROUND(S63,0)</f>
        <v>0</v>
      </c>
      <c r="G750" s="276">
        <f>ROUND(S64,0)</f>
        <v>520218</v>
      </c>
      <c r="H750" s="276">
        <f>ROUND(S65,0)</f>
        <v>0</v>
      </c>
      <c r="I750" s="276">
        <f>ROUND(S66,0)</f>
        <v>153185</v>
      </c>
      <c r="J750" s="276">
        <f>ROUND(S67,0)</f>
        <v>19243</v>
      </c>
      <c r="K750" s="276">
        <f>ROUND(S68,0)</f>
        <v>0</v>
      </c>
      <c r="L750" s="276">
        <f>ROUND(S69,0)</f>
        <v>577</v>
      </c>
      <c r="M750" s="276">
        <f>ROUND(S70,0)</f>
        <v>3087</v>
      </c>
      <c r="N750" s="276">
        <f>ROUND(S75,0)</f>
        <v>0</v>
      </c>
      <c r="O750" s="276">
        <f>ROUND(S73,0)</f>
        <v>0</v>
      </c>
      <c r="P750" s="276">
        <f>IF(S76&gt;0,ROUND(S76,0),0)</f>
        <v>18221</v>
      </c>
      <c r="Q750" s="276">
        <f>IF(S77&gt;0,ROUND(S77,0),0)</f>
        <v>0</v>
      </c>
      <c r="R750" s="276">
        <f>IF(S78&gt;0,ROUND(S78,0),0)</f>
        <v>4221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1928931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037*2020*7060*A</v>
      </c>
      <c r="B751" s="276"/>
      <c r="C751" s="278">
        <f>ROUND(T60,2)</f>
        <v>3.32</v>
      </c>
      <c r="D751" s="276">
        <f>ROUND(T61,0)</f>
        <v>383471</v>
      </c>
      <c r="E751" s="276">
        <f>ROUND(T62,0)</f>
        <v>70678</v>
      </c>
      <c r="F751" s="276">
        <f>ROUND(T63,0)</f>
        <v>0</v>
      </c>
      <c r="G751" s="276">
        <f>ROUND(T64,0)</f>
        <v>292045</v>
      </c>
      <c r="H751" s="276">
        <f>ROUND(T65,0)</f>
        <v>0</v>
      </c>
      <c r="I751" s="276">
        <f>ROUND(T66,0)</f>
        <v>0</v>
      </c>
      <c r="J751" s="276">
        <f>ROUND(T67,0)</f>
        <v>5694</v>
      </c>
      <c r="K751" s="276">
        <f>ROUND(T68,0)</f>
        <v>0</v>
      </c>
      <c r="L751" s="276">
        <f>ROUND(T69,0)</f>
        <v>108</v>
      </c>
      <c r="M751" s="276">
        <f>ROUND(T70,0)</f>
        <v>1059</v>
      </c>
      <c r="N751" s="276">
        <f>ROUND(T75,0)</f>
        <v>7822736</v>
      </c>
      <c r="O751" s="276">
        <f>ROUND(T73,0)</f>
        <v>7558898</v>
      </c>
      <c r="P751" s="276">
        <f>IF(T76&gt;0,ROUND(T76,0),0)</f>
        <v>1636</v>
      </c>
      <c r="Q751" s="276">
        <f>IF(T77&gt;0,ROUND(T77,0),0)</f>
        <v>0</v>
      </c>
      <c r="R751" s="276">
        <f>IF(T78&gt;0,ROUND(T78,0),0)</f>
        <v>379</v>
      </c>
      <c r="S751" s="276">
        <f>IF(T79&gt;0,ROUND(T79,0),0)</f>
        <v>0</v>
      </c>
      <c r="T751" s="278">
        <f>IF(T80&gt;0,ROUND(T80,2),0)</f>
        <v>2.75</v>
      </c>
      <c r="U751" s="276"/>
      <c r="V751" s="277"/>
      <c r="W751" s="276"/>
      <c r="X751" s="276"/>
      <c r="Y751" s="276">
        <f t="shared" si="23"/>
        <v>504679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037*2020*7070*A</v>
      </c>
      <c r="B752" s="276">
        <f>ROUND(U59,0)</f>
        <v>0</v>
      </c>
      <c r="C752" s="278">
        <f>ROUND(U60,2)</f>
        <v>53.19</v>
      </c>
      <c r="D752" s="276">
        <f>ROUND(U61,0)</f>
        <v>3634597</v>
      </c>
      <c r="E752" s="276">
        <f>ROUND(U62,0)</f>
        <v>897735</v>
      </c>
      <c r="F752" s="276">
        <f>ROUND(U63,0)</f>
        <v>22020</v>
      </c>
      <c r="G752" s="276">
        <f>ROUND(U64,0)</f>
        <v>3808372</v>
      </c>
      <c r="H752" s="276">
        <f>ROUND(U65,0)</f>
        <v>0</v>
      </c>
      <c r="I752" s="276">
        <f>ROUND(U66,0)</f>
        <v>1754193</v>
      </c>
      <c r="J752" s="276">
        <f>ROUND(U67,0)</f>
        <v>391341</v>
      </c>
      <c r="K752" s="276">
        <f>ROUND(U68,0)</f>
        <v>111846</v>
      </c>
      <c r="L752" s="276">
        <f>ROUND(U69,0)</f>
        <v>391</v>
      </c>
      <c r="M752" s="276">
        <f>ROUND(U70,0)</f>
        <v>12064</v>
      </c>
      <c r="N752" s="276">
        <f>ROUND(U75,0)</f>
        <v>91341264</v>
      </c>
      <c r="O752" s="276">
        <f>ROUND(U73,0)</f>
        <v>54113606</v>
      </c>
      <c r="P752" s="276">
        <f>IF(U76&gt;0,ROUND(U76,0),0)</f>
        <v>17849</v>
      </c>
      <c r="Q752" s="276">
        <f>IF(U77&gt;0,ROUND(U77,0),0)</f>
        <v>0</v>
      </c>
      <c r="R752" s="276">
        <f>IF(U78&gt;0,ROUND(U78,0),0)</f>
        <v>4135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3"/>
        <v>5932184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037*2020*7110*A</v>
      </c>
      <c r="B753" s="276">
        <f>ROUND(V59,0)</f>
        <v>0</v>
      </c>
      <c r="C753" s="278">
        <f>ROUND(V60,2)</f>
        <v>4.0999999999999996</v>
      </c>
      <c r="D753" s="276">
        <f>ROUND(V61,0)</f>
        <v>204315</v>
      </c>
      <c r="E753" s="276">
        <f>ROUND(V62,0)</f>
        <v>67233</v>
      </c>
      <c r="F753" s="276">
        <f>ROUND(V63,0)</f>
        <v>0</v>
      </c>
      <c r="G753" s="276">
        <f>ROUND(V64,0)</f>
        <v>7504</v>
      </c>
      <c r="H753" s="276">
        <f>ROUND(V65,0)</f>
        <v>0</v>
      </c>
      <c r="I753" s="276">
        <f>ROUND(V66,0)</f>
        <v>21409</v>
      </c>
      <c r="J753" s="276">
        <f>ROUND(V67,0)</f>
        <v>56200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6209000</v>
      </c>
      <c r="O753" s="276">
        <f>ROUND(V73,0)</f>
        <v>2318960</v>
      </c>
      <c r="P753" s="276">
        <f>IF(V76&gt;0,ROUND(V76,0),0)</f>
        <v>10636</v>
      </c>
      <c r="Q753" s="276">
        <f>IF(V77&gt;0,ROUND(V77,0),0)</f>
        <v>0</v>
      </c>
      <c r="R753" s="276">
        <f>IF(V78&gt;0,ROUND(V78,0),0)</f>
        <v>2464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840064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037*2020*7120*A</v>
      </c>
      <c r="B754" s="276">
        <f>ROUND(W59,0)</f>
        <v>0</v>
      </c>
      <c r="C754" s="278">
        <f>ROUND(W60,2)</f>
        <v>6.3</v>
      </c>
      <c r="D754" s="276">
        <f>ROUND(W61,0)</f>
        <v>564414</v>
      </c>
      <c r="E754" s="276">
        <f>ROUND(W62,0)</f>
        <v>121641</v>
      </c>
      <c r="F754" s="276">
        <f>ROUND(W63,0)</f>
        <v>23115</v>
      </c>
      <c r="G754" s="276">
        <f>ROUND(W64,0)</f>
        <v>27920</v>
      </c>
      <c r="H754" s="276">
        <f>ROUND(W65,0)</f>
        <v>0</v>
      </c>
      <c r="I754" s="276">
        <f>ROUND(W66,0)</f>
        <v>271821</v>
      </c>
      <c r="J754" s="276">
        <f>ROUND(W67,0)</f>
        <v>160551</v>
      </c>
      <c r="K754" s="276">
        <f>ROUND(W68,0)</f>
        <v>0</v>
      </c>
      <c r="L754" s="276">
        <f>ROUND(W69,0)</f>
        <v>0</v>
      </c>
      <c r="M754" s="276">
        <f>ROUND(W70,0)</f>
        <v>2934</v>
      </c>
      <c r="N754" s="276">
        <f>ROUND(W75,0)</f>
        <v>21885069</v>
      </c>
      <c r="O754" s="276">
        <f>ROUND(W73,0)</f>
        <v>5092771</v>
      </c>
      <c r="P754" s="276">
        <f>IF(W76&gt;0,ROUND(W76,0),0)</f>
        <v>5116</v>
      </c>
      <c r="Q754" s="276">
        <f>IF(W77&gt;0,ROUND(W77,0),0)</f>
        <v>0</v>
      </c>
      <c r="R754" s="276">
        <f>IF(W78&gt;0,ROUND(W78,0),0)</f>
        <v>1185</v>
      </c>
      <c r="S754" s="276">
        <f>IF(W79&gt;0,ROUND(W79,0),0)</f>
        <v>18986</v>
      </c>
      <c r="T754" s="278">
        <f>IF(W80&gt;0,ROUND(W80,2),0)</f>
        <v>0.04</v>
      </c>
      <c r="U754" s="276"/>
      <c r="V754" s="277"/>
      <c r="W754" s="276"/>
      <c r="X754" s="276"/>
      <c r="Y754" s="276">
        <f t="shared" si="23"/>
        <v>1001914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037*2020*7130*A</v>
      </c>
      <c r="B755" s="276">
        <f>ROUND(X59,0)</f>
        <v>0</v>
      </c>
      <c r="C755" s="278">
        <f>ROUND(X60,2)</f>
        <v>15.48</v>
      </c>
      <c r="D755" s="276">
        <f>ROUND(X61,0)</f>
        <v>1329811</v>
      </c>
      <c r="E755" s="276">
        <f>ROUND(X62,0)</f>
        <v>294727</v>
      </c>
      <c r="F755" s="276">
        <f>ROUND(X63,0)</f>
        <v>31095</v>
      </c>
      <c r="G755" s="276">
        <f>ROUND(X64,0)</f>
        <v>337777</v>
      </c>
      <c r="H755" s="276">
        <f>ROUND(X65,0)</f>
        <v>0</v>
      </c>
      <c r="I755" s="276">
        <f>ROUND(X66,0)</f>
        <v>272484</v>
      </c>
      <c r="J755" s="276">
        <f>ROUND(X67,0)</f>
        <v>89589</v>
      </c>
      <c r="K755" s="276">
        <f>ROUND(X68,0)</f>
        <v>0</v>
      </c>
      <c r="L755" s="276">
        <f>ROUND(X69,0)</f>
        <v>0</v>
      </c>
      <c r="M755" s="276">
        <f>ROUND(X70,0)</f>
        <v>1506</v>
      </c>
      <c r="N755" s="276">
        <f>ROUND(X75,0)</f>
        <v>70860106</v>
      </c>
      <c r="O755" s="276">
        <f>ROUND(X73,0)</f>
        <v>24091127</v>
      </c>
      <c r="P755" s="276">
        <f>IF(X76&gt;0,ROUND(X76,0),0)</f>
        <v>6002</v>
      </c>
      <c r="Q755" s="276">
        <f>IF(X77&gt;0,ROUND(X77,0),0)</f>
        <v>0</v>
      </c>
      <c r="R755" s="276">
        <f>IF(X78&gt;0,ROUND(X78,0),0)</f>
        <v>1390</v>
      </c>
      <c r="S755" s="276">
        <f>IF(X79&gt;0,ROUND(X79,0),0)</f>
        <v>0</v>
      </c>
      <c r="T755" s="278">
        <f>IF(X80&gt;0,ROUND(X80,2),0)</f>
        <v>1.75</v>
      </c>
      <c r="U755" s="276"/>
      <c r="V755" s="277"/>
      <c r="W755" s="276"/>
      <c r="X755" s="276"/>
      <c r="Y755" s="276">
        <f t="shared" si="23"/>
        <v>1938419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037*2020*7140*A</v>
      </c>
      <c r="B756" s="276">
        <f>ROUND(Y59,0)</f>
        <v>0</v>
      </c>
      <c r="C756" s="278">
        <f>ROUND(Y60,2)</f>
        <v>57.4</v>
      </c>
      <c r="D756" s="276">
        <f>ROUND(Y61,0)</f>
        <v>6368878</v>
      </c>
      <c r="E756" s="276">
        <f>ROUND(Y62,0)</f>
        <v>1124999</v>
      </c>
      <c r="F756" s="276">
        <f>ROUND(Y63,0)</f>
        <v>482417</v>
      </c>
      <c r="G756" s="276">
        <f>ROUND(Y64,0)</f>
        <v>14448670</v>
      </c>
      <c r="H756" s="276">
        <f>ROUND(Y65,0)</f>
        <v>342</v>
      </c>
      <c r="I756" s="276">
        <f>ROUND(Y66,0)</f>
        <v>709204</v>
      </c>
      <c r="J756" s="276">
        <f>ROUND(Y67,0)</f>
        <v>1197922</v>
      </c>
      <c r="K756" s="276">
        <f>ROUND(Y68,0)</f>
        <v>91805</v>
      </c>
      <c r="L756" s="276">
        <f>ROUND(Y69,0)</f>
        <v>24461</v>
      </c>
      <c r="M756" s="276">
        <f>ROUND(Y70,0)</f>
        <v>1048710</v>
      </c>
      <c r="N756" s="276">
        <f>ROUND(Y75,0)</f>
        <v>201506669</v>
      </c>
      <c r="O756" s="276">
        <f>ROUND(Y73,0)</f>
        <v>94704419</v>
      </c>
      <c r="P756" s="276">
        <f>IF(Y76&gt;0,ROUND(Y76,0),0)</f>
        <v>25337</v>
      </c>
      <c r="Q756" s="276">
        <f>IF(Y77&gt;0,ROUND(Y77,0),0)</f>
        <v>0</v>
      </c>
      <c r="R756" s="276">
        <f>IF(Y78&gt;0,ROUND(Y78,0),0)</f>
        <v>5869</v>
      </c>
      <c r="S756" s="276">
        <f>IF(Y79&gt;0,ROUND(Y79,0),0)</f>
        <v>44422</v>
      </c>
      <c r="T756" s="278">
        <f>IF(Y80&gt;0,ROUND(Y80,2),0)</f>
        <v>7.71</v>
      </c>
      <c r="U756" s="276"/>
      <c r="V756" s="277"/>
      <c r="W756" s="276"/>
      <c r="X756" s="276"/>
      <c r="Y756" s="276">
        <f t="shared" si="23"/>
        <v>12566226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037*2020*7150*A</v>
      </c>
      <c r="B757" s="276">
        <f>ROUND(Z59,0)</f>
        <v>0</v>
      </c>
      <c r="C757" s="278">
        <f>ROUND(Z60,2)</f>
        <v>2.94</v>
      </c>
      <c r="D757" s="276">
        <f>ROUND(Z61,0)</f>
        <v>306470</v>
      </c>
      <c r="E757" s="276">
        <f>ROUND(Z62,0)</f>
        <v>14726</v>
      </c>
      <c r="F757" s="276">
        <f>ROUND(Z63,0)</f>
        <v>0</v>
      </c>
      <c r="G757" s="276">
        <f>ROUND(Z64,0)</f>
        <v>-79869</v>
      </c>
      <c r="H757" s="276">
        <f>ROUND(Z65,0)</f>
        <v>0</v>
      </c>
      <c r="I757" s="276">
        <f>ROUND(Z66,0)</f>
        <v>3486753</v>
      </c>
      <c r="J757" s="276">
        <f>ROUND(Z67,0)</f>
        <v>0</v>
      </c>
      <c r="K757" s="276">
        <f>ROUND(Z68,0)</f>
        <v>0</v>
      </c>
      <c r="L757" s="276">
        <f>ROUND(Z69,0)</f>
        <v>5000</v>
      </c>
      <c r="M757" s="276">
        <f>ROUND(Z70,0)</f>
        <v>23905</v>
      </c>
      <c r="N757" s="276">
        <f>ROUND(Z75,0)</f>
        <v>35340631</v>
      </c>
      <c r="O757" s="276">
        <f>ROUND(Z73,0)</f>
        <v>324362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2929</v>
      </c>
      <c r="T757" s="278">
        <f>IF(Z80&gt;0,ROUND(Z80,2),0)</f>
        <v>1.7</v>
      </c>
      <c r="U757" s="276"/>
      <c r="V757" s="277"/>
      <c r="W757" s="276"/>
      <c r="X757" s="276"/>
      <c r="Y757" s="276">
        <f t="shared" si="23"/>
        <v>1735950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037*2020*7160*A</v>
      </c>
      <c r="B758" s="276">
        <f>ROUND(AA59,0)</f>
        <v>0</v>
      </c>
      <c r="C758" s="278">
        <f>ROUND(AA60,2)</f>
        <v>2.97</v>
      </c>
      <c r="D758" s="276">
        <f>ROUND(AA61,0)</f>
        <v>374277</v>
      </c>
      <c r="E758" s="276">
        <f>ROUND(AA62,0)</f>
        <v>66217</v>
      </c>
      <c r="F758" s="276">
        <f>ROUND(AA63,0)</f>
        <v>700</v>
      </c>
      <c r="G758" s="276">
        <f>ROUND(AA64,0)</f>
        <v>509675</v>
      </c>
      <c r="H758" s="276">
        <f>ROUND(AA65,0)</f>
        <v>5382</v>
      </c>
      <c r="I758" s="276">
        <f>ROUND(AA66,0)</f>
        <v>42870</v>
      </c>
      <c r="J758" s="276">
        <f>ROUND(AA67,0)</f>
        <v>57615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14634630</v>
      </c>
      <c r="O758" s="276">
        <f>ROUND(AA73,0)</f>
        <v>6625112</v>
      </c>
      <c r="P758" s="276">
        <f>IF(AA76&gt;0,ROUND(AA76,0),0)</f>
        <v>2205</v>
      </c>
      <c r="Q758" s="276">
        <f>IF(AA77&gt;0,ROUND(AA77,0),0)</f>
        <v>0</v>
      </c>
      <c r="R758" s="276">
        <f>IF(AA78&gt;0,ROUND(AA78,0),0)</f>
        <v>511</v>
      </c>
      <c r="S758" s="276">
        <f>IF(AA79&gt;0,ROUND(AA79,0),0)</f>
        <v>9626</v>
      </c>
      <c r="T758" s="278">
        <f>IF(AA80&gt;0,ROUND(AA80,2),0)</f>
        <v>0.33</v>
      </c>
      <c r="U758" s="276"/>
      <c r="V758" s="277"/>
      <c r="W758" s="276"/>
      <c r="X758" s="276"/>
      <c r="Y758" s="276">
        <f t="shared" si="23"/>
        <v>702328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037*2020*7170*A</v>
      </c>
      <c r="B759" s="276"/>
      <c r="C759" s="278">
        <f>ROUND(AB60,2)</f>
        <v>51.7</v>
      </c>
      <c r="D759" s="276">
        <f>ROUND(AB61,0)</f>
        <v>4774343</v>
      </c>
      <c r="E759" s="276">
        <f>ROUND(AB62,0)</f>
        <v>1005556</v>
      </c>
      <c r="F759" s="276">
        <f>ROUND(AB63,0)</f>
        <v>0</v>
      </c>
      <c r="G759" s="276">
        <f>ROUND(AB64,0)</f>
        <v>26573729</v>
      </c>
      <c r="H759" s="276">
        <f>ROUND(AB65,0)</f>
        <v>609</v>
      </c>
      <c r="I759" s="276">
        <f>ROUND(AB66,0)</f>
        <v>352056</v>
      </c>
      <c r="J759" s="276">
        <f>ROUND(AB67,0)</f>
        <v>64578</v>
      </c>
      <c r="K759" s="276">
        <f>ROUND(AB68,0)</f>
        <v>231756</v>
      </c>
      <c r="L759" s="276">
        <f>ROUND(AB69,0)</f>
        <v>11035</v>
      </c>
      <c r="M759" s="276">
        <f>ROUND(AB70,0)</f>
        <v>0</v>
      </c>
      <c r="N759" s="276">
        <f>ROUND(AB75,0)</f>
        <v>200169181</v>
      </c>
      <c r="O759" s="276">
        <f>ROUND(AB73,0)</f>
        <v>83439115</v>
      </c>
      <c r="P759" s="276">
        <f>IF(AB76&gt;0,ROUND(AB76,0),0)</f>
        <v>12909</v>
      </c>
      <c r="Q759" s="276">
        <f>IF(AB77&gt;0,ROUND(AB77,0),0)</f>
        <v>0</v>
      </c>
      <c r="R759" s="276">
        <f>IF(AB78&gt;0,ROUND(AB78,0),0)</f>
        <v>2990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15273769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037*2020*7180*A</v>
      </c>
      <c r="B760" s="276">
        <f>ROUND(AC59,0)</f>
        <v>0</v>
      </c>
      <c r="C760" s="278">
        <f>ROUND(AC60,2)</f>
        <v>33.51</v>
      </c>
      <c r="D760" s="276">
        <f>ROUND(AC61,0)</f>
        <v>2713783</v>
      </c>
      <c r="E760" s="276">
        <f>ROUND(AC62,0)</f>
        <v>625593</v>
      </c>
      <c r="F760" s="276">
        <f>ROUND(AC63,0)</f>
        <v>0</v>
      </c>
      <c r="G760" s="276">
        <f>ROUND(AC64,0)</f>
        <v>895091</v>
      </c>
      <c r="H760" s="276">
        <f>ROUND(AC65,0)</f>
        <v>0</v>
      </c>
      <c r="I760" s="276">
        <f>ROUND(AC66,0)</f>
        <v>26833</v>
      </c>
      <c r="J760" s="276">
        <f>ROUND(AC67,0)</f>
        <v>110073</v>
      </c>
      <c r="K760" s="276">
        <f>ROUND(AC68,0)</f>
        <v>35774</v>
      </c>
      <c r="L760" s="276">
        <f>ROUND(AC69,0)</f>
        <v>0</v>
      </c>
      <c r="M760" s="276">
        <f>ROUND(AC70,0)</f>
        <v>5477</v>
      </c>
      <c r="N760" s="276">
        <f>ROUND(AC75,0)</f>
        <v>43214832</v>
      </c>
      <c r="O760" s="276">
        <f>ROUND(AC73,0)</f>
        <v>39079771</v>
      </c>
      <c r="P760" s="276">
        <f>IF(AC76&gt;0,ROUND(AC76,0),0)</f>
        <v>6421</v>
      </c>
      <c r="Q760" s="276">
        <f>IF(AC77&gt;0,ROUND(AC77,0),0)</f>
        <v>0</v>
      </c>
      <c r="R760" s="276">
        <f>IF(AC78&gt;0,ROUND(AC78,0),0)</f>
        <v>1487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2443534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037*2020*7190*A</v>
      </c>
      <c r="B761" s="276">
        <f>ROUND(AD59,0)</f>
        <v>0</v>
      </c>
      <c r="C761" s="278">
        <f>ROUND(AD60,2)</f>
        <v>0.63</v>
      </c>
      <c r="D761" s="276">
        <f>ROUND(AD61,0)</f>
        <v>65840</v>
      </c>
      <c r="E761" s="276">
        <f>ROUND(AD62,0)</f>
        <v>11375</v>
      </c>
      <c r="F761" s="276">
        <f>ROUND(AD63,0)</f>
        <v>0</v>
      </c>
      <c r="G761" s="276">
        <f>ROUND(AD64,0)</f>
        <v>16162</v>
      </c>
      <c r="H761" s="276">
        <f>ROUND(AD65,0)</f>
        <v>0</v>
      </c>
      <c r="I761" s="276">
        <f>ROUND(AD66,0)</f>
        <v>903468</v>
      </c>
      <c r="J761" s="276">
        <f>ROUND(AD67,0)</f>
        <v>19679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8279404</v>
      </c>
      <c r="O761" s="276">
        <f>ROUND(AD73,0)</f>
        <v>8039655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2778</v>
      </c>
      <c r="T761" s="278">
        <f>IF(AD80&gt;0,ROUND(AD80,2),0)</f>
        <v>0.59</v>
      </c>
      <c r="U761" s="276"/>
      <c r="V761" s="277"/>
      <c r="W761" s="276"/>
      <c r="X761" s="276"/>
      <c r="Y761" s="276">
        <f t="shared" si="23"/>
        <v>470761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037*2020*7200*A</v>
      </c>
      <c r="B762" s="276">
        <f>ROUND(AE59,0)</f>
        <v>0</v>
      </c>
      <c r="C762" s="278">
        <f>ROUND(AE60,2)</f>
        <v>8.26</v>
      </c>
      <c r="D762" s="276">
        <f>ROUND(AE61,0)</f>
        <v>765736</v>
      </c>
      <c r="E762" s="276">
        <f>ROUND(AE62,0)</f>
        <v>162343</v>
      </c>
      <c r="F762" s="276">
        <f>ROUND(AE63,0)</f>
        <v>0</v>
      </c>
      <c r="G762" s="276">
        <f>ROUND(AE64,0)</f>
        <v>802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5286121</v>
      </c>
      <c r="O762" s="276">
        <f>ROUND(AE73,0)</f>
        <v>4489358</v>
      </c>
      <c r="P762" s="276">
        <f>IF(AE76&gt;0,ROUND(AE76,0),0)</f>
        <v>2581</v>
      </c>
      <c r="Q762" s="276">
        <f>IF(AE77&gt;0,ROUND(AE77,0),0)</f>
        <v>0</v>
      </c>
      <c r="R762" s="276">
        <f>IF(AE78&gt;0,ROUND(AE78,0),0)</f>
        <v>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551949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037*2020*7220*A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26147955</v>
      </c>
      <c r="O763" s="276">
        <f>ROUND(AF73,0)</f>
        <v>26147955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244671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037*2020*7230*A</v>
      </c>
      <c r="B764" s="276">
        <f>ROUND(AG59,0)</f>
        <v>32620</v>
      </c>
      <c r="C764" s="278">
        <f>ROUND(AG60,2)</f>
        <v>88.14</v>
      </c>
      <c r="D764" s="276">
        <f>ROUND(AG61,0)</f>
        <v>9859126</v>
      </c>
      <c r="E764" s="276">
        <f>ROUND(AG62,0)</f>
        <v>1635483</v>
      </c>
      <c r="F764" s="276">
        <f>ROUND(AG63,0)</f>
        <v>3096470</v>
      </c>
      <c r="G764" s="276">
        <f>ROUND(AG64,0)</f>
        <v>1021580</v>
      </c>
      <c r="H764" s="276">
        <f>ROUND(AG65,0)</f>
        <v>0</v>
      </c>
      <c r="I764" s="276">
        <f>ROUND(AG66,0)</f>
        <v>385184</v>
      </c>
      <c r="J764" s="276">
        <f>ROUND(AG67,0)</f>
        <v>420217</v>
      </c>
      <c r="K764" s="276">
        <f>ROUND(AG68,0)</f>
        <v>358860</v>
      </c>
      <c r="L764" s="276">
        <f>ROUND(AG69,0)</f>
        <v>40477</v>
      </c>
      <c r="M764" s="276">
        <f>ROUND(AG70,0)</f>
        <v>448704</v>
      </c>
      <c r="N764" s="276">
        <f>ROUND(AG75,0)</f>
        <v>112125166</v>
      </c>
      <c r="O764" s="276">
        <f>ROUND(AG73,0)</f>
        <v>708673</v>
      </c>
      <c r="P764" s="276">
        <f>IF(AG76&gt;0,ROUND(AG76,0),0)</f>
        <v>21473</v>
      </c>
      <c r="Q764" s="276">
        <f>IF(AG77&gt;0,ROUND(AG77,0),0)</f>
        <v>7196</v>
      </c>
      <c r="R764" s="276">
        <f>IF(AG78&gt;0,ROUND(AG78,0),0)</f>
        <v>4974</v>
      </c>
      <c r="S764" s="276">
        <f>IF(AG79&gt;0,ROUND(AG79,0),0)</f>
        <v>114079</v>
      </c>
      <c r="T764" s="278">
        <f>IF(AG80&gt;0,ROUND(AG80,2),0)</f>
        <v>46.81</v>
      </c>
      <c r="U764" s="276"/>
      <c r="V764" s="277"/>
      <c r="W764" s="276"/>
      <c r="X764" s="276"/>
      <c r="Y764" s="276">
        <f t="shared" si="23"/>
        <v>9929971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037*2020*7240*A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352491</v>
      </c>
      <c r="O765" s="276">
        <f>ROUND(AH73,0)</f>
        <v>352491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3298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037*2020*7250*A</v>
      </c>
      <c r="B766" s="276">
        <f>ROUND(AI59,0)</f>
        <v>6</v>
      </c>
      <c r="C766" s="278">
        <f>ROUND(AI60,2)</f>
        <v>10.84</v>
      </c>
      <c r="D766" s="276">
        <f>ROUND(AI61,0)</f>
        <v>955656</v>
      </c>
      <c r="E766" s="276">
        <f>ROUND(AI62,0)</f>
        <v>213122</v>
      </c>
      <c r="F766" s="276">
        <f>ROUND(AI63,0)</f>
        <v>0</v>
      </c>
      <c r="G766" s="276">
        <f>ROUND(AI64,0)</f>
        <v>166746</v>
      </c>
      <c r="H766" s="276">
        <f>ROUND(AI65,0)</f>
        <v>0</v>
      </c>
      <c r="I766" s="276">
        <f>ROUND(AI66,0)</f>
        <v>27591</v>
      </c>
      <c r="J766" s="276">
        <f>ROUND(AI67,0)</f>
        <v>1479</v>
      </c>
      <c r="K766" s="276">
        <f>ROUND(AI68,0)</f>
        <v>0</v>
      </c>
      <c r="L766" s="276">
        <f>ROUND(AI69,0)</f>
        <v>15000</v>
      </c>
      <c r="M766" s="276">
        <f>ROUND(AI70,0)</f>
        <v>0</v>
      </c>
      <c r="N766" s="276">
        <f>ROUND(AI75,0)</f>
        <v>8803202</v>
      </c>
      <c r="O766" s="276">
        <f>ROUND(AI73,0)</f>
        <v>4000787</v>
      </c>
      <c r="P766" s="276">
        <f>IF(AI76&gt;0,ROUND(AI76,0),0)</f>
        <v>0</v>
      </c>
      <c r="Q766" s="276">
        <f>IF(AI77&gt;0,ROUND(AI77,0),0)</f>
        <v>1584</v>
      </c>
      <c r="R766" s="276">
        <f>IF(AI78&gt;0,ROUND(AI78,0),0)</f>
        <v>0</v>
      </c>
      <c r="S766" s="276">
        <f>IF(AI79&gt;0,ROUND(AI79,0),0)</f>
        <v>23099</v>
      </c>
      <c r="T766" s="278">
        <f>IF(AI80&gt;0,ROUND(AI80,2),0)</f>
        <v>5.62</v>
      </c>
      <c r="U766" s="276"/>
      <c r="V766" s="277"/>
      <c r="W766" s="276"/>
      <c r="X766" s="276"/>
      <c r="Y766" s="276">
        <f t="shared" si="23"/>
        <v>836445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037*2020*7260*A</v>
      </c>
      <c r="B767" s="276">
        <f>ROUND(AJ59,0)</f>
        <v>40790</v>
      </c>
      <c r="C767" s="278">
        <f>ROUND(AJ60,2)</f>
        <v>101.26</v>
      </c>
      <c r="D767" s="276">
        <f>ROUND(AJ61,0)</f>
        <v>12523610</v>
      </c>
      <c r="E767" s="276">
        <f>ROUND(AJ62,0)</f>
        <v>2004746</v>
      </c>
      <c r="F767" s="276">
        <f>ROUND(AJ63,0)</f>
        <v>378199</v>
      </c>
      <c r="G767" s="276">
        <f>ROUND(AJ64,0)</f>
        <v>5761497</v>
      </c>
      <c r="H767" s="276">
        <f>ROUND(AJ65,0)</f>
        <v>16827</v>
      </c>
      <c r="I767" s="276">
        <f>ROUND(AJ66,0)</f>
        <v>2276237</v>
      </c>
      <c r="J767" s="276">
        <f>ROUND(AJ67,0)</f>
        <v>132229</v>
      </c>
      <c r="K767" s="276">
        <f>ROUND(AJ68,0)</f>
        <v>469203</v>
      </c>
      <c r="L767" s="276">
        <f>ROUND(AJ69,0)</f>
        <v>183262</v>
      </c>
      <c r="M767" s="276">
        <f>ROUND(AJ70,0)</f>
        <v>52137</v>
      </c>
      <c r="N767" s="276">
        <f>ROUND(AJ75,0)</f>
        <v>88791073</v>
      </c>
      <c r="O767" s="276">
        <f>ROUND(AJ73,0)</f>
        <v>2258455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19.760000000000002</v>
      </c>
      <c r="U767" s="276"/>
      <c r="V767" s="277"/>
      <c r="W767" s="276"/>
      <c r="X767" s="276"/>
      <c r="Y767" s="276">
        <f t="shared" si="23"/>
        <v>10041244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037*2020*7310*A</v>
      </c>
      <c r="B768" s="276">
        <f>ROUND(AK59,0)</f>
        <v>0</v>
      </c>
      <c r="C768" s="278">
        <f>ROUND(AK60,2)</f>
        <v>4.51</v>
      </c>
      <c r="D768" s="276">
        <f>ROUND(AK61,0)</f>
        <v>408347</v>
      </c>
      <c r="E768" s="276">
        <f>ROUND(AK62,0)</f>
        <v>87773</v>
      </c>
      <c r="F768" s="276">
        <f>ROUND(AK63,0)</f>
        <v>0</v>
      </c>
      <c r="G768" s="276">
        <f>ROUND(AK64,0)</f>
        <v>1737</v>
      </c>
      <c r="H768" s="276">
        <f>ROUND(AK65,0)</f>
        <v>0</v>
      </c>
      <c r="I768" s="276">
        <f>ROUND(AK66,0)</f>
        <v>0</v>
      </c>
      <c r="J768" s="276">
        <f>ROUND(AK67,0)</f>
        <v>1096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1713218</v>
      </c>
      <c r="O768" s="276">
        <f>ROUND(AK73,0)</f>
        <v>1210288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201376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037*2020*7320*A</v>
      </c>
      <c r="B769" s="276">
        <f>ROUND(AL59,0)</f>
        <v>0</v>
      </c>
      <c r="C769" s="278">
        <f>ROUND(AL60,2)</f>
        <v>2.5099999999999998</v>
      </c>
      <c r="D769" s="276">
        <f>ROUND(AL61,0)</f>
        <v>238507</v>
      </c>
      <c r="E769" s="276">
        <f>ROUND(AL62,0)</f>
        <v>49200</v>
      </c>
      <c r="F769" s="276">
        <f>ROUND(AL63,0)</f>
        <v>0</v>
      </c>
      <c r="G769" s="276">
        <f>ROUND(AL64,0)</f>
        <v>1060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8289019</v>
      </c>
      <c r="O769" s="276">
        <f>ROUND(AL73,0)</f>
        <v>8075463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184800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037*2020*7330*A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037*2020*7340*A</v>
      </c>
      <c r="B771" s="276">
        <f>ROUND(AN59,0)</f>
        <v>0</v>
      </c>
      <c r="C771" s="278">
        <f>ROUND(AN60,2)</f>
        <v>2.37</v>
      </c>
      <c r="D771" s="276">
        <f>ROUND(AN61,0)</f>
        <v>215055</v>
      </c>
      <c r="E771" s="276">
        <f>ROUND(AN62,0)</f>
        <v>44103</v>
      </c>
      <c r="F771" s="276">
        <f>ROUND(AN63,0)</f>
        <v>0</v>
      </c>
      <c r="G771" s="276">
        <f>ROUND(AN64,0)</f>
        <v>30426</v>
      </c>
      <c r="H771" s="276">
        <f>ROUND(AN65,0)</f>
        <v>0</v>
      </c>
      <c r="I771" s="276">
        <f>ROUND(AN66,0)</f>
        <v>144150</v>
      </c>
      <c r="J771" s="276">
        <f>ROUND(AN67,0)</f>
        <v>36089</v>
      </c>
      <c r="K771" s="276">
        <f>ROUND(AN68,0)</f>
        <v>52997</v>
      </c>
      <c r="L771" s="276">
        <f>ROUND(AN69,0)</f>
        <v>15000</v>
      </c>
      <c r="M771" s="276">
        <f>ROUND(AN70,0)</f>
        <v>0</v>
      </c>
      <c r="N771" s="276">
        <f>ROUND(AN75,0)</f>
        <v>995633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208790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037*2020*7350*A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037*2020*7380*A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037*2020*7390*A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037*2020*7400*A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037*2020*7410*A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037*2020*7420*A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037*2020*7430*A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037*2020*7490*A</v>
      </c>
      <c r="B779" s="276"/>
      <c r="C779" s="278">
        <f>ROUND(AV60,2)</f>
        <v>27.71</v>
      </c>
      <c r="D779" s="276">
        <f>ROUND(AV61,0)</f>
        <v>3823655</v>
      </c>
      <c r="E779" s="276">
        <f>ROUND(AV62,0)</f>
        <v>493799</v>
      </c>
      <c r="F779" s="276">
        <f>ROUND(AV63,0)</f>
        <v>0</v>
      </c>
      <c r="G779" s="276">
        <f>ROUND(AV64,0)</f>
        <v>554158</v>
      </c>
      <c r="H779" s="276">
        <f>ROUND(AV65,0)</f>
        <v>36</v>
      </c>
      <c r="I779" s="276">
        <f>ROUND(AV66,0)</f>
        <v>69153</v>
      </c>
      <c r="J779" s="276">
        <f>ROUND(AV67,0)</f>
        <v>65089</v>
      </c>
      <c r="K779" s="276">
        <f>ROUND(AV68,0)</f>
        <v>9707</v>
      </c>
      <c r="L779" s="276">
        <f>ROUND(AV69,0)</f>
        <v>8000</v>
      </c>
      <c r="M779" s="276">
        <f>ROUND(AV70,0)</f>
        <v>0</v>
      </c>
      <c r="N779" s="276">
        <f>ROUND(AV75,0)</f>
        <v>17410530</v>
      </c>
      <c r="O779" s="276">
        <f>ROUND(AV73,0)</f>
        <v>0</v>
      </c>
      <c r="P779" s="276">
        <f>IF(AV76&gt;0,ROUND(AV76,0),0)</f>
        <v>189545</v>
      </c>
      <c r="Q779" s="276">
        <f>IF(AV77&gt;0,ROUND(AV77,0),0)</f>
        <v>0</v>
      </c>
      <c r="R779" s="276">
        <f>IF(AV78&gt;0,ROUND(AV78,0),0)</f>
        <v>43907</v>
      </c>
      <c r="S779" s="276">
        <f>IF(AV79&gt;0,ROUND(AV79,0),0)</f>
        <v>7514</v>
      </c>
      <c r="T779" s="278">
        <f>IF(AV80&gt;0,ROUND(AV80,2),0)</f>
        <v>9.39</v>
      </c>
      <c r="U779" s="276"/>
      <c r="V779" s="277"/>
      <c r="W779" s="276"/>
      <c r="X779" s="276"/>
      <c r="Y779" s="276">
        <f t="shared" si="23"/>
        <v>13787838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037*2020*8200*A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1885211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037*2020*8310*A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037*2020*8320*A</v>
      </c>
      <c r="B782" s="276">
        <f>ROUND(AY59,0)</f>
        <v>129052</v>
      </c>
      <c r="C782" s="278">
        <f>ROUND(AY60,2)</f>
        <v>51.08</v>
      </c>
      <c r="D782" s="276">
        <f>ROUND(AY61,0)</f>
        <v>2250550</v>
      </c>
      <c r="E782" s="276">
        <f>ROUND(AY62,0)</f>
        <v>788631</v>
      </c>
      <c r="F782" s="276">
        <f>ROUND(AY63,0)</f>
        <v>0</v>
      </c>
      <c r="G782" s="276">
        <f>ROUND(AY64,0)</f>
        <v>1881734</v>
      </c>
      <c r="H782" s="276">
        <f>ROUND(AY65,0)</f>
        <v>0</v>
      </c>
      <c r="I782" s="276">
        <f>ROUND(AY66,0)</f>
        <v>59681</v>
      </c>
      <c r="J782" s="276">
        <f>ROUND(AY67,0)</f>
        <v>53438</v>
      </c>
      <c r="K782" s="276">
        <f>ROUND(AY68,0)</f>
        <v>372</v>
      </c>
      <c r="L782" s="276">
        <f>ROUND(AY69,0)</f>
        <v>856</v>
      </c>
      <c r="M782" s="276">
        <f>ROUND(AY70,0)</f>
        <v>996478</v>
      </c>
      <c r="N782" s="276"/>
      <c r="O782" s="276"/>
      <c r="P782" s="276">
        <f>IF(AY76&gt;0,ROUND(AY76,0),0)</f>
        <v>12105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037*2020*8330*A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037*2020*8350*A</v>
      </c>
      <c r="B784" s="276">
        <f>ROUND(BA59,0)</f>
        <v>0</v>
      </c>
      <c r="C784" s="278">
        <f>ROUND(BA60,2)</f>
        <v>3.81</v>
      </c>
      <c r="D784" s="276">
        <f>ROUND(BA61,0)</f>
        <v>154405</v>
      </c>
      <c r="E784" s="276">
        <f>ROUND(BA62,0)</f>
        <v>41585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1235184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4542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037*2020*8360*A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037*2020*8370*A</v>
      </c>
      <c r="B786" s="276"/>
      <c r="C786" s="278">
        <f>ROUND(BC60,2)</f>
        <v>8.41</v>
      </c>
      <c r="D786" s="276">
        <f>ROUND(BC61,0)</f>
        <v>289279</v>
      </c>
      <c r="E786" s="276">
        <f>ROUND(BC62,0)</f>
        <v>127059</v>
      </c>
      <c r="F786" s="276">
        <f>ROUND(BC63,0)</f>
        <v>0</v>
      </c>
      <c r="G786" s="276">
        <f>ROUND(BC64,0)</f>
        <v>7711</v>
      </c>
      <c r="H786" s="276">
        <f>ROUND(BC65,0)</f>
        <v>0</v>
      </c>
      <c r="I786" s="276">
        <f>ROUND(BC66,0)</f>
        <v>115</v>
      </c>
      <c r="J786" s="276">
        <f>ROUND(BC67,0)</f>
        <v>1462</v>
      </c>
      <c r="K786" s="276">
        <f>ROUND(BC68,0)</f>
        <v>0</v>
      </c>
      <c r="L786" s="276">
        <f>ROUND(BC69,0)</f>
        <v>0</v>
      </c>
      <c r="M786" s="276">
        <f>ROUND(BC70,0)</f>
        <v>458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037*2020*8420*A</v>
      </c>
      <c r="B787" s="276"/>
      <c r="C787" s="278">
        <f>ROUND(BD60,2)</f>
        <v>15.73</v>
      </c>
      <c r="D787" s="276">
        <f>ROUND(BD61,0)</f>
        <v>731042</v>
      </c>
      <c r="E787" s="276">
        <f>ROUND(BD62,0)</f>
        <v>261612</v>
      </c>
      <c r="F787" s="276">
        <f>ROUND(BD63,0)</f>
        <v>0</v>
      </c>
      <c r="G787" s="276">
        <f>ROUND(BD64,0)</f>
        <v>71926</v>
      </c>
      <c r="H787" s="276">
        <f>ROUND(BD65,0)</f>
        <v>16</v>
      </c>
      <c r="I787" s="276">
        <f>ROUND(BD66,0)</f>
        <v>18808</v>
      </c>
      <c r="J787" s="276">
        <f>ROUND(BD67,0)</f>
        <v>1315</v>
      </c>
      <c r="K787" s="276">
        <f>ROUND(BD68,0)</f>
        <v>-1026</v>
      </c>
      <c r="L787" s="276">
        <f>ROUND(BD69,0)</f>
        <v>18640</v>
      </c>
      <c r="M787" s="276">
        <f>ROUND(BD70,0)</f>
        <v>13112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037*2020*8430*A</v>
      </c>
      <c r="B788" s="276">
        <f>ROUND(BE59,0)</f>
        <v>871026</v>
      </c>
      <c r="C788" s="278">
        <f>ROUND(BE60,2)</f>
        <v>26.17</v>
      </c>
      <c r="D788" s="276">
        <f>ROUND(BE61,0)</f>
        <v>1929559</v>
      </c>
      <c r="E788" s="276">
        <f>ROUND(BE62,0)</f>
        <v>449572</v>
      </c>
      <c r="F788" s="276">
        <f>ROUND(BE63,0)</f>
        <v>0</v>
      </c>
      <c r="G788" s="276">
        <f>ROUND(BE64,0)</f>
        <v>773224</v>
      </c>
      <c r="H788" s="276">
        <f>ROUND(BE65,0)</f>
        <v>2622908</v>
      </c>
      <c r="I788" s="276">
        <f>ROUND(BE66,0)</f>
        <v>3281736</v>
      </c>
      <c r="J788" s="276">
        <f>ROUND(BE67,0)</f>
        <v>122540</v>
      </c>
      <c r="K788" s="276">
        <f>ROUND(BE68,0)</f>
        <v>72</v>
      </c>
      <c r="L788" s="276">
        <f>ROUND(BE69,0)</f>
        <v>-167564</v>
      </c>
      <c r="M788" s="276">
        <f>ROUND(BE70,0)</f>
        <v>2513</v>
      </c>
      <c r="N788" s="276"/>
      <c r="O788" s="276"/>
      <c r="P788" s="276">
        <f>IF(BE76&gt;0,ROUND(BE76,0),0)</f>
        <v>252325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037*2020*8460*A</v>
      </c>
      <c r="B789" s="276"/>
      <c r="C789" s="278">
        <f>ROUND(BF60,2)</f>
        <v>56.49</v>
      </c>
      <c r="D789" s="276">
        <f>ROUND(BF61,0)</f>
        <v>2253955</v>
      </c>
      <c r="E789" s="276">
        <f>ROUND(BF62,0)</f>
        <v>764375</v>
      </c>
      <c r="F789" s="276">
        <f>ROUND(BF63,0)</f>
        <v>0</v>
      </c>
      <c r="G789" s="276">
        <f>ROUND(BF64,0)</f>
        <v>231449</v>
      </c>
      <c r="H789" s="276">
        <f>ROUND(BF65,0)</f>
        <v>11623</v>
      </c>
      <c r="I789" s="276">
        <f>ROUND(BF66,0)</f>
        <v>691221</v>
      </c>
      <c r="J789" s="276">
        <f>ROUND(BF67,0)</f>
        <v>7757</v>
      </c>
      <c r="K789" s="276">
        <f>ROUND(BF68,0)</f>
        <v>0</v>
      </c>
      <c r="L789" s="276">
        <f>ROUND(BF69,0)</f>
        <v>273990</v>
      </c>
      <c r="M789" s="276">
        <f>ROUND(BF70,0)</f>
        <v>354</v>
      </c>
      <c r="N789" s="276"/>
      <c r="O789" s="276"/>
      <c r="P789" s="276">
        <f>IF(BF76&gt;0,ROUND(BF76,0),0)</f>
        <v>7666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037*2020*8470*A</v>
      </c>
      <c r="B790" s="276"/>
      <c r="C790" s="278">
        <f>ROUND(BG60,2)</f>
        <v>5.68</v>
      </c>
      <c r="D790" s="276">
        <f>ROUND(BG61,0)</f>
        <v>246420</v>
      </c>
      <c r="E790" s="276">
        <f>ROUND(BG62,0)</f>
        <v>91414</v>
      </c>
      <c r="F790" s="276">
        <f>ROUND(BG63,0)</f>
        <v>0</v>
      </c>
      <c r="G790" s="276">
        <f>ROUND(BG64,0)</f>
        <v>392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1594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037*2020*8480*A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1687633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1797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037*2020*8490*A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037*2020*8510*A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037*2020*8530*A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037*2020*8560*A</v>
      </c>
      <c r="B795" s="276"/>
      <c r="C795" s="278">
        <f>ROUND(BL60,2)</f>
        <v>44.76</v>
      </c>
      <c r="D795" s="276">
        <f>ROUND(BL61,0)</f>
        <v>2217050</v>
      </c>
      <c r="E795" s="276">
        <f>ROUND(BL62,0)</f>
        <v>733702</v>
      </c>
      <c r="F795" s="276">
        <f>ROUND(BL63,0)</f>
        <v>0</v>
      </c>
      <c r="G795" s="276">
        <f>ROUND(BL64,0)</f>
        <v>37224</v>
      </c>
      <c r="H795" s="276">
        <f>ROUND(BL65,0)</f>
        <v>0</v>
      </c>
      <c r="I795" s="276">
        <f>ROUND(BL66,0)</f>
        <v>58472</v>
      </c>
      <c r="J795" s="276">
        <f>ROUND(BL67,0)</f>
        <v>0</v>
      </c>
      <c r="K795" s="276">
        <f>ROUND(BL68,0)</f>
        <v>4939</v>
      </c>
      <c r="L795" s="276">
        <f>ROUND(BL69,0)</f>
        <v>42443</v>
      </c>
      <c r="M795" s="276">
        <f>ROUND(BL70,0)</f>
        <v>15730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037*2020*8590*A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037*2020*8610*A</v>
      </c>
      <c r="B797" s="276"/>
      <c r="C797" s="278">
        <f>ROUND(BN60,2)</f>
        <v>289.38</v>
      </c>
      <c r="D797" s="276">
        <f>ROUND(BN61,0)</f>
        <v>25011285</v>
      </c>
      <c r="E797" s="276">
        <f>ROUND(BN62,0)</f>
        <v>6245681</v>
      </c>
      <c r="F797" s="276">
        <f>ROUND(BN63,0)</f>
        <v>1434187</v>
      </c>
      <c r="G797" s="276">
        <f>ROUND(BN64,0)</f>
        <v>893501</v>
      </c>
      <c r="H797" s="276">
        <f>ROUND(BN65,0)</f>
        <v>0</v>
      </c>
      <c r="I797" s="276">
        <f>ROUND(BN66,0)</f>
        <v>-18695066</v>
      </c>
      <c r="J797" s="276">
        <f>ROUND(BN67,0)</f>
        <v>5798189</v>
      </c>
      <c r="K797" s="276">
        <f>ROUND(BN68,0)</f>
        <v>475933</v>
      </c>
      <c r="L797" s="276">
        <f>ROUND(BN69,0)</f>
        <v>3152033</v>
      </c>
      <c r="M797" s="276">
        <f>ROUND(BN70,0)</f>
        <v>1028547</v>
      </c>
      <c r="N797" s="276"/>
      <c r="O797" s="276"/>
      <c r="P797" s="276">
        <f>IF(BN76&gt;0,ROUND(BN76,0),0)</f>
        <v>47336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037*2020*8620*A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037*2020*8630*A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037*2020*8640*A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037*2020*8650*A</v>
      </c>
      <c r="B801" s="276"/>
      <c r="C801" s="278">
        <f>ROUND(BR60,2)</f>
        <v>0.97</v>
      </c>
      <c r="D801" s="276">
        <f>ROUND(BR61,0)</f>
        <v>70355</v>
      </c>
      <c r="E801" s="276">
        <f>ROUND(BR62,0)</f>
        <v>18033</v>
      </c>
      <c r="F801" s="276">
        <f>ROUND(BR63,0)</f>
        <v>0</v>
      </c>
      <c r="G801" s="276">
        <f>ROUND(BR64,0)</f>
        <v>18723</v>
      </c>
      <c r="H801" s="276">
        <f>ROUND(BR65,0)</f>
        <v>0</v>
      </c>
      <c r="I801" s="276">
        <f>ROUND(BR66,0)</f>
        <v>55855</v>
      </c>
      <c r="J801" s="276">
        <f>ROUND(BR67,0)</f>
        <v>348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3107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037*2020*8660*A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1458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037*2020*8670*A</v>
      </c>
      <c r="B803" s="276"/>
      <c r="C803" s="278">
        <f>ROUND(BT60,2)</f>
        <v>1</v>
      </c>
      <c r="D803" s="276">
        <f>ROUND(BT61,0)</f>
        <v>63836</v>
      </c>
      <c r="E803" s="276">
        <f>ROUND(BT62,0)</f>
        <v>15944</v>
      </c>
      <c r="F803" s="276">
        <f>ROUND(BT63,0)</f>
        <v>0</v>
      </c>
      <c r="G803" s="276">
        <f>ROUND(BT64,0)</f>
        <v>395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2800</v>
      </c>
      <c r="M803" s="276">
        <f>ROUND(BT70,0)</f>
        <v>2700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037*2020*8680*A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037*2020*8690*A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8482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037*2020*8700*A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037*2020*8710*A</v>
      </c>
      <c r="B807" s="276"/>
      <c r="C807" s="278">
        <f>ROUND(BX60,2)</f>
        <v>30.21</v>
      </c>
      <c r="D807" s="276">
        <f>ROUND(BX61,0)</f>
        <v>3229576</v>
      </c>
      <c r="E807" s="276">
        <f>ROUND(BX62,0)</f>
        <v>593361</v>
      </c>
      <c r="F807" s="276">
        <f>ROUND(BX63,0)</f>
        <v>4313</v>
      </c>
      <c r="G807" s="276">
        <f>ROUND(BX64,0)</f>
        <v>9785</v>
      </c>
      <c r="H807" s="276">
        <f>ROUND(BX65,0)</f>
        <v>555</v>
      </c>
      <c r="I807" s="276">
        <f>ROUND(BX66,0)</f>
        <v>90597</v>
      </c>
      <c r="J807" s="276">
        <f>ROUND(BX67,0)</f>
        <v>0</v>
      </c>
      <c r="K807" s="276">
        <f>ROUND(BX68,0)</f>
        <v>0</v>
      </c>
      <c r="L807" s="276">
        <f>ROUND(BX69,0)</f>
        <v>32242</v>
      </c>
      <c r="M807" s="276">
        <f>ROUND(BX70,0)</f>
        <v>4626</v>
      </c>
      <c r="N807" s="276"/>
      <c r="O807" s="276"/>
      <c r="P807" s="276">
        <f>IF(BX76&gt;0,ROUND(BX76,0),0)</f>
        <v>890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037*2020*8720*A</v>
      </c>
      <c r="B808" s="276"/>
      <c r="C808" s="278">
        <f>ROUND(BY60,2)</f>
        <v>14.73</v>
      </c>
      <c r="D808" s="276">
        <f>ROUND(BY61,0)</f>
        <v>1609824</v>
      </c>
      <c r="E808" s="276">
        <f>ROUND(BY62,0)</f>
        <v>307263</v>
      </c>
      <c r="F808" s="276">
        <f>ROUND(BY63,0)</f>
        <v>0</v>
      </c>
      <c r="G808" s="276">
        <f>ROUND(BY64,0)</f>
        <v>5813</v>
      </c>
      <c r="H808" s="276">
        <f>ROUND(BY65,0)</f>
        <v>0</v>
      </c>
      <c r="I808" s="276">
        <f>ROUND(BY66,0)</f>
        <v>5729</v>
      </c>
      <c r="J808" s="276">
        <f>ROUND(BY67,0)</f>
        <v>355525</v>
      </c>
      <c r="K808" s="276">
        <f>ROUND(BY68,0)</f>
        <v>0</v>
      </c>
      <c r="L808" s="276">
        <f>ROUND(BY69,0)</f>
        <v>-778</v>
      </c>
      <c r="M808" s="276">
        <f>ROUND(BY70,0)</f>
        <v>4348</v>
      </c>
      <c r="N808" s="276"/>
      <c r="O808" s="276"/>
      <c r="P808" s="276">
        <f>IF(BY76&gt;0,ROUND(BY76,0),0)</f>
        <v>13470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0.74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037*2020*8730*A</v>
      </c>
      <c r="B809" s="276"/>
      <c r="C809" s="278">
        <f>ROUND(BZ60,2)</f>
        <v>9.4499999999999993</v>
      </c>
      <c r="D809" s="276">
        <f>ROUND(BZ61,0)</f>
        <v>682446</v>
      </c>
      <c r="E809" s="276">
        <f>ROUND(BZ62,0)</f>
        <v>208080</v>
      </c>
      <c r="F809" s="276">
        <f>ROUND(BZ63,0)</f>
        <v>0</v>
      </c>
      <c r="G809" s="276">
        <f>ROUND(BZ64,0)</f>
        <v>1848</v>
      </c>
      <c r="H809" s="276">
        <f>ROUND(BZ65,0)</f>
        <v>0</v>
      </c>
      <c r="I809" s="276">
        <f>ROUND(BZ66,0)</f>
        <v>110</v>
      </c>
      <c r="J809" s="276">
        <f>ROUND(BZ67,0)</f>
        <v>0</v>
      </c>
      <c r="K809" s="276">
        <f>ROUND(BZ68,0)</f>
        <v>0</v>
      </c>
      <c r="L809" s="276">
        <f>ROUND(BZ69,0)</f>
        <v>7730</v>
      </c>
      <c r="M809" s="276">
        <f>ROUND(BZ70,0)</f>
        <v>227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0.93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037*2020*8740*A</v>
      </c>
      <c r="B810" s="276"/>
      <c r="C810" s="278">
        <f>ROUND(CA60,2)</f>
        <v>16.04</v>
      </c>
      <c r="D810" s="276">
        <f>ROUND(CA61,0)</f>
        <v>1200662</v>
      </c>
      <c r="E810" s="276">
        <f>ROUND(CA62,0)</f>
        <v>289886</v>
      </c>
      <c r="F810" s="276">
        <f>ROUND(CA63,0)</f>
        <v>0</v>
      </c>
      <c r="G810" s="276">
        <f>ROUND(CA64,0)</f>
        <v>13814</v>
      </c>
      <c r="H810" s="276">
        <f>ROUND(CA65,0)</f>
        <v>0</v>
      </c>
      <c r="I810" s="276">
        <f>ROUND(CA66,0)</f>
        <v>2987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1175</v>
      </c>
      <c r="N810" s="276"/>
      <c r="O810" s="276"/>
      <c r="P810" s="276">
        <f>IF(CA76&gt;0,ROUND(CA76,0),0)</f>
        <v>1139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1.99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037*2020*8770*A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037*2020*8790*A</v>
      </c>
      <c r="B812" s="276"/>
      <c r="C812" s="278">
        <f>ROUND(CC60,2)</f>
        <v>72.92</v>
      </c>
      <c r="D812" s="276">
        <f>ROUND(CC61,0)</f>
        <v>10607134</v>
      </c>
      <c r="E812" s="276">
        <f>ROUND(CC62,0)</f>
        <v>1407698</v>
      </c>
      <c r="F812" s="276">
        <f>ROUND(CC63,0)</f>
        <v>1886023</v>
      </c>
      <c r="G812" s="276">
        <f>ROUND(CC64,0)</f>
        <v>-351062</v>
      </c>
      <c r="H812" s="276">
        <f>ROUND(CC65,0)</f>
        <v>292148</v>
      </c>
      <c r="I812" s="276">
        <f>ROUND(CC66,0)</f>
        <v>53667373</v>
      </c>
      <c r="J812" s="276">
        <f>ROUND(CC67,0)</f>
        <v>6990867</v>
      </c>
      <c r="K812" s="276">
        <f>ROUND(CC68,0)</f>
        <v>1671307</v>
      </c>
      <c r="L812" s="276">
        <f>ROUND(CC69,0)</f>
        <v>9893641</v>
      </c>
      <c r="M812" s="276">
        <f>ROUND(CC70,0)</f>
        <v>6698131</v>
      </c>
      <c r="N812" s="276"/>
      <c r="O812" s="276"/>
      <c r="P812" s="276">
        <f>IF(CC76&gt;0,ROUND(CC76,0),0)</f>
        <v>3283</v>
      </c>
      <c r="Q812" s="276">
        <f>IF(CC77&gt;0,ROUND(CC77,0),0)</f>
        <v>1519</v>
      </c>
      <c r="R812" s="276">
        <f>IF(CC78&gt;0,ROUND(CC78,0),0)</f>
        <v>0</v>
      </c>
      <c r="S812" s="276">
        <f>IF(CC79&gt;0,ROUND(CC79,0),0)</f>
        <v>9620</v>
      </c>
      <c r="T812" s="278">
        <f>IF(CC80&gt;0,ROUND(CC80,2),0)</f>
        <v>7.03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037*2020*9000*A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13128048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4">SUM(C734:C813)</f>
        <v>1678.6100000000006</v>
      </c>
      <c r="D815" s="277">
        <f t="shared" si="24"/>
        <v>148891996</v>
      </c>
      <c r="E815" s="277">
        <f t="shared" si="24"/>
        <v>31547328</v>
      </c>
      <c r="F815" s="277">
        <f t="shared" si="24"/>
        <v>12407930</v>
      </c>
      <c r="G815" s="277">
        <f t="shared" si="24"/>
        <v>94065791</v>
      </c>
      <c r="H815" s="277">
        <f t="shared" si="24"/>
        <v>2951770</v>
      </c>
      <c r="I815" s="277">
        <f t="shared" si="24"/>
        <v>56519183</v>
      </c>
      <c r="J815" s="277">
        <f t="shared" si="24"/>
        <v>21798255</v>
      </c>
      <c r="K815" s="277">
        <f t="shared" si="24"/>
        <v>4463768</v>
      </c>
      <c r="L815" s="277">
        <f>SUM(L734:L813)+SUM(U734:U813)</f>
        <v>26867964</v>
      </c>
      <c r="M815" s="277">
        <f>SUM(M734:M813)+SUM(V734:V813)</f>
        <v>10403122</v>
      </c>
      <c r="N815" s="277">
        <f t="shared" ref="N815:Y815" si="25">SUM(N734:N813)</f>
        <v>1694277371</v>
      </c>
      <c r="O815" s="277">
        <f t="shared" si="25"/>
        <v>833966205</v>
      </c>
      <c r="P815" s="277">
        <f t="shared" si="25"/>
        <v>871026</v>
      </c>
      <c r="Q815" s="277">
        <f t="shared" si="25"/>
        <v>129052</v>
      </c>
      <c r="R815" s="277">
        <f t="shared" si="25"/>
        <v>118931</v>
      </c>
      <c r="S815" s="277">
        <f t="shared" si="25"/>
        <v>810540</v>
      </c>
      <c r="T815" s="281">
        <f t="shared" si="25"/>
        <v>411.01</v>
      </c>
      <c r="U815" s="277">
        <f t="shared" si="25"/>
        <v>13128048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151882294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1678.6026127837529</v>
      </c>
      <c r="D816" s="277">
        <f>CE61</f>
        <v>148891996.92999998</v>
      </c>
      <c r="E816" s="277">
        <f>CE62</f>
        <v>31547328</v>
      </c>
      <c r="F816" s="277">
        <f>CE63</f>
        <v>12407928.740000002</v>
      </c>
      <c r="G816" s="277">
        <f>CE64</f>
        <v>94065787.61999999</v>
      </c>
      <c r="H816" s="280">
        <f>CE65</f>
        <v>2951770.9299999997</v>
      </c>
      <c r="I816" s="280">
        <f>CE66</f>
        <v>56519180.390000015</v>
      </c>
      <c r="J816" s="280">
        <f>CE67</f>
        <v>21798255</v>
      </c>
      <c r="K816" s="280">
        <f>CE68</f>
        <v>4463766.4899999993</v>
      </c>
      <c r="L816" s="280">
        <f>CE69</f>
        <v>26867963.330000002</v>
      </c>
      <c r="M816" s="280">
        <f>CE70</f>
        <v>10403120.570000002</v>
      </c>
      <c r="N816" s="277">
        <f>CE75</f>
        <v>1704202591.8300002</v>
      </c>
      <c r="O816" s="277">
        <f>CE73</f>
        <v>833966206.30999994</v>
      </c>
      <c r="P816" s="277">
        <f>CE76</f>
        <v>871026</v>
      </c>
      <c r="Q816" s="277">
        <f>CE77</f>
        <v>129052</v>
      </c>
      <c r="R816" s="277">
        <f>CE78</f>
        <v>118931.71768160175</v>
      </c>
      <c r="S816" s="277">
        <f>CE79</f>
        <v>810539.47</v>
      </c>
      <c r="T816" s="281">
        <f>CE80</f>
        <v>411.0245519984897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151882296.23000002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148891996.92999998</v>
      </c>
      <c r="E817" s="180">
        <f>C379</f>
        <v>31547327.919999991</v>
      </c>
      <c r="F817" s="180">
        <f>C380</f>
        <v>12407928.740000002</v>
      </c>
      <c r="G817" s="240">
        <f>C381</f>
        <v>94065787.61999999</v>
      </c>
      <c r="H817" s="240">
        <f>C382</f>
        <v>2951770.9299999997</v>
      </c>
      <c r="I817" s="240">
        <f>C383</f>
        <v>56519180.390000015</v>
      </c>
      <c r="J817" s="240">
        <f>C384</f>
        <v>21798254.149999999</v>
      </c>
      <c r="K817" s="240">
        <f>C385</f>
        <v>4463766.4899999993</v>
      </c>
      <c r="L817" s="240">
        <f>C386+C387+C388+C389</f>
        <v>26867963.330000006</v>
      </c>
      <c r="M817" s="240">
        <f>C370</f>
        <v>10403120.57</v>
      </c>
      <c r="N817" s="180">
        <f>D361</f>
        <v>1704202591.8299999</v>
      </c>
      <c r="O817" s="180">
        <f>C359</f>
        <v>833966206.30999994</v>
      </c>
    </row>
  </sheetData>
  <sheetProtection algorithmName="SHA-512" hashValue="/aKi/y86dZEQYh4rbyvrRGPU0MTQW+E0ZJVjfaQSR/eInbmOZhQMYf/gDc01OwJt7H3/BuER8B74BqgUJW5Tyw==" saltValue="MTwtIT1nOKBCf6CCmeLhS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  <ignoredErrors>
    <ignoredError sqref="C43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922-9C1F-45F1-B5BC-E15BC155AAAE}">
  <sheetPr syncVertical="1" syncRef="A343" transitionEvaluation="1" transitionEntry="1">
    <pageSetUpPr autoPageBreaks="0" fitToPage="1"/>
  </sheetPr>
  <dimension ref="A1:CG817"/>
  <sheetViews>
    <sheetView showGridLines="0" topLeftCell="A343" zoomScale="75" zoomScaleNormal="75" workbookViewId="0">
      <selection activeCell="I387" sqref="I38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1852334.3699999999</v>
      </c>
      <c r="D47" s="184">
        <v>1759483.02</v>
      </c>
      <c r="E47" s="184">
        <v>2158482.31</v>
      </c>
      <c r="F47" s="184">
        <v>406023.12</v>
      </c>
      <c r="G47" s="184"/>
      <c r="H47" s="184"/>
      <c r="I47" s="184"/>
      <c r="J47" s="184"/>
      <c r="K47" s="184"/>
      <c r="L47" s="184"/>
      <c r="M47" s="184"/>
      <c r="N47" s="184">
        <v>129440.9</v>
      </c>
      <c r="O47" s="184">
        <v>642060.23</v>
      </c>
      <c r="P47" s="184">
        <v>2023785.51</v>
      </c>
      <c r="Q47" s="184">
        <v>348297.99000000005</v>
      </c>
      <c r="R47" s="184">
        <v>57714.07</v>
      </c>
      <c r="S47" s="184">
        <v>288916.57</v>
      </c>
      <c r="T47" s="184">
        <v>65738.84</v>
      </c>
      <c r="U47" s="184">
        <v>863968.22</v>
      </c>
      <c r="V47" s="184">
        <v>57212.66</v>
      </c>
      <c r="W47" s="184">
        <v>119786.99</v>
      </c>
      <c r="X47" s="184">
        <v>267671.44999999995</v>
      </c>
      <c r="Y47" s="184">
        <v>1100510.71</v>
      </c>
      <c r="Z47" s="184">
        <v>9477.9599999999919</v>
      </c>
      <c r="AA47" s="184">
        <v>64760.81</v>
      </c>
      <c r="AB47" s="184">
        <v>764774.58</v>
      </c>
      <c r="AC47" s="184">
        <v>610326.65</v>
      </c>
      <c r="AD47" s="184">
        <v>8782.11</v>
      </c>
      <c r="AE47" s="184">
        <v>161924.75</v>
      </c>
      <c r="AF47" s="184"/>
      <c r="AG47" s="184">
        <v>1262237.9200000002</v>
      </c>
      <c r="AH47" s="184"/>
      <c r="AI47" s="184">
        <v>171817.25</v>
      </c>
      <c r="AJ47" s="184">
        <v>1653308.16</v>
      </c>
      <c r="AK47" s="184">
        <v>81302.150000000009</v>
      </c>
      <c r="AL47" s="184">
        <v>45040.91</v>
      </c>
      <c r="AM47" s="184"/>
      <c r="AN47" s="184">
        <v>23485.68</v>
      </c>
      <c r="AO47" s="184"/>
      <c r="AP47" s="184"/>
      <c r="AQ47" s="184"/>
      <c r="AR47" s="184"/>
      <c r="AS47" s="184"/>
      <c r="AT47" s="184"/>
      <c r="AU47" s="184"/>
      <c r="AV47" s="184">
        <v>451669.48000000004</v>
      </c>
      <c r="AW47" s="184">
        <v>0</v>
      </c>
      <c r="AX47" s="184">
        <v>0</v>
      </c>
      <c r="AY47" s="184">
        <v>760083.04</v>
      </c>
      <c r="AZ47" s="184"/>
      <c r="BA47" s="184">
        <v>29947.259999999995</v>
      </c>
      <c r="BB47" s="184"/>
      <c r="BC47" s="184">
        <v>99394.349999999991</v>
      </c>
      <c r="BD47" s="184">
        <v>190579.3</v>
      </c>
      <c r="BE47" s="184">
        <v>519346.14</v>
      </c>
      <c r="BF47" s="184">
        <v>715965.57</v>
      </c>
      <c r="BG47" s="184">
        <v>82176.56</v>
      </c>
      <c r="BH47" s="184">
        <v>0</v>
      </c>
      <c r="BI47" s="184"/>
      <c r="BJ47" s="184">
        <v>4.5499999999999998E-13</v>
      </c>
      <c r="BK47" s="184">
        <v>0</v>
      </c>
      <c r="BL47" s="184">
        <v>689894.81</v>
      </c>
      <c r="BM47" s="184"/>
      <c r="BN47" s="184">
        <v>4029887.2699999996</v>
      </c>
      <c r="BO47" s="184"/>
      <c r="BP47" s="184">
        <v>0</v>
      </c>
      <c r="BQ47" s="184"/>
      <c r="BR47" s="184">
        <v>156233.70000000001</v>
      </c>
      <c r="BS47" s="184"/>
      <c r="BT47" s="184">
        <v>9779.1200000000008</v>
      </c>
      <c r="BU47" s="184"/>
      <c r="BV47" s="184">
        <v>0</v>
      </c>
      <c r="BW47" s="184">
        <v>0</v>
      </c>
      <c r="BX47" s="184">
        <v>556914.4</v>
      </c>
      <c r="BY47" s="184">
        <v>271078.15000000002</v>
      </c>
      <c r="BZ47" s="184">
        <v>453451.20999999996</v>
      </c>
      <c r="CA47" s="184">
        <v>475059.57</v>
      </c>
      <c r="CB47" s="184"/>
      <c r="CC47" s="184">
        <v>1594993.1800000002</v>
      </c>
      <c r="CD47" s="195"/>
      <c r="CE47" s="195">
        <f>SUM(C47:CC47)</f>
        <v>28085119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521198.68999999994</v>
      </c>
      <c r="D51" s="184">
        <v>157193.66999999998</v>
      </c>
      <c r="E51" s="184">
        <v>820.29000000000008</v>
      </c>
      <c r="F51" s="184">
        <v>155.72999999999999</v>
      </c>
      <c r="G51" s="184"/>
      <c r="H51" s="184"/>
      <c r="I51" s="184"/>
      <c r="J51" s="184"/>
      <c r="K51" s="184"/>
      <c r="L51" s="184"/>
      <c r="M51" s="184"/>
      <c r="N51" s="184">
        <v>0</v>
      </c>
      <c r="O51" s="184">
        <v>200186.21000000002</v>
      </c>
      <c r="P51" s="184">
        <v>3007423.3800000004</v>
      </c>
      <c r="Q51" s="184">
        <v>7536.02</v>
      </c>
      <c r="R51" s="184">
        <v>309928.8</v>
      </c>
      <c r="S51" s="184">
        <v>19242.669999999998</v>
      </c>
      <c r="T51" s="184">
        <v>5693.869999999999</v>
      </c>
      <c r="U51" s="184">
        <v>216863.8</v>
      </c>
      <c r="V51" s="184">
        <v>25601.639999999996</v>
      </c>
      <c r="W51" s="184">
        <v>148799.11000000002</v>
      </c>
      <c r="X51" s="184">
        <v>115958.56999999998</v>
      </c>
      <c r="Y51" s="184">
        <v>1158062.4400000002</v>
      </c>
      <c r="Z51" s="184">
        <v>0</v>
      </c>
      <c r="AA51" s="184">
        <v>28015.400000000005</v>
      </c>
      <c r="AB51" s="184">
        <v>66521.91</v>
      </c>
      <c r="AC51" s="184">
        <v>154086.12</v>
      </c>
      <c r="AD51" s="184">
        <v>19679.400000000005</v>
      </c>
      <c r="AE51" s="184">
        <v>0</v>
      </c>
      <c r="AF51" s="184"/>
      <c r="AG51" s="184">
        <v>438547.29</v>
      </c>
      <c r="AH51" s="184"/>
      <c r="AI51" s="184">
        <v>2958</v>
      </c>
      <c r="AJ51" s="184">
        <v>79362.720000000001</v>
      </c>
      <c r="AK51" s="184">
        <v>1096.2</v>
      </c>
      <c r="AL51" s="184">
        <v>0</v>
      </c>
      <c r="AM51" s="184"/>
      <c r="AN51" s="184">
        <v>70653.600000000006</v>
      </c>
      <c r="AO51" s="184"/>
      <c r="AP51" s="184"/>
      <c r="AQ51" s="184"/>
      <c r="AR51" s="184"/>
      <c r="AS51" s="184"/>
      <c r="AT51" s="184"/>
      <c r="AU51" s="184"/>
      <c r="AV51" s="184">
        <v>82102.42</v>
      </c>
      <c r="AW51" s="184">
        <v>0</v>
      </c>
      <c r="AX51" s="184">
        <v>0</v>
      </c>
      <c r="AY51" s="184">
        <v>62068.88</v>
      </c>
      <c r="AZ51" s="184"/>
      <c r="BA51" s="184">
        <v>0</v>
      </c>
      <c r="BB51" s="184"/>
      <c r="BC51" s="184">
        <v>2923.1999999999994</v>
      </c>
      <c r="BD51" s="184">
        <v>1628.64</v>
      </c>
      <c r="BE51" s="184">
        <v>123643.28000000001</v>
      </c>
      <c r="BF51" s="184">
        <v>9531.7199999999975</v>
      </c>
      <c r="BG51" s="184">
        <v>0</v>
      </c>
      <c r="BH51" s="184">
        <v>3047270.15</v>
      </c>
      <c r="BI51" s="184"/>
      <c r="BJ51" s="184">
        <v>0</v>
      </c>
      <c r="BK51" s="184">
        <v>0</v>
      </c>
      <c r="BL51" s="184">
        <v>0</v>
      </c>
      <c r="BM51" s="184"/>
      <c r="BN51" s="184">
        <v>3709496.3799999994</v>
      </c>
      <c r="BO51" s="184"/>
      <c r="BP51" s="184">
        <v>0</v>
      </c>
      <c r="BQ51" s="184"/>
      <c r="BR51" s="184">
        <v>696</v>
      </c>
      <c r="BS51" s="184"/>
      <c r="BT51" s="184">
        <v>0</v>
      </c>
      <c r="BU51" s="184"/>
      <c r="BV51" s="184">
        <v>0</v>
      </c>
      <c r="BW51" s="184">
        <v>0</v>
      </c>
      <c r="BX51" s="184">
        <v>0</v>
      </c>
      <c r="BY51" s="184">
        <v>341944.99</v>
      </c>
      <c r="BZ51" s="184">
        <v>0</v>
      </c>
      <c r="CA51" s="184">
        <v>0</v>
      </c>
      <c r="CB51" s="184"/>
      <c r="CC51" s="184">
        <v>7198843.6499999994</v>
      </c>
      <c r="CD51" s="195"/>
      <c r="CE51" s="195">
        <f>SUM(C51:CD51)</f>
        <v>21335734.84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291">
        <v>10133</v>
      </c>
      <c r="D59" s="291">
        <v>16283</v>
      </c>
      <c r="E59" s="291">
        <v>21005</v>
      </c>
      <c r="F59" s="291">
        <v>2177</v>
      </c>
      <c r="G59" s="291"/>
      <c r="H59" s="291"/>
      <c r="I59" s="291"/>
      <c r="J59" s="291"/>
      <c r="K59" s="291"/>
      <c r="L59" s="291"/>
      <c r="M59" s="291"/>
      <c r="N59" s="291">
        <v>1596</v>
      </c>
      <c r="O59" s="184">
        <v>1367</v>
      </c>
      <c r="P59" s="185">
        <v>1587745</v>
      </c>
      <c r="Q59" s="185">
        <v>1104675</v>
      </c>
      <c r="R59" s="185">
        <v>1851503</v>
      </c>
      <c r="S59" s="248"/>
      <c r="T59" s="248"/>
      <c r="U59" s="224">
        <v>751498</v>
      </c>
      <c r="V59" s="185">
        <v>13701</v>
      </c>
      <c r="W59" s="185">
        <v>37049</v>
      </c>
      <c r="X59" s="185">
        <v>22906</v>
      </c>
      <c r="Y59" s="185">
        <v>162716</v>
      </c>
      <c r="Z59" s="185">
        <v>4179</v>
      </c>
      <c r="AA59" s="185">
        <v>18568</v>
      </c>
      <c r="AB59" s="248"/>
      <c r="AC59" s="185">
        <v>104570</v>
      </c>
      <c r="AD59" s="185">
        <v>6090</v>
      </c>
      <c r="AE59" s="185">
        <v>18142</v>
      </c>
      <c r="AF59" s="185"/>
      <c r="AG59" s="185">
        <v>34440</v>
      </c>
      <c r="AH59" s="185"/>
      <c r="AI59" s="185">
        <v>3</v>
      </c>
      <c r="AJ59" s="185">
        <v>36309</v>
      </c>
      <c r="AK59" s="185">
        <v>10992</v>
      </c>
      <c r="AL59" s="185">
        <v>4349</v>
      </c>
      <c r="AM59" s="185"/>
      <c r="AN59" s="185">
        <v>999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145747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96.079880808756201</v>
      </c>
      <c r="D60" s="187">
        <v>105.73477464305003</v>
      </c>
      <c r="E60" s="187">
        <v>132.20027874901368</v>
      </c>
      <c r="F60" s="223">
        <v>23.167876024223581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9.1915993138093697</v>
      </c>
      <c r="O60" s="187">
        <v>35.522784926640718</v>
      </c>
      <c r="P60" s="221">
        <v>115.86356368275841</v>
      </c>
      <c r="Q60" s="221">
        <v>18.701684244013475</v>
      </c>
      <c r="R60" s="221">
        <v>4.0235712323255379</v>
      </c>
      <c r="S60" s="221">
        <v>19.758161641129014</v>
      </c>
      <c r="T60" s="221">
        <v>3.1698349310726255</v>
      </c>
      <c r="U60" s="221">
        <v>54.549134924034369</v>
      </c>
      <c r="V60" s="221">
        <v>4.0244342460240503</v>
      </c>
      <c r="W60" s="221">
        <v>6.6617513689504451</v>
      </c>
      <c r="X60" s="221">
        <v>14.893430134946106</v>
      </c>
      <c r="Y60" s="221">
        <v>59.01264656725855</v>
      </c>
      <c r="Z60" s="221">
        <v>3.0458821913635781</v>
      </c>
      <c r="AA60" s="221">
        <v>3.0983390406714606</v>
      </c>
      <c r="AB60" s="221">
        <v>40.601630131424436</v>
      </c>
      <c r="AC60" s="221">
        <v>34.910874652751943</v>
      </c>
      <c r="AD60" s="221">
        <v>0.57313219170231078</v>
      </c>
      <c r="AE60" s="221">
        <v>8.8892568480973626</v>
      </c>
      <c r="AF60" s="221">
        <v>0</v>
      </c>
      <c r="AG60" s="221">
        <v>74.415312318573243</v>
      </c>
      <c r="AH60" s="221">
        <v>0</v>
      </c>
      <c r="AI60" s="221">
        <v>9.7539486288008295</v>
      </c>
      <c r="AJ60" s="221">
        <v>88.647108207034634</v>
      </c>
      <c r="AK60" s="221">
        <v>4.272785615853044</v>
      </c>
      <c r="AL60" s="221">
        <v>2.5238595886953621</v>
      </c>
      <c r="AM60" s="221">
        <v>0</v>
      </c>
      <c r="AN60" s="221">
        <v>1.925925342201928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26.247377393664742</v>
      </c>
      <c r="AW60" s="221">
        <v>0</v>
      </c>
      <c r="AX60" s="221">
        <v>0</v>
      </c>
      <c r="AY60" s="221">
        <v>54.042147937802447</v>
      </c>
      <c r="AZ60" s="221">
        <v>0</v>
      </c>
      <c r="BA60" s="221">
        <v>2.8689883557713718</v>
      </c>
      <c r="BB60" s="221">
        <v>0</v>
      </c>
      <c r="BC60" s="221">
        <v>7.4018958893970019</v>
      </c>
      <c r="BD60" s="221">
        <v>12.851995203718905</v>
      </c>
      <c r="BE60" s="221">
        <v>32.033318488762553</v>
      </c>
      <c r="BF60" s="221">
        <v>64.167408210388018</v>
      </c>
      <c r="BG60" s="221">
        <v>5.7790705471535535</v>
      </c>
      <c r="BH60" s="221">
        <v>0</v>
      </c>
      <c r="BI60" s="221">
        <v>0</v>
      </c>
      <c r="BJ60" s="221">
        <v>0</v>
      </c>
      <c r="BK60" s="221">
        <v>0</v>
      </c>
      <c r="BL60" s="221">
        <v>47.163300678470783</v>
      </c>
      <c r="BM60" s="221">
        <v>0</v>
      </c>
      <c r="BN60" s="221">
        <v>206.72644997168126</v>
      </c>
      <c r="BO60" s="221">
        <v>0</v>
      </c>
      <c r="BP60" s="221">
        <v>0</v>
      </c>
      <c r="BQ60" s="221">
        <v>0</v>
      </c>
      <c r="BR60" s="221">
        <v>1.0065999998621098</v>
      </c>
      <c r="BS60" s="221">
        <v>0</v>
      </c>
      <c r="BT60" s="221">
        <v>0.64653630128129636</v>
      </c>
      <c r="BU60" s="221">
        <v>0</v>
      </c>
      <c r="BV60" s="221">
        <v>0</v>
      </c>
      <c r="BW60" s="221">
        <v>0</v>
      </c>
      <c r="BX60" s="221">
        <v>29.321585612421696</v>
      </c>
      <c r="BY60" s="221">
        <v>13.589071231015195</v>
      </c>
      <c r="BZ60" s="221">
        <v>29.61941643429871</v>
      </c>
      <c r="CA60" s="221">
        <v>28.030435612598573</v>
      </c>
      <c r="CB60" s="221">
        <v>0</v>
      </c>
      <c r="CC60" s="221">
        <v>31.984658899728132</v>
      </c>
      <c r="CD60" s="249" t="s">
        <v>221</v>
      </c>
      <c r="CE60" s="251">
        <f t="shared" ref="CE60:CE70" si="0">SUM(C60:CD60)</f>
        <v>1568.6937189631924</v>
      </c>
    </row>
    <row r="61" spans="1:84" ht="12.65" customHeight="1" x14ac:dyDescent="0.35">
      <c r="A61" s="171" t="s">
        <v>235</v>
      </c>
      <c r="B61" s="175"/>
      <c r="C61" s="184">
        <v>9674790.3100000005</v>
      </c>
      <c r="D61" s="184">
        <v>8128312.1199999992</v>
      </c>
      <c r="E61" s="184">
        <v>9819382.790000001</v>
      </c>
      <c r="F61" s="185">
        <v>2049547.5100000002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414785.58</v>
      </c>
      <c r="O61" s="184">
        <v>3243805.89</v>
      </c>
      <c r="P61" s="185">
        <v>9978892.8100000005</v>
      </c>
      <c r="Q61" s="185">
        <v>1865290.54</v>
      </c>
      <c r="R61" s="185">
        <v>178292.94999999998</v>
      </c>
      <c r="S61" s="185">
        <v>958806.81</v>
      </c>
      <c r="T61" s="185">
        <v>358782.02999999997</v>
      </c>
      <c r="U61" s="185">
        <v>3584880.01</v>
      </c>
      <c r="V61" s="185">
        <v>190281.8</v>
      </c>
      <c r="W61" s="185">
        <v>585593.03</v>
      </c>
      <c r="X61" s="185">
        <v>1236859.5999999999</v>
      </c>
      <c r="Y61" s="185">
        <v>5602908.8799999999</v>
      </c>
      <c r="Z61" s="185">
        <v>318040.75</v>
      </c>
      <c r="AA61" s="185">
        <v>388222.85</v>
      </c>
      <c r="AB61" s="185">
        <v>3902907.9899999998</v>
      </c>
      <c r="AC61" s="185">
        <v>2769372.58</v>
      </c>
      <c r="AD61" s="185">
        <v>58553.55</v>
      </c>
      <c r="AE61" s="185">
        <v>796035.52999999991</v>
      </c>
      <c r="AF61" s="185">
        <v>0</v>
      </c>
      <c r="AG61" s="185">
        <v>6654690.4600000009</v>
      </c>
      <c r="AH61" s="185">
        <v>0</v>
      </c>
      <c r="AI61" s="185">
        <v>817287.66</v>
      </c>
      <c r="AJ61" s="185">
        <v>9964570.0499999989</v>
      </c>
      <c r="AK61" s="185">
        <v>407587.77999999997</v>
      </c>
      <c r="AL61" s="185">
        <v>228885.88</v>
      </c>
      <c r="AM61" s="185">
        <v>0</v>
      </c>
      <c r="AN61" s="185">
        <v>197212.39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3222315.24</v>
      </c>
      <c r="AW61" s="185">
        <v>0</v>
      </c>
      <c r="AX61" s="185">
        <v>0</v>
      </c>
      <c r="AY61" s="185">
        <v>2233986.2999999998</v>
      </c>
      <c r="AZ61" s="185">
        <v>0</v>
      </c>
      <c r="BA61" s="185">
        <v>107473.59999999998</v>
      </c>
      <c r="BB61" s="185">
        <v>0</v>
      </c>
      <c r="BC61" s="185">
        <v>255357.74000000002</v>
      </c>
      <c r="BD61" s="185">
        <v>604285.97000000009</v>
      </c>
      <c r="BE61" s="185">
        <v>2350189.5099999998</v>
      </c>
      <c r="BF61" s="185">
        <v>2468017.3499999996</v>
      </c>
      <c r="BG61" s="185">
        <v>244803.11000000002</v>
      </c>
      <c r="BH61" s="185">
        <v>0</v>
      </c>
      <c r="BI61" s="185">
        <v>0</v>
      </c>
      <c r="BJ61" s="185">
        <v>0</v>
      </c>
      <c r="BK61" s="185">
        <v>0</v>
      </c>
      <c r="BL61" s="185">
        <v>2293778.4900000002</v>
      </c>
      <c r="BM61" s="185">
        <v>0</v>
      </c>
      <c r="BN61" s="185">
        <v>16166637.52</v>
      </c>
      <c r="BO61" s="185">
        <v>0</v>
      </c>
      <c r="BP61" s="185">
        <v>0</v>
      </c>
      <c r="BQ61" s="185">
        <v>0</v>
      </c>
      <c r="BR61" s="185">
        <v>71829.91</v>
      </c>
      <c r="BS61" s="185">
        <v>0</v>
      </c>
      <c r="BT61" s="185">
        <v>40175.279999999999</v>
      </c>
      <c r="BU61" s="185">
        <v>0</v>
      </c>
      <c r="BV61" s="185">
        <v>0</v>
      </c>
      <c r="BW61" s="185">
        <v>0</v>
      </c>
      <c r="BX61" s="185">
        <v>2979603.9599999995</v>
      </c>
      <c r="BY61" s="185">
        <v>1447339.06</v>
      </c>
      <c r="BZ61" s="185">
        <v>1895609.79</v>
      </c>
      <c r="CA61" s="185">
        <v>2400389.5499999998</v>
      </c>
      <c r="CB61" s="185">
        <v>0</v>
      </c>
      <c r="CC61" s="185">
        <v>2051696.19</v>
      </c>
      <c r="CD61" s="249" t="s">
        <v>221</v>
      </c>
      <c r="CE61" s="195">
        <f t="shared" si="0"/>
        <v>125208068.69999996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1852334</v>
      </c>
      <c r="D62" s="195">
        <f t="shared" si="1"/>
        <v>1759483</v>
      </c>
      <c r="E62" s="195">
        <f t="shared" si="1"/>
        <v>2158482</v>
      </c>
      <c r="F62" s="195">
        <f t="shared" si="1"/>
        <v>406023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129441</v>
      </c>
      <c r="O62" s="195">
        <f t="shared" si="1"/>
        <v>642060</v>
      </c>
      <c r="P62" s="195">
        <f t="shared" si="1"/>
        <v>2023786</v>
      </c>
      <c r="Q62" s="195">
        <f t="shared" si="1"/>
        <v>348298</v>
      </c>
      <c r="R62" s="195">
        <f t="shared" si="1"/>
        <v>57714</v>
      </c>
      <c r="S62" s="195">
        <f t="shared" si="1"/>
        <v>288917</v>
      </c>
      <c r="T62" s="195">
        <f t="shared" si="1"/>
        <v>65739</v>
      </c>
      <c r="U62" s="195">
        <f t="shared" si="1"/>
        <v>863968</v>
      </c>
      <c r="V62" s="195">
        <f t="shared" si="1"/>
        <v>57213</v>
      </c>
      <c r="W62" s="195">
        <f t="shared" si="1"/>
        <v>119787</v>
      </c>
      <c r="X62" s="195">
        <f t="shared" si="1"/>
        <v>267671</v>
      </c>
      <c r="Y62" s="195">
        <f t="shared" si="1"/>
        <v>1100511</v>
      </c>
      <c r="Z62" s="195">
        <f t="shared" si="1"/>
        <v>9478</v>
      </c>
      <c r="AA62" s="195">
        <f t="shared" si="1"/>
        <v>64761</v>
      </c>
      <c r="AB62" s="195">
        <f t="shared" si="1"/>
        <v>764775</v>
      </c>
      <c r="AC62" s="195">
        <f t="shared" si="1"/>
        <v>610327</v>
      </c>
      <c r="AD62" s="195">
        <f t="shared" si="1"/>
        <v>8782</v>
      </c>
      <c r="AE62" s="195">
        <f t="shared" si="1"/>
        <v>161925</v>
      </c>
      <c r="AF62" s="195">
        <f t="shared" si="1"/>
        <v>0</v>
      </c>
      <c r="AG62" s="195">
        <f t="shared" si="1"/>
        <v>1262238</v>
      </c>
      <c r="AH62" s="195">
        <f t="shared" si="1"/>
        <v>0</v>
      </c>
      <c r="AI62" s="195">
        <f t="shared" si="1"/>
        <v>171817</v>
      </c>
      <c r="AJ62" s="195">
        <f t="shared" si="1"/>
        <v>1653308</v>
      </c>
      <c r="AK62" s="195">
        <f t="shared" si="1"/>
        <v>81302</v>
      </c>
      <c r="AL62" s="195">
        <f t="shared" si="1"/>
        <v>45041</v>
      </c>
      <c r="AM62" s="195">
        <f t="shared" si="1"/>
        <v>0</v>
      </c>
      <c r="AN62" s="195">
        <f t="shared" si="1"/>
        <v>23486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451669</v>
      </c>
      <c r="AW62" s="195">
        <f t="shared" si="1"/>
        <v>0</v>
      </c>
      <c r="AX62" s="195">
        <f t="shared" si="1"/>
        <v>0</v>
      </c>
      <c r="AY62" s="195">
        <f>ROUND(AY47+AY48,0)</f>
        <v>760083</v>
      </c>
      <c r="AZ62" s="195">
        <f>ROUND(AZ47+AZ48,0)</f>
        <v>0</v>
      </c>
      <c r="BA62" s="195">
        <f>ROUND(BA47+BA48,0)</f>
        <v>29947</v>
      </c>
      <c r="BB62" s="195">
        <f t="shared" si="1"/>
        <v>0</v>
      </c>
      <c r="BC62" s="195">
        <f t="shared" si="1"/>
        <v>99394</v>
      </c>
      <c r="BD62" s="195">
        <f t="shared" si="1"/>
        <v>190579</v>
      </c>
      <c r="BE62" s="195">
        <f t="shared" si="1"/>
        <v>519346</v>
      </c>
      <c r="BF62" s="195">
        <f t="shared" si="1"/>
        <v>715966</v>
      </c>
      <c r="BG62" s="195">
        <f t="shared" si="1"/>
        <v>82177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689895</v>
      </c>
      <c r="BM62" s="195">
        <f t="shared" si="1"/>
        <v>0</v>
      </c>
      <c r="BN62" s="195">
        <f t="shared" si="1"/>
        <v>4029887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156234</v>
      </c>
      <c r="BS62" s="195">
        <f t="shared" si="2"/>
        <v>0</v>
      </c>
      <c r="BT62" s="195">
        <f t="shared" si="2"/>
        <v>9779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556914</v>
      </c>
      <c r="BY62" s="195">
        <f t="shared" si="2"/>
        <v>271078</v>
      </c>
      <c r="BZ62" s="195">
        <f t="shared" si="2"/>
        <v>453451</v>
      </c>
      <c r="CA62" s="195">
        <f t="shared" si="2"/>
        <v>475060</v>
      </c>
      <c r="CB62" s="195">
        <f t="shared" si="2"/>
        <v>0</v>
      </c>
      <c r="CC62" s="195">
        <f t="shared" si="2"/>
        <v>1594993</v>
      </c>
      <c r="CD62" s="249" t="s">
        <v>221</v>
      </c>
      <c r="CE62" s="195">
        <f t="shared" si="0"/>
        <v>28085119</v>
      </c>
      <c r="CF62" s="252"/>
    </row>
    <row r="63" spans="1:84" ht="12.65" customHeight="1" x14ac:dyDescent="0.35">
      <c r="A63" s="171" t="s">
        <v>236</v>
      </c>
      <c r="B63" s="175"/>
      <c r="C63" s="184">
        <v>594360.40999999992</v>
      </c>
      <c r="D63" s="184">
        <v>0</v>
      </c>
      <c r="E63" s="184">
        <v>687.5</v>
      </c>
      <c r="F63" s="185">
        <v>9450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1939650.02</v>
      </c>
      <c r="P63" s="185">
        <v>870000</v>
      </c>
      <c r="Q63" s="185">
        <v>0</v>
      </c>
      <c r="R63" s="185">
        <v>2971557.5699999994</v>
      </c>
      <c r="S63" s="185">
        <v>0</v>
      </c>
      <c r="T63" s="185">
        <v>0</v>
      </c>
      <c r="U63" s="185">
        <v>86491</v>
      </c>
      <c r="V63" s="185">
        <v>0</v>
      </c>
      <c r="W63" s="185">
        <v>14600</v>
      </c>
      <c r="X63" s="185">
        <v>0</v>
      </c>
      <c r="Y63" s="185">
        <v>455587.00000000006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5584925.5</v>
      </c>
      <c r="AH63" s="185">
        <v>0</v>
      </c>
      <c r="AI63" s="185">
        <v>0</v>
      </c>
      <c r="AJ63" s="185">
        <v>97740.22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85.05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21250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1043412.2000000001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48861.789999999994</v>
      </c>
      <c r="BY63" s="185">
        <v>17400</v>
      </c>
      <c r="BZ63" s="185">
        <v>0</v>
      </c>
      <c r="CA63" s="185">
        <v>0</v>
      </c>
      <c r="CB63" s="185">
        <v>0</v>
      </c>
      <c r="CC63" s="185">
        <v>5724757.4399999995</v>
      </c>
      <c r="CD63" s="249" t="s">
        <v>221</v>
      </c>
      <c r="CE63" s="195">
        <f t="shared" si="0"/>
        <v>19480815.699999999</v>
      </c>
      <c r="CF63" s="252"/>
    </row>
    <row r="64" spans="1:84" ht="12.65" customHeight="1" x14ac:dyDescent="0.35">
      <c r="A64" s="171" t="s">
        <v>237</v>
      </c>
      <c r="B64" s="175"/>
      <c r="C64" s="184">
        <v>1237740.22</v>
      </c>
      <c r="D64" s="184">
        <v>865191.50000000012</v>
      </c>
      <c r="E64" s="185">
        <v>1160904.7</v>
      </c>
      <c r="F64" s="185">
        <v>118653.88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12937.31</v>
      </c>
      <c r="O64" s="184">
        <v>412094.12000000005</v>
      </c>
      <c r="P64" s="185">
        <v>29208408.299999997</v>
      </c>
      <c r="Q64" s="185">
        <v>246701.18</v>
      </c>
      <c r="R64" s="185">
        <v>597164.13</v>
      </c>
      <c r="S64" s="185">
        <v>523799.62999999995</v>
      </c>
      <c r="T64" s="185">
        <v>252051.00999999998</v>
      </c>
      <c r="U64" s="185">
        <v>4798352.5600000005</v>
      </c>
      <c r="V64" s="185">
        <v>5441.45</v>
      </c>
      <c r="W64" s="185">
        <v>28987.05</v>
      </c>
      <c r="X64" s="185">
        <v>334545.95999999996</v>
      </c>
      <c r="Y64" s="185">
        <v>13739970.029999999</v>
      </c>
      <c r="Z64" s="185">
        <v>-93761.55</v>
      </c>
      <c r="AA64" s="185">
        <v>477238.32999999996</v>
      </c>
      <c r="AB64" s="185">
        <v>8469946.9000000004</v>
      </c>
      <c r="AC64" s="185">
        <v>719404.09</v>
      </c>
      <c r="AD64" s="185">
        <v>16394.870000000003</v>
      </c>
      <c r="AE64" s="185">
        <v>1440.22</v>
      </c>
      <c r="AF64" s="185">
        <v>0</v>
      </c>
      <c r="AG64" s="185">
        <v>1027994.54</v>
      </c>
      <c r="AH64" s="185">
        <v>0</v>
      </c>
      <c r="AI64" s="185">
        <v>93770.29</v>
      </c>
      <c r="AJ64" s="185">
        <v>37289041.990000002</v>
      </c>
      <c r="AK64" s="185">
        <v>796.29</v>
      </c>
      <c r="AL64" s="185">
        <v>1192.3800000000001</v>
      </c>
      <c r="AM64" s="185">
        <v>0</v>
      </c>
      <c r="AN64" s="185">
        <v>31743.21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564327.81000000006</v>
      </c>
      <c r="AW64" s="185">
        <v>31.21</v>
      </c>
      <c r="AX64" s="185">
        <v>0</v>
      </c>
      <c r="AY64" s="185">
        <v>1962786.5399999996</v>
      </c>
      <c r="AZ64" s="185">
        <v>0</v>
      </c>
      <c r="BA64" s="185">
        <v>0</v>
      </c>
      <c r="BB64" s="185">
        <v>0</v>
      </c>
      <c r="BC64" s="185">
        <v>4052.5599999999995</v>
      </c>
      <c r="BD64" s="185">
        <v>-449198.25000000012</v>
      </c>
      <c r="BE64" s="185">
        <v>778332.24999999988</v>
      </c>
      <c r="BF64" s="185">
        <v>261899.21999999997</v>
      </c>
      <c r="BG64" s="185">
        <v>2.52</v>
      </c>
      <c r="BH64" s="185">
        <v>-27.71</v>
      </c>
      <c r="BI64" s="185">
        <v>0</v>
      </c>
      <c r="BJ64" s="185">
        <v>0</v>
      </c>
      <c r="BK64" s="185">
        <v>0</v>
      </c>
      <c r="BL64" s="185">
        <v>55783.489999999991</v>
      </c>
      <c r="BM64" s="185">
        <v>0</v>
      </c>
      <c r="BN64" s="185">
        <v>688204.0900000002</v>
      </c>
      <c r="BO64" s="185">
        <v>0</v>
      </c>
      <c r="BP64" s="185">
        <v>0</v>
      </c>
      <c r="BQ64" s="185">
        <v>0</v>
      </c>
      <c r="BR64" s="185">
        <v>29543.86</v>
      </c>
      <c r="BS64" s="185">
        <v>0</v>
      </c>
      <c r="BT64" s="185">
        <v>0</v>
      </c>
      <c r="BU64" s="185">
        <v>0</v>
      </c>
      <c r="BV64" s="185">
        <v>137.72999999999999</v>
      </c>
      <c r="BW64" s="185">
        <v>0</v>
      </c>
      <c r="BX64" s="185">
        <v>-14435.38</v>
      </c>
      <c r="BY64" s="185">
        <v>5931.31</v>
      </c>
      <c r="BZ64" s="185">
        <v>2204.4699999999998</v>
      </c>
      <c r="CA64" s="185">
        <v>13027.35</v>
      </c>
      <c r="CB64" s="185">
        <v>0</v>
      </c>
      <c r="CC64" s="185">
        <v>545369.59999999998</v>
      </c>
      <c r="CD64" s="249" t="s">
        <v>221</v>
      </c>
      <c r="CE64" s="195">
        <f t="shared" si="0"/>
        <v>106026117.26000001</v>
      </c>
      <c r="CF64" s="252"/>
    </row>
    <row r="65" spans="1:85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1011.06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476.3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8833.0499999999993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512</v>
      </c>
      <c r="AZ65" s="185">
        <v>0</v>
      </c>
      <c r="BA65" s="185">
        <v>0</v>
      </c>
      <c r="BB65" s="185">
        <v>0</v>
      </c>
      <c r="BC65" s="185">
        <v>0</v>
      </c>
      <c r="BD65" s="185">
        <v>328.76</v>
      </c>
      <c r="BE65" s="185">
        <v>2913569.0999999996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470.09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336818.1999999999</v>
      </c>
      <c r="CD65" s="249" t="s">
        <v>221</v>
      </c>
      <c r="CE65" s="195">
        <f t="shared" si="0"/>
        <v>3262018.5599999991</v>
      </c>
      <c r="CF65" s="252"/>
    </row>
    <row r="66" spans="1:85" ht="12.65" customHeight="1" x14ac:dyDescent="0.35">
      <c r="A66" s="171" t="s">
        <v>239</v>
      </c>
      <c r="B66" s="175"/>
      <c r="C66" s="184">
        <v>17452.11</v>
      </c>
      <c r="D66" s="184">
        <v>20237.86</v>
      </c>
      <c r="E66" s="184">
        <v>11570.12</v>
      </c>
      <c r="F66" s="184">
        <v>57246.09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49903.54</v>
      </c>
      <c r="O66" s="185">
        <v>56805.36</v>
      </c>
      <c r="P66" s="185">
        <v>2631730.56</v>
      </c>
      <c r="Q66" s="185">
        <v>775</v>
      </c>
      <c r="R66" s="185">
        <v>21492.9</v>
      </c>
      <c r="S66" s="184">
        <v>215077.52</v>
      </c>
      <c r="T66" s="184">
        <v>9643.1</v>
      </c>
      <c r="U66" s="185">
        <v>734513.77</v>
      </c>
      <c r="V66" s="185">
        <v>1915.84</v>
      </c>
      <c r="W66" s="185">
        <v>339780.27</v>
      </c>
      <c r="X66" s="185">
        <v>262846.36</v>
      </c>
      <c r="Y66" s="185">
        <v>865746.62</v>
      </c>
      <c r="Z66" s="185">
        <v>2921128.04</v>
      </c>
      <c r="AA66" s="185">
        <v>36521.089999999997</v>
      </c>
      <c r="AB66" s="185">
        <v>291736.93</v>
      </c>
      <c r="AC66" s="185">
        <v>75701.119999999995</v>
      </c>
      <c r="AD66" s="185">
        <v>945487.78</v>
      </c>
      <c r="AE66" s="185">
        <v>609.55999999999995</v>
      </c>
      <c r="AF66" s="185">
        <v>0</v>
      </c>
      <c r="AG66" s="185">
        <v>455953.25</v>
      </c>
      <c r="AH66" s="185">
        <v>0</v>
      </c>
      <c r="AI66" s="185">
        <v>1309.54</v>
      </c>
      <c r="AJ66" s="185">
        <v>2974668.77</v>
      </c>
      <c r="AK66" s="185">
        <v>0</v>
      </c>
      <c r="AL66" s="185">
        <v>0</v>
      </c>
      <c r="AM66" s="185">
        <v>0</v>
      </c>
      <c r="AN66" s="185">
        <v>52306.22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246593.92000000001</v>
      </c>
      <c r="AW66" s="185">
        <v>1786811</v>
      </c>
      <c r="AX66" s="185">
        <v>0</v>
      </c>
      <c r="AY66" s="185">
        <v>28567.119999999999</v>
      </c>
      <c r="AZ66" s="185">
        <v>0</v>
      </c>
      <c r="BA66" s="185">
        <v>1208339.92</v>
      </c>
      <c r="BB66" s="185">
        <v>0</v>
      </c>
      <c r="BC66" s="185">
        <v>217.6</v>
      </c>
      <c r="BD66" s="185">
        <v>1455.18</v>
      </c>
      <c r="BE66" s="185">
        <v>3198708.35</v>
      </c>
      <c r="BF66" s="185">
        <v>549370.54</v>
      </c>
      <c r="BG66" s="185">
        <v>-25378.29</v>
      </c>
      <c r="BH66" s="185">
        <v>1.8189999999999998E-12</v>
      </c>
      <c r="BI66" s="185">
        <v>0</v>
      </c>
      <c r="BJ66" s="185">
        <v>0</v>
      </c>
      <c r="BK66" s="185">
        <v>0</v>
      </c>
      <c r="BL66" s="185">
        <v>40759.25</v>
      </c>
      <c r="BM66" s="185">
        <v>0</v>
      </c>
      <c r="BN66" s="185">
        <v>9483827.1899999995</v>
      </c>
      <c r="BO66" s="185">
        <v>0</v>
      </c>
      <c r="BP66" s="185">
        <v>0</v>
      </c>
      <c r="BQ66" s="185">
        <v>0</v>
      </c>
      <c r="BR66" s="185">
        <v>16823.21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292680.8</v>
      </c>
      <c r="BY66" s="185">
        <v>11437.4</v>
      </c>
      <c r="BZ66" s="185">
        <v>19.600000000000001</v>
      </c>
      <c r="CA66" s="185">
        <v>6665.06</v>
      </c>
      <c r="CB66" s="185">
        <v>0</v>
      </c>
      <c r="CC66" s="185">
        <v>1573457.76</v>
      </c>
      <c r="CD66" s="249" t="s">
        <v>221</v>
      </c>
      <c r="CE66" s="195">
        <f t="shared" si="0"/>
        <v>31472514.929999996</v>
      </c>
      <c r="CF66" s="252"/>
    </row>
    <row r="67" spans="1:85" ht="12.65" customHeight="1" x14ac:dyDescent="0.35">
      <c r="A67" s="171" t="s">
        <v>6</v>
      </c>
      <c r="B67" s="175"/>
      <c r="C67" s="195">
        <f>ROUND(C51+C52,0)</f>
        <v>521199</v>
      </c>
      <c r="D67" s="195">
        <f>ROUND(D51+D52,0)</f>
        <v>157194</v>
      </c>
      <c r="E67" s="195">
        <f t="shared" ref="E67:BP67" si="3">ROUND(E51+E52,0)</f>
        <v>820</v>
      </c>
      <c r="F67" s="195">
        <f t="shared" si="3"/>
        <v>156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200186</v>
      </c>
      <c r="P67" s="195">
        <f t="shared" si="3"/>
        <v>3007423</v>
      </c>
      <c r="Q67" s="195">
        <f t="shared" si="3"/>
        <v>7536</v>
      </c>
      <c r="R67" s="195">
        <f t="shared" si="3"/>
        <v>309929</v>
      </c>
      <c r="S67" s="195">
        <f t="shared" si="3"/>
        <v>19243</v>
      </c>
      <c r="T67" s="195">
        <f t="shared" si="3"/>
        <v>5694</v>
      </c>
      <c r="U67" s="195">
        <f t="shared" si="3"/>
        <v>216864</v>
      </c>
      <c r="V67" s="195">
        <f t="shared" si="3"/>
        <v>25602</v>
      </c>
      <c r="W67" s="195">
        <f t="shared" si="3"/>
        <v>148799</v>
      </c>
      <c r="X67" s="195">
        <f t="shared" si="3"/>
        <v>115959</v>
      </c>
      <c r="Y67" s="195">
        <f t="shared" si="3"/>
        <v>1158062</v>
      </c>
      <c r="Z67" s="195">
        <f t="shared" si="3"/>
        <v>0</v>
      </c>
      <c r="AA67" s="195">
        <f t="shared" si="3"/>
        <v>28015</v>
      </c>
      <c r="AB67" s="195">
        <f t="shared" si="3"/>
        <v>66522</v>
      </c>
      <c r="AC67" s="195">
        <f t="shared" si="3"/>
        <v>154086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438547</v>
      </c>
      <c r="AH67" s="195">
        <f t="shared" si="3"/>
        <v>0</v>
      </c>
      <c r="AI67" s="195">
        <f t="shared" si="3"/>
        <v>2958</v>
      </c>
      <c r="AJ67" s="195">
        <f t="shared" si="3"/>
        <v>79363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70654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82102</v>
      </c>
      <c r="AW67" s="195">
        <f t="shared" si="3"/>
        <v>0</v>
      </c>
      <c r="AX67" s="195">
        <f t="shared" si="3"/>
        <v>0</v>
      </c>
      <c r="AY67" s="195">
        <f t="shared" si="3"/>
        <v>62069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1629</v>
      </c>
      <c r="BE67" s="195">
        <f t="shared" si="3"/>
        <v>123643</v>
      </c>
      <c r="BF67" s="195">
        <f t="shared" si="3"/>
        <v>9532</v>
      </c>
      <c r="BG67" s="195">
        <f t="shared" si="3"/>
        <v>0</v>
      </c>
      <c r="BH67" s="195">
        <f t="shared" si="3"/>
        <v>3047270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3709496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341945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7198844</v>
      </c>
      <c r="CD67" s="249" t="s">
        <v>221</v>
      </c>
      <c r="CE67" s="195">
        <f t="shared" si="0"/>
        <v>21335735</v>
      </c>
      <c r="CF67" s="252"/>
    </row>
    <row r="68" spans="1:85" ht="12.65" customHeight="1" x14ac:dyDescent="0.35">
      <c r="A68" s="171" t="s">
        <v>240</v>
      </c>
      <c r="B68" s="175"/>
      <c r="C68" s="184">
        <v>21369.070000000003</v>
      </c>
      <c r="D68" s="184">
        <v>91782.84</v>
      </c>
      <c r="E68" s="184">
        <v>134872.6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1345637.2000000002</v>
      </c>
      <c r="Q68" s="185">
        <v>0</v>
      </c>
      <c r="R68" s="185">
        <v>0</v>
      </c>
      <c r="S68" s="185">
        <v>750</v>
      </c>
      <c r="T68" s="185">
        <v>0</v>
      </c>
      <c r="U68" s="185">
        <v>128283.81999999998</v>
      </c>
      <c r="V68" s="185">
        <v>0</v>
      </c>
      <c r="W68" s="185">
        <v>0</v>
      </c>
      <c r="X68" s="185">
        <v>0</v>
      </c>
      <c r="Y68" s="185">
        <v>192249.86000000002</v>
      </c>
      <c r="Z68" s="185">
        <v>41000</v>
      </c>
      <c r="AA68" s="185">
        <v>0</v>
      </c>
      <c r="AB68" s="185">
        <v>236413.07</v>
      </c>
      <c r="AC68" s="185">
        <v>75500.739999999991</v>
      </c>
      <c r="AD68" s="185">
        <v>0</v>
      </c>
      <c r="AE68" s="185">
        <v>0</v>
      </c>
      <c r="AF68" s="185">
        <v>0</v>
      </c>
      <c r="AG68" s="185">
        <v>345164.27999999997</v>
      </c>
      <c r="AH68" s="185">
        <v>0</v>
      </c>
      <c r="AI68" s="185">
        <v>0</v>
      </c>
      <c r="AJ68" s="185">
        <v>903861.41999999993</v>
      </c>
      <c r="AK68" s="185">
        <v>0</v>
      </c>
      <c r="AL68" s="185">
        <v>0</v>
      </c>
      <c r="AM68" s="185">
        <v>0</v>
      </c>
      <c r="AN68" s="185">
        <v>67433.34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21604.86</v>
      </c>
      <c r="AW68" s="185">
        <v>0</v>
      </c>
      <c r="AX68" s="185">
        <v>0</v>
      </c>
      <c r="AY68" s="185">
        <v>3882.61</v>
      </c>
      <c r="AZ68" s="185">
        <v>0</v>
      </c>
      <c r="BA68" s="185">
        <v>0</v>
      </c>
      <c r="BB68" s="185">
        <v>0</v>
      </c>
      <c r="BC68" s="185">
        <v>0</v>
      </c>
      <c r="BD68" s="185">
        <v>90048.829999999987</v>
      </c>
      <c r="BE68" s="185">
        <v>1950.4000000000003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52116.189999999995</v>
      </c>
      <c r="BM68" s="185">
        <v>0</v>
      </c>
      <c r="BN68" s="185">
        <v>408426.29999999993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1527029.9599999997</v>
      </c>
      <c r="CD68" s="249" t="s">
        <v>221</v>
      </c>
      <c r="CE68" s="195">
        <f t="shared" si="0"/>
        <v>5689377.3899999987</v>
      </c>
      <c r="CF68" s="252"/>
    </row>
    <row r="69" spans="1:85" ht="12.65" customHeight="1" x14ac:dyDescent="0.35">
      <c r="A69" s="171" t="s">
        <v>241</v>
      </c>
      <c r="B69" s="175"/>
      <c r="C69" s="184">
        <v>45130.75</v>
      </c>
      <c r="D69" s="184">
        <v>6959.75</v>
      </c>
      <c r="E69" s="185">
        <v>23733.1</v>
      </c>
      <c r="F69" s="185">
        <v>6024.56</v>
      </c>
      <c r="G69" s="184"/>
      <c r="H69" s="184"/>
      <c r="I69" s="185"/>
      <c r="J69" s="185"/>
      <c r="K69" s="185"/>
      <c r="L69" s="185"/>
      <c r="M69" s="184"/>
      <c r="N69" s="184">
        <v>110</v>
      </c>
      <c r="O69" s="184">
        <v>68774.069999999992</v>
      </c>
      <c r="P69" s="185">
        <v>24740.13</v>
      </c>
      <c r="Q69" s="185">
        <v>429</v>
      </c>
      <c r="R69" s="224">
        <v>0</v>
      </c>
      <c r="S69" s="185">
        <v>0</v>
      </c>
      <c r="T69" s="184">
        <v>0</v>
      </c>
      <c r="U69" s="185">
        <v>74742.14</v>
      </c>
      <c r="V69" s="185">
        <v>0</v>
      </c>
      <c r="W69" s="184">
        <v>762.63</v>
      </c>
      <c r="X69" s="185">
        <v>8700</v>
      </c>
      <c r="Y69" s="185">
        <v>-1195.4900000000002</v>
      </c>
      <c r="Z69" s="185">
        <v>0</v>
      </c>
      <c r="AA69" s="185">
        <v>353.56000000000131</v>
      </c>
      <c r="AB69" s="185">
        <v>35055.609999999993</v>
      </c>
      <c r="AC69" s="185">
        <v>1179.5999999999999</v>
      </c>
      <c r="AD69" s="185">
        <v>0</v>
      </c>
      <c r="AE69" s="185">
        <v>100.25</v>
      </c>
      <c r="AF69" s="185"/>
      <c r="AG69" s="185">
        <v>15694.87</v>
      </c>
      <c r="AH69" s="185"/>
      <c r="AI69" s="185">
        <v>220</v>
      </c>
      <c r="AJ69" s="185">
        <v>110180.09000000003</v>
      </c>
      <c r="AK69" s="185">
        <v>0</v>
      </c>
      <c r="AL69" s="185">
        <v>0</v>
      </c>
      <c r="AM69" s="185"/>
      <c r="AN69" s="185">
        <v>5149</v>
      </c>
      <c r="AO69" s="184"/>
      <c r="AP69" s="185"/>
      <c r="AQ69" s="184"/>
      <c r="AR69" s="184"/>
      <c r="AS69" s="184"/>
      <c r="AT69" s="184"/>
      <c r="AU69" s="185"/>
      <c r="AV69" s="185">
        <v>31245.85</v>
      </c>
      <c r="AW69" s="185">
        <v>0</v>
      </c>
      <c r="AX69" s="185">
        <v>0</v>
      </c>
      <c r="AY69" s="185">
        <v>2002.3400000000001</v>
      </c>
      <c r="AZ69" s="185"/>
      <c r="BA69" s="185">
        <v>0</v>
      </c>
      <c r="BB69" s="185"/>
      <c r="BC69" s="185">
        <v>0</v>
      </c>
      <c r="BD69" s="185">
        <v>13981.44</v>
      </c>
      <c r="BE69" s="185">
        <v>801383.79</v>
      </c>
      <c r="BF69" s="185">
        <v>0</v>
      </c>
      <c r="BG69" s="185">
        <v>0</v>
      </c>
      <c r="BH69" s="224">
        <v>0</v>
      </c>
      <c r="BI69" s="185"/>
      <c r="BJ69" s="185">
        <v>0</v>
      </c>
      <c r="BK69" s="185">
        <v>0</v>
      </c>
      <c r="BL69" s="185">
        <v>83465.249999999985</v>
      </c>
      <c r="BM69" s="185"/>
      <c r="BN69" s="185">
        <v>1626940.7499999998</v>
      </c>
      <c r="BO69" s="185"/>
      <c r="BP69" s="185">
        <v>0</v>
      </c>
      <c r="BQ69" s="185"/>
      <c r="BR69" s="185">
        <v>84147.04</v>
      </c>
      <c r="BS69" s="185"/>
      <c r="BT69" s="185">
        <v>2966.61</v>
      </c>
      <c r="BU69" s="185"/>
      <c r="BV69" s="185">
        <v>-13.37</v>
      </c>
      <c r="BW69" s="185">
        <v>0</v>
      </c>
      <c r="BX69" s="185">
        <v>4039.29</v>
      </c>
      <c r="BY69" s="185">
        <v>5834.87</v>
      </c>
      <c r="BZ69" s="185">
        <v>2886.46</v>
      </c>
      <c r="CA69" s="185">
        <v>43733.13</v>
      </c>
      <c r="CB69" s="185"/>
      <c r="CC69" s="185">
        <v>11094862.870000001</v>
      </c>
      <c r="CD69" s="188">
        <v>11691764.650000002</v>
      </c>
      <c r="CE69" s="195">
        <f t="shared" si="0"/>
        <v>25916084.590000004</v>
      </c>
      <c r="CF69" s="252"/>
    </row>
    <row r="70" spans="1:85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2083.3200000000002</v>
      </c>
      <c r="F70" s="185">
        <v>1500</v>
      </c>
      <c r="G70" s="184"/>
      <c r="H70" s="184"/>
      <c r="I70" s="184"/>
      <c r="J70" s="185"/>
      <c r="K70" s="185"/>
      <c r="L70" s="185"/>
      <c r="M70" s="184"/>
      <c r="N70" s="184">
        <v>0</v>
      </c>
      <c r="O70" s="184">
        <v>98.97999999999999</v>
      </c>
      <c r="P70" s="184">
        <v>2551.7399999999998</v>
      </c>
      <c r="Q70" s="184">
        <v>0</v>
      </c>
      <c r="R70" s="184">
        <v>0</v>
      </c>
      <c r="S70" s="184">
        <v>0</v>
      </c>
      <c r="T70" s="184">
        <v>0</v>
      </c>
      <c r="U70" s="185">
        <v>416.96</v>
      </c>
      <c r="V70" s="184">
        <v>0</v>
      </c>
      <c r="W70" s="184">
        <v>0</v>
      </c>
      <c r="X70" s="185">
        <v>0</v>
      </c>
      <c r="Y70" s="185">
        <v>-840.07999999999947</v>
      </c>
      <c r="Z70" s="185">
        <v>12950</v>
      </c>
      <c r="AA70" s="185">
        <v>0</v>
      </c>
      <c r="AB70" s="185">
        <v>0</v>
      </c>
      <c r="AC70" s="185">
        <v>0</v>
      </c>
      <c r="AD70" s="185">
        <v>0</v>
      </c>
      <c r="AE70" s="185">
        <v>493.52</v>
      </c>
      <c r="AF70" s="185"/>
      <c r="AG70" s="185">
        <v>518414</v>
      </c>
      <c r="AH70" s="185"/>
      <c r="AI70" s="185">
        <v>0</v>
      </c>
      <c r="AJ70" s="185">
        <v>9950</v>
      </c>
      <c r="AK70" s="185">
        <v>0</v>
      </c>
      <c r="AL70" s="185">
        <v>0</v>
      </c>
      <c r="AM70" s="185"/>
      <c r="AN70" s="185">
        <v>0</v>
      </c>
      <c r="AO70" s="185"/>
      <c r="AP70" s="185"/>
      <c r="AQ70" s="185"/>
      <c r="AR70" s="185"/>
      <c r="AS70" s="185"/>
      <c r="AT70" s="185"/>
      <c r="AU70" s="185"/>
      <c r="AV70" s="185">
        <v>0</v>
      </c>
      <c r="AW70" s="185">
        <v>0</v>
      </c>
      <c r="AX70" s="185">
        <v>0</v>
      </c>
      <c r="AY70" s="185">
        <v>1326221.83</v>
      </c>
      <c r="AZ70" s="185"/>
      <c r="BA70" s="185">
        <v>0</v>
      </c>
      <c r="BB70" s="185"/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/>
      <c r="BJ70" s="185">
        <v>0</v>
      </c>
      <c r="BK70" s="185">
        <v>0</v>
      </c>
      <c r="BL70" s="185">
        <v>0</v>
      </c>
      <c r="BM70" s="185"/>
      <c r="BN70" s="185">
        <v>3235.4</v>
      </c>
      <c r="BO70" s="185"/>
      <c r="BP70" s="185">
        <v>0</v>
      </c>
      <c r="BQ70" s="185"/>
      <c r="BR70" s="185">
        <v>0</v>
      </c>
      <c r="BS70" s="185"/>
      <c r="BT70" s="185">
        <v>0</v>
      </c>
      <c r="BU70" s="185"/>
      <c r="BV70" s="185">
        <v>342.85</v>
      </c>
      <c r="BW70" s="185">
        <v>0</v>
      </c>
      <c r="BX70" s="185">
        <v>0</v>
      </c>
      <c r="BY70" s="185">
        <v>495.04</v>
      </c>
      <c r="BZ70" s="185">
        <v>0</v>
      </c>
      <c r="CA70" s="185">
        <v>390</v>
      </c>
      <c r="CB70" s="185"/>
      <c r="CC70" s="185">
        <v>3937625.6599999992</v>
      </c>
      <c r="CD70" s="188"/>
      <c r="CE70" s="195">
        <f t="shared" si="0"/>
        <v>5815929.2199999988</v>
      </c>
      <c r="CF70" s="252"/>
    </row>
    <row r="71" spans="1:85" ht="12.65" customHeight="1" x14ac:dyDescent="0.35">
      <c r="A71" s="171" t="s">
        <v>243</v>
      </c>
      <c r="B71" s="175"/>
      <c r="C71" s="195">
        <f>SUM(C61:C68)+C69-C70</f>
        <v>13964375.870000001</v>
      </c>
      <c r="D71" s="195">
        <f t="shared" ref="D71:AI71" si="5">SUM(D61:D69)-D70</f>
        <v>11029161.069999998</v>
      </c>
      <c r="E71" s="195">
        <f t="shared" si="5"/>
        <v>13308369.489999998</v>
      </c>
      <c r="F71" s="195">
        <f t="shared" si="5"/>
        <v>2645601.04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607177.43000000017</v>
      </c>
      <c r="O71" s="195">
        <f t="shared" si="5"/>
        <v>6563276.4800000004</v>
      </c>
      <c r="P71" s="195">
        <f t="shared" si="5"/>
        <v>49089077.320000008</v>
      </c>
      <c r="Q71" s="195">
        <f t="shared" si="5"/>
        <v>2469029.7200000002</v>
      </c>
      <c r="R71" s="195">
        <f t="shared" si="5"/>
        <v>4136150.5499999993</v>
      </c>
      <c r="S71" s="195">
        <f t="shared" si="5"/>
        <v>2006593.96</v>
      </c>
      <c r="T71" s="195">
        <f t="shared" si="5"/>
        <v>691909.1399999999</v>
      </c>
      <c r="U71" s="195">
        <f t="shared" si="5"/>
        <v>10487678.34</v>
      </c>
      <c r="V71" s="195">
        <f t="shared" si="5"/>
        <v>280454.08999999997</v>
      </c>
      <c r="W71" s="195">
        <f t="shared" si="5"/>
        <v>1238308.98</v>
      </c>
      <c r="X71" s="195">
        <f t="shared" si="5"/>
        <v>2226581.92</v>
      </c>
      <c r="Y71" s="195">
        <f t="shared" si="5"/>
        <v>23114679.98</v>
      </c>
      <c r="Z71" s="195">
        <f t="shared" si="5"/>
        <v>3182935.24</v>
      </c>
      <c r="AA71" s="195">
        <f t="shared" si="5"/>
        <v>995111.83</v>
      </c>
      <c r="AB71" s="195">
        <f t="shared" si="5"/>
        <v>13767833.800000001</v>
      </c>
      <c r="AC71" s="195">
        <f t="shared" si="5"/>
        <v>4405571.13</v>
      </c>
      <c r="AD71" s="195">
        <f t="shared" si="5"/>
        <v>1048897.2000000002</v>
      </c>
      <c r="AE71" s="195">
        <f t="shared" si="5"/>
        <v>959617.03999999992</v>
      </c>
      <c r="AF71" s="195">
        <f t="shared" si="5"/>
        <v>0</v>
      </c>
      <c r="AG71" s="195">
        <f t="shared" si="5"/>
        <v>15266793.899999999</v>
      </c>
      <c r="AH71" s="195">
        <f t="shared" si="5"/>
        <v>0</v>
      </c>
      <c r="AI71" s="195">
        <f t="shared" si="5"/>
        <v>1087362.49</v>
      </c>
      <c r="AJ71" s="195">
        <f t="shared" ref="AJ71:BO71" si="6">SUM(AJ61:AJ69)-AJ70</f>
        <v>53071616.590000011</v>
      </c>
      <c r="AK71" s="195">
        <f t="shared" si="6"/>
        <v>490782.06999999995</v>
      </c>
      <c r="AL71" s="195">
        <f t="shared" si="6"/>
        <v>275119.26</v>
      </c>
      <c r="AM71" s="195">
        <f t="shared" si="6"/>
        <v>0</v>
      </c>
      <c r="AN71" s="195">
        <f t="shared" si="6"/>
        <v>447984.16000000003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4619858.6800000006</v>
      </c>
      <c r="AW71" s="195">
        <f t="shared" si="6"/>
        <v>1786842.21</v>
      </c>
      <c r="AX71" s="195">
        <f t="shared" si="6"/>
        <v>0</v>
      </c>
      <c r="AY71" s="195">
        <f t="shared" si="6"/>
        <v>3727752.129999999</v>
      </c>
      <c r="AZ71" s="195">
        <f t="shared" si="6"/>
        <v>0</v>
      </c>
      <c r="BA71" s="195">
        <f t="shared" si="6"/>
        <v>1345760.52</v>
      </c>
      <c r="BB71" s="195">
        <f t="shared" si="6"/>
        <v>0</v>
      </c>
      <c r="BC71" s="195">
        <f t="shared" si="6"/>
        <v>361944.89999999997</v>
      </c>
      <c r="BD71" s="195">
        <f t="shared" si="6"/>
        <v>453109.93</v>
      </c>
      <c r="BE71" s="195">
        <f t="shared" si="6"/>
        <v>10687122.399999999</v>
      </c>
      <c r="BF71" s="195">
        <f t="shared" si="6"/>
        <v>4026035.1099999994</v>
      </c>
      <c r="BG71" s="195">
        <f t="shared" si="6"/>
        <v>301604.34000000003</v>
      </c>
      <c r="BH71" s="195">
        <f t="shared" si="6"/>
        <v>3047242.29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3215797.6700000004</v>
      </c>
      <c r="BM71" s="195">
        <f t="shared" si="6"/>
        <v>0</v>
      </c>
      <c r="BN71" s="195">
        <f t="shared" si="6"/>
        <v>37154065.739999995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359274.02</v>
      </c>
      <c r="BS71" s="195">
        <f t="shared" si="7"/>
        <v>0</v>
      </c>
      <c r="BT71" s="195">
        <f t="shared" si="7"/>
        <v>52920.89</v>
      </c>
      <c r="BU71" s="195">
        <f t="shared" si="7"/>
        <v>0</v>
      </c>
      <c r="BV71" s="195">
        <f t="shared" si="7"/>
        <v>-218.49000000000004</v>
      </c>
      <c r="BW71" s="195">
        <f t="shared" si="7"/>
        <v>0</v>
      </c>
      <c r="BX71" s="195">
        <f t="shared" si="7"/>
        <v>3867664.4599999995</v>
      </c>
      <c r="BY71" s="195">
        <f t="shared" si="7"/>
        <v>2100470.6</v>
      </c>
      <c r="BZ71" s="195">
        <f t="shared" si="7"/>
        <v>2354171.3200000003</v>
      </c>
      <c r="CA71" s="195">
        <f t="shared" si="7"/>
        <v>2938485.09</v>
      </c>
      <c r="CB71" s="195">
        <f t="shared" si="7"/>
        <v>0</v>
      </c>
      <c r="CC71" s="195">
        <f t="shared" si="7"/>
        <v>27710203.359999999</v>
      </c>
      <c r="CD71" s="245">
        <f>CD69-CD70</f>
        <v>11691764.650000002</v>
      </c>
      <c r="CE71" s="195">
        <f>SUM(CE61:CE69)-CE70</f>
        <v>360659921.90999997</v>
      </c>
      <c r="CF71" s="252"/>
    </row>
    <row r="72" spans="1:85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5" ht="12.65" customHeight="1" x14ac:dyDescent="0.35">
      <c r="A73" s="171" t="s">
        <v>245</v>
      </c>
      <c r="B73" s="175"/>
      <c r="C73" s="184">
        <v>39016739.189999998</v>
      </c>
      <c r="D73" s="184">
        <v>37874843</v>
      </c>
      <c r="E73" s="185">
        <v>42769505</v>
      </c>
      <c r="F73" s="185">
        <v>8061892.8700000001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15697561.620000001</v>
      </c>
      <c r="P73" s="185">
        <v>269395510</v>
      </c>
      <c r="Q73" s="185">
        <v>8617603</v>
      </c>
      <c r="R73" s="185">
        <v>16127914.000000002</v>
      </c>
      <c r="S73" s="185">
        <v>0</v>
      </c>
      <c r="T73" s="185">
        <v>4939572</v>
      </c>
      <c r="U73" s="185">
        <v>57474742.939999998</v>
      </c>
      <c r="V73" s="185">
        <v>1884714</v>
      </c>
      <c r="W73" s="185">
        <v>5902343</v>
      </c>
      <c r="X73" s="185">
        <v>23934440</v>
      </c>
      <c r="Y73" s="185">
        <v>103905273</v>
      </c>
      <c r="Z73" s="185">
        <v>270546</v>
      </c>
      <c r="AA73" s="185">
        <v>7839996</v>
      </c>
      <c r="AB73" s="185">
        <v>86675786.219999999</v>
      </c>
      <c r="AC73" s="185">
        <v>40067351</v>
      </c>
      <c r="AD73" s="185">
        <v>10213987</v>
      </c>
      <c r="AE73" s="185">
        <v>4528580.08</v>
      </c>
      <c r="AF73" s="185">
        <v>0</v>
      </c>
      <c r="AG73" s="185">
        <v>25693121</v>
      </c>
      <c r="AH73" s="185">
        <v>0</v>
      </c>
      <c r="AI73" s="185">
        <v>1220416</v>
      </c>
      <c r="AJ73" s="185">
        <v>517000.4</v>
      </c>
      <c r="AK73" s="185">
        <v>3629777.23</v>
      </c>
      <c r="AL73" s="185">
        <v>2263864.09</v>
      </c>
      <c r="AM73" s="185">
        <v>0</v>
      </c>
      <c r="AN73" s="185">
        <v>1060178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8276298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7">
        <f>INDEX([1]YTD!CK:CK,MATCH($A:$A,[1]YTD!$I:$I,0))</f>
        <v>-5211</v>
      </c>
      <c r="CD73" s="249" t="s">
        <v>221</v>
      </c>
      <c r="CE73" s="195">
        <f t="shared" ref="CE73:CE80" si="8">SUM(C73:CD73)</f>
        <v>827854343.6400001</v>
      </c>
      <c r="CF73" s="252"/>
    </row>
    <row r="74" spans="1:85" ht="12.65" customHeight="1" x14ac:dyDescent="0.35">
      <c r="A74" s="171" t="s">
        <v>246</v>
      </c>
      <c r="B74" s="175"/>
      <c r="C74" s="184">
        <v>145800</v>
      </c>
      <c r="D74" s="184">
        <v>5301927</v>
      </c>
      <c r="E74" s="185">
        <v>5470413</v>
      </c>
      <c r="F74" s="185">
        <v>121743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2210787</v>
      </c>
      <c r="P74" s="185">
        <v>216288351</v>
      </c>
      <c r="Q74" s="185">
        <v>14226529</v>
      </c>
      <c r="R74" s="185">
        <v>15103826</v>
      </c>
      <c r="S74" s="185">
        <v>0</v>
      </c>
      <c r="T74" s="185">
        <v>297080</v>
      </c>
      <c r="U74" s="185">
        <v>41394895</v>
      </c>
      <c r="V74" s="185">
        <v>1951566</v>
      </c>
      <c r="W74" s="185">
        <v>15927240</v>
      </c>
      <c r="X74" s="185">
        <v>45280792</v>
      </c>
      <c r="Y74" s="185">
        <v>117740932</v>
      </c>
      <c r="Z74" s="185">
        <v>35783040</v>
      </c>
      <c r="AA74" s="185">
        <v>10123875</v>
      </c>
      <c r="AB74" s="185">
        <v>37497539.960000001</v>
      </c>
      <c r="AC74" s="185">
        <v>5221187</v>
      </c>
      <c r="AD74" s="185">
        <v>393340</v>
      </c>
      <c r="AE74" s="185">
        <v>623278.71</v>
      </c>
      <c r="AF74" s="185">
        <v>0</v>
      </c>
      <c r="AG74" s="185">
        <v>111202990.12</v>
      </c>
      <c r="AH74" s="185">
        <v>0</v>
      </c>
      <c r="AI74" s="185">
        <v>7084778</v>
      </c>
      <c r="AJ74" s="185">
        <v>175880644.75</v>
      </c>
      <c r="AK74" s="185">
        <v>388234.34</v>
      </c>
      <c r="AL74" s="185">
        <v>230550.09</v>
      </c>
      <c r="AM74" s="185">
        <v>0</v>
      </c>
      <c r="AN74" s="185">
        <v>1349849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18000077.100000001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885241265.07000017</v>
      </c>
      <c r="CF74" s="252"/>
    </row>
    <row r="75" spans="1:85" ht="12.65" customHeight="1" x14ac:dyDescent="0.35">
      <c r="A75" s="171" t="s">
        <v>247</v>
      </c>
      <c r="B75" s="175"/>
      <c r="C75" s="195">
        <f t="shared" ref="C75:AV75" si="9">SUM(C73:C74)</f>
        <v>39162539.189999998</v>
      </c>
      <c r="D75" s="195">
        <f t="shared" si="9"/>
        <v>43176770</v>
      </c>
      <c r="E75" s="195">
        <f t="shared" si="9"/>
        <v>48239918</v>
      </c>
      <c r="F75" s="195">
        <f t="shared" si="9"/>
        <v>8183635.8700000001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17908348.620000001</v>
      </c>
      <c r="P75" s="195">
        <f t="shared" si="9"/>
        <v>485683861</v>
      </c>
      <c r="Q75" s="195">
        <f t="shared" si="9"/>
        <v>22844132</v>
      </c>
      <c r="R75" s="195">
        <f t="shared" si="9"/>
        <v>31231740</v>
      </c>
      <c r="S75" s="195">
        <f t="shared" si="9"/>
        <v>0</v>
      </c>
      <c r="T75" s="195">
        <f t="shared" si="9"/>
        <v>5236652</v>
      </c>
      <c r="U75" s="195">
        <f t="shared" si="9"/>
        <v>98869637.939999998</v>
      </c>
      <c r="V75" s="195">
        <f t="shared" si="9"/>
        <v>3836280</v>
      </c>
      <c r="W75" s="195">
        <f t="shared" si="9"/>
        <v>21829583</v>
      </c>
      <c r="X75" s="195">
        <f t="shared" si="9"/>
        <v>69215232</v>
      </c>
      <c r="Y75" s="195">
        <f t="shared" si="9"/>
        <v>221646205</v>
      </c>
      <c r="Z75" s="195">
        <f t="shared" si="9"/>
        <v>36053586</v>
      </c>
      <c r="AA75" s="195">
        <f t="shared" si="9"/>
        <v>17963871</v>
      </c>
      <c r="AB75" s="195">
        <f t="shared" si="9"/>
        <v>124173326.18000001</v>
      </c>
      <c r="AC75" s="195">
        <f t="shared" si="9"/>
        <v>45288538</v>
      </c>
      <c r="AD75" s="195">
        <f t="shared" si="9"/>
        <v>10607327</v>
      </c>
      <c r="AE75" s="195">
        <f t="shared" si="9"/>
        <v>5151858.79</v>
      </c>
      <c r="AF75" s="195">
        <f t="shared" si="9"/>
        <v>0</v>
      </c>
      <c r="AG75" s="195">
        <f t="shared" si="9"/>
        <v>136896111.12</v>
      </c>
      <c r="AH75" s="195">
        <f t="shared" si="9"/>
        <v>0</v>
      </c>
      <c r="AI75" s="195">
        <f t="shared" si="9"/>
        <v>8305194</v>
      </c>
      <c r="AJ75" s="195">
        <f t="shared" si="9"/>
        <v>176397645.15000001</v>
      </c>
      <c r="AK75" s="195">
        <f t="shared" si="9"/>
        <v>4018011.57</v>
      </c>
      <c r="AL75" s="195">
        <f t="shared" si="9"/>
        <v>2494414.1799999997</v>
      </c>
      <c r="AM75" s="195">
        <f t="shared" si="9"/>
        <v>0</v>
      </c>
      <c r="AN75" s="195">
        <f t="shared" si="9"/>
        <v>2410027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26276375.100000001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1713100819.71</v>
      </c>
      <c r="CF75" s="252"/>
    </row>
    <row r="76" spans="1:85" ht="12.65" customHeight="1" x14ac:dyDescent="0.35">
      <c r="A76" s="171" t="s">
        <v>248</v>
      </c>
      <c r="B76" s="175"/>
      <c r="C76" s="184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>
        <v>1636</v>
      </c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189545</v>
      </c>
      <c r="AW76" s="185"/>
      <c r="AX76" s="185"/>
      <c r="AY76" s="185">
        <v>12105</v>
      </c>
      <c r="AZ76" s="185"/>
      <c r="BA76" s="185">
        <v>4542</v>
      </c>
      <c r="BB76" s="185"/>
      <c r="BC76" s="185"/>
      <c r="BD76" s="185"/>
      <c r="BE76" s="185">
        <v>252325</v>
      </c>
      <c r="BF76" s="185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185">
        <v>47336</v>
      </c>
      <c r="BO76" s="185"/>
      <c r="BP76" s="185"/>
      <c r="BQ76" s="185"/>
      <c r="BR76" s="185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185">
        <v>3283</v>
      </c>
      <c r="CD76" s="249" t="s">
        <v>221</v>
      </c>
      <c r="CE76" s="195">
        <f t="shared" si="8"/>
        <v>871026</v>
      </c>
      <c r="CF76" s="195">
        <f>BE59-CE76</f>
        <v>0</v>
      </c>
      <c r="CG76" s="180">
        <v>202634</v>
      </c>
    </row>
    <row r="77" spans="1:85" ht="12.65" customHeight="1" x14ac:dyDescent="0.35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145747</v>
      </c>
      <c r="CF77" s="195">
        <f>AY59-CE77</f>
        <v>0</v>
      </c>
    </row>
    <row r="78" spans="1:85" ht="12.65" customHeight="1" x14ac:dyDescent="0.35">
      <c r="A78" s="171" t="s">
        <v>250</v>
      </c>
      <c r="B78" s="175"/>
      <c r="C78" s="184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118931.71768160175</v>
      </c>
      <c r="CF78" s="195"/>
    </row>
    <row r="79" spans="1:85" ht="12.65" customHeight="1" x14ac:dyDescent="0.35">
      <c r="A79" s="171" t="s">
        <v>251</v>
      </c>
      <c r="B79" s="175"/>
      <c r="C79" s="225">
        <v>106724.43900000001</v>
      </c>
      <c r="D79" s="225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1546731.2883000001</v>
      </c>
      <c r="CF79" s="195">
        <f>BA59</f>
        <v>0</v>
      </c>
    </row>
    <row r="80" spans="1:85" ht="21" customHeight="1" x14ac:dyDescent="0.35">
      <c r="A80" s="171" t="s">
        <v>252</v>
      </c>
      <c r="B80" s="175"/>
      <c r="C80" s="187">
        <v>69.334098620639168</v>
      </c>
      <c r="D80" s="187">
        <v>62.708565059902938</v>
      </c>
      <c r="E80" s="187">
        <v>74.15149861997925</v>
      </c>
      <c r="F80" s="187">
        <v>13.476136299523818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0.29700136982232861</v>
      </c>
      <c r="O80" s="187">
        <v>17.78743629893323</v>
      </c>
      <c r="P80" s="187">
        <v>48.626588349503216</v>
      </c>
      <c r="Q80" s="187">
        <v>12.472585614729786</v>
      </c>
      <c r="R80" s="187">
        <v>0</v>
      </c>
      <c r="S80" s="187">
        <v>0</v>
      </c>
      <c r="T80" s="187">
        <v>2.7179417804495967</v>
      </c>
      <c r="U80" s="187">
        <v>0</v>
      </c>
      <c r="V80" s="187">
        <v>0</v>
      </c>
      <c r="W80" s="187">
        <v>7.0632876702653044E-2</v>
      </c>
      <c r="X80" s="187">
        <v>1.9665636983607451</v>
      </c>
      <c r="Y80" s="187">
        <v>7.6399869852547964</v>
      </c>
      <c r="Z80" s="187">
        <v>1.8102479449575002</v>
      </c>
      <c r="AA80" s="187">
        <v>0.41105342460122557</v>
      </c>
      <c r="AB80" s="187">
        <v>0</v>
      </c>
      <c r="AC80" s="187">
        <v>0</v>
      </c>
      <c r="AD80" s="187">
        <v>0.5783869862221388</v>
      </c>
      <c r="AE80" s="187">
        <v>0</v>
      </c>
      <c r="AF80" s="187">
        <v>0</v>
      </c>
      <c r="AG80" s="187">
        <v>41.093044514918766</v>
      </c>
      <c r="AH80" s="187">
        <v>0</v>
      </c>
      <c r="AI80" s="187">
        <v>4.9687678075385255</v>
      </c>
      <c r="AJ80" s="187">
        <v>20.235350682159545</v>
      </c>
      <c r="AK80" s="187">
        <v>0</v>
      </c>
      <c r="AL80" s="187">
        <v>0</v>
      </c>
      <c r="AM80" s="187">
        <v>0</v>
      </c>
      <c r="AN80" s="187">
        <v>4.2791095884549164E-2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8.6234917796406183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8">
        <f>INDEX([1]YTD!CG:CG,MATCH($A:$A,[1]YTD!$G:$G,0))</f>
        <v>0.78820479441257485</v>
      </c>
      <c r="BZ80" s="288">
        <f>INDEX([1]YTD!CH:CH,MATCH($A:$A,[1]YTD!$G:$G,0))</f>
        <v>5.9560794512388933</v>
      </c>
      <c r="CA80" s="288">
        <f>INDEX([1]YTD!CI:CI,MATCH($A:$A,[1]YTD!$G:$G,0))</f>
        <v>5.536592464994988</v>
      </c>
      <c r="CB80" s="289"/>
      <c r="CC80" s="288">
        <f>INDEX([1]YTD!CK:CK,MATCH($A:$A,[1]YTD!$G:$G,0))</f>
        <v>0.87413698618162528</v>
      </c>
      <c r="CD80" s="249" t="s">
        <v>221</v>
      </c>
      <c r="CE80" s="255">
        <f t="shared" si="8"/>
        <v>402.16718350655248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6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6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6" t="s">
        <v>1278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10111</v>
      </c>
      <c r="D111" s="174">
        <v>51194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1384</v>
      </c>
      <c r="D114" s="174">
        <v>1968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66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85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30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64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5" customHeight="1" x14ac:dyDescent="0.35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 t="s">
        <v>1279</v>
      </c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4485.5193516960408</v>
      </c>
      <c r="C138" s="189">
        <v>2801.99442033478</v>
      </c>
      <c r="D138" s="174">
        <v>2823.4862279691788</v>
      </c>
      <c r="E138" s="175">
        <f>SUM(B138:D138)</f>
        <v>10111</v>
      </c>
    </row>
    <row r="139" spans="1:6" ht="12.65" customHeight="1" x14ac:dyDescent="0.35">
      <c r="A139" s="173" t="s">
        <v>215</v>
      </c>
      <c r="B139" s="174">
        <v>22858.522935942041</v>
      </c>
      <c r="C139" s="174">
        <v>9948.0723837154655</v>
      </c>
      <c r="D139" s="174">
        <v>18387.404680342494</v>
      </c>
      <c r="E139" s="175">
        <f>SUM(B139:D139)</f>
        <v>51194</v>
      </c>
    </row>
    <row r="140" spans="1:6" ht="12.65" customHeight="1" x14ac:dyDescent="0.35">
      <c r="A140" s="173" t="s">
        <v>298</v>
      </c>
      <c r="B140" s="174">
        <v>22677.687256193309</v>
      </c>
      <c r="C140" s="174">
        <v>9869.3723541142481</v>
      </c>
      <c r="D140" s="174">
        <v>18241.940389692441</v>
      </c>
      <c r="E140" s="175">
        <f>SUM(B140:D140)</f>
        <v>50789</v>
      </c>
    </row>
    <row r="141" spans="1:6" ht="12.65" customHeight="1" x14ac:dyDescent="0.35">
      <c r="A141" s="173" t="s">
        <v>245</v>
      </c>
      <c r="B141" s="174">
        <v>442816912.70434034</v>
      </c>
      <c r="C141" s="189">
        <v>157527847.46798</v>
      </c>
      <c r="D141" s="174">
        <v>227509583.46767977</v>
      </c>
      <c r="E141" s="175">
        <f>SUM(B141:D141)</f>
        <v>827854343.6400001</v>
      </c>
      <c r="F141" s="199"/>
    </row>
    <row r="142" spans="1:6" ht="12.65" customHeight="1" x14ac:dyDescent="0.35">
      <c r="A142" s="173" t="s">
        <v>246</v>
      </c>
      <c r="B142" s="174">
        <v>395267175.08780217</v>
      </c>
      <c r="C142" s="189">
        <v>172021021.64254034</v>
      </c>
      <c r="D142" s="174">
        <v>317953068.33965755</v>
      </c>
      <c r="E142" s="175">
        <f>SUM(B142:D142)</f>
        <v>885241265.07000005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7570837.2699999996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12276861.35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8227674.8299999991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9745.5499999999993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28085118.999999996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3134549.7499999995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2554827.64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5689377.3899999997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3213500.2599999993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3213500.2599999993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89062.9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2509429.94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2598492.84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5879771.5500000017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5879771.5500000017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19229634</v>
      </c>
      <c r="C195" s="189"/>
      <c r="D195" s="189">
        <v>6224913</v>
      </c>
      <c r="E195" s="175">
        <f t="shared" ref="E195:E203" si="10">SUM(B195:C195)-D195</f>
        <v>13004721</v>
      </c>
    </row>
    <row r="196" spans="1:8" ht="12.65" customHeight="1" x14ac:dyDescent="0.35">
      <c r="A196" s="173" t="s">
        <v>333</v>
      </c>
      <c r="B196" s="174">
        <v>716319</v>
      </c>
      <c r="C196" s="189"/>
      <c r="D196" s="189">
        <v>282492</v>
      </c>
      <c r="E196" s="175">
        <f t="shared" si="10"/>
        <v>433827</v>
      </c>
    </row>
    <row r="197" spans="1:8" ht="12.65" customHeight="1" x14ac:dyDescent="0.35">
      <c r="A197" s="173" t="s">
        <v>334</v>
      </c>
      <c r="B197" s="174">
        <v>127155675.63000005</v>
      </c>
      <c r="C197" s="189"/>
      <c r="D197" s="189">
        <v>10761022.359999999</v>
      </c>
      <c r="E197" s="175">
        <f t="shared" si="10"/>
        <v>116394653.27000006</v>
      </c>
    </row>
    <row r="198" spans="1:8" ht="12.65" customHeight="1" x14ac:dyDescent="0.35">
      <c r="A198" s="173" t="s">
        <v>335</v>
      </c>
      <c r="B198" s="290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1338563.7699999996</v>
      </c>
      <c r="C199" s="189">
        <v>159998.98000000001</v>
      </c>
      <c r="D199" s="174">
        <v>0</v>
      </c>
      <c r="E199" s="175">
        <f t="shared" si="10"/>
        <v>1498562.7499999995</v>
      </c>
    </row>
    <row r="200" spans="1:8" ht="12.65" customHeight="1" x14ac:dyDescent="0.35">
      <c r="A200" s="173" t="s">
        <v>337</v>
      </c>
      <c r="B200" s="174">
        <v>46787378.909999996</v>
      </c>
      <c r="C200" s="189">
        <v>11130370.600000001</v>
      </c>
      <c r="D200" s="174">
        <v>703969.20000000007</v>
      </c>
      <c r="E200" s="175">
        <f t="shared" si="10"/>
        <v>57213780.309999995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311050</v>
      </c>
      <c r="C202" s="189">
        <v>40750</v>
      </c>
      <c r="D202" s="174">
        <v>0</v>
      </c>
      <c r="E202" s="175">
        <f t="shared" si="10"/>
        <v>351800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195538621.31000006</v>
      </c>
      <c r="C204" s="191">
        <f>SUM(C195:C203)</f>
        <v>11331119.580000002</v>
      </c>
      <c r="D204" s="175">
        <f>SUM(D195:D203)</f>
        <v>17972396.559999999</v>
      </c>
      <c r="E204" s="175">
        <f>SUM(E195:E203)</f>
        <v>188897344.33000004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178575.3</v>
      </c>
      <c r="C209" s="189">
        <v>85420.199999999983</v>
      </c>
      <c r="D209" s="174">
        <v>67260</v>
      </c>
      <c r="E209" s="175">
        <f t="shared" ref="E209:E216" si="11">SUM(B209:C209)-D209</f>
        <v>196735.5</v>
      </c>
      <c r="H209" s="259"/>
    </row>
    <row r="210" spans="1:8" ht="12.65" customHeight="1" x14ac:dyDescent="0.35">
      <c r="A210" s="173" t="s">
        <v>334</v>
      </c>
      <c r="B210" s="174">
        <v>9684047.1999999993</v>
      </c>
      <c r="C210" s="189">
        <v>6217952.4999999907</v>
      </c>
      <c r="D210" s="174">
        <v>1008900</v>
      </c>
      <c r="E210" s="175">
        <f t="shared" si="11"/>
        <v>14893099.69999999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169181.17</v>
      </c>
      <c r="C212" s="189">
        <v>131453.45000000001</v>
      </c>
      <c r="D212" s="174">
        <v>0</v>
      </c>
      <c r="E212" s="175">
        <f t="shared" si="11"/>
        <v>300634.62</v>
      </c>
      <c r="H212" s="259"/>
    </row>
    <row r="213" spans="1:8" ht="12.65" customHeight="1" x14ac:dyDescent="0.35">
      <c r="A213" s="173" t="s">
        <v>337</v>
      </c>
      <c r="B213" s="174">
        <v>15204316.23</v>
      </c>
      <c r="C213" s="189">
        <v>11515027.910000172</v>
      </c>
      <c r="D213" s="174">
        <v>430357.1</v>
      </c>
      <c r="E213" s="175">
        <f t="shared" si="11"/>
        <v>26288987.04000017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58600.03</v>
      </c>
      <c r="C215" s="189">
        <v>73025.00999999998</v>
      </c>
      <c r="D215" s="174">
        <v>0</v>
      </c>
      <c r="E215" s="175">
        <f t="shared" si="11"/>
        <v>131625.03999999998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25294719.93</v>
      </c>
      <c r="C217" s="191">
        <f>SUM(C208:C216)</f>
        <v>18022879.070000164</v>
      </c>
      <c r="D217" s="175">
        <f>SUM(D208:D216)</f>
        <v>1506517.1</v>
      </c>
      <c r="E217" s="175">
        <f>SUM(E208:E216)</f>
        <v>41811081.900000162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1" t="s">
        <v>1255</v>
      </c>
      <c r="C220" s="301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6257980.6899999985</v>
      </c>
      <c r="D221" s="172">
        <f>C221</f>
        <v>6257980.6899999985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691660819.01634705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270571939.13937271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9428981.1471986882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90697216.296023145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247113828.92105833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1309472784.52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5632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8521025.390328398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12558489.589671606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21079514.980000004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13623087.259999998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13623087.259999998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1350433367.45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2069.29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48704005.710000016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6360119.3500000024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2021223.44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8381542.299999998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1689422.1000000003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54438143.49000001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13004721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433827.00000000006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116394653.27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1498562.7499999998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57213780.310000002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351800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188897344.32999998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41811081.899999999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147086262.42999998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334388.06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334388.06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7883332.9200000009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28421345.010000002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230280138.98999998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3353266.6599999997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2720166.59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790000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883154.59000000008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7746587.8399999999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245571832.25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104405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245676237.25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245676237.25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-23142686.099999998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230280138.99000001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230280138.98999998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827854343.6400001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885241265.07000017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1713095608.7100003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6257980.6899999995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1309472784.52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21079514.980000004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13623087.259999998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1350433367.45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362662241.26000023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5815929.2199999997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5815929.2199999997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368478170.48000026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125208068.69999996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28085119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19480815.699999999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106026117.26000001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3262018.5599999991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32243589.809999991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21335734.84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5689377.3899999987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3213500.2599999993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2598492.84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5879771.5500000017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14224319.940000005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367246925.8499999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1231244.6300003529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1231244.6300003529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1231244.6300003529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Deaconess Hospital - MultiCare Health Systems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10111</v>
      </c>
      <c r="C414" s="194">
        <f>E138</f>
        <v>10111</v>
      </c>
      <c r="D414" s="179"/>
    </row>
    <row r="415" spans="1:5" ht="12.65" customHeight="1" x14ac:dyDescent="0.35">
      <c r="A415" s="179" t="s">
        <v>464</v>
      </c>
      <c r="B415" s="179">
        <f>D111</f>
        <v>51194</v>
      </c>
      <c r="C415" s="179">
        <f>E139</f>
        <v>51194</v>
      </c>
      <c r="D415" s="194">
        <f>SUM(C59:H59)+N59</f>
        <v>51194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1384</v>
      </c>
    </row>
    <row r="424" spans="1:7" ht="12.65" customHeight="1" x14ac:dyDescent="0.35">
      <c r="A424" s="179" t="s">
        <v>1244</v>
      </c>
      <c r="B424" s="179">
        <f>D114</f>
        <v>1968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125208068.69999996</v>
      </c>
      <c r="C427" s="179">
        <f t="shared" ref="C427:C434" si="13">CE61</f>
        <v>125208068.69999996</v>
      </c>
      <c r="D427" s="179"/>
    </row>
    <row r="428" spans="1:7" ht="12.65" customHeight="1" x14ac:dyDescent="0.35">
      <c r="A428" s="179" t="s">
        <v>3</v>
      </c>
      <c r="B428" s="179">
        <f t="shared" si="12"/>
        <v>28085119</v>
      </c>
      <c r="C428" s="179">
        <f t="shared" si="13"/>
        <v>28085119</v>
      </c>
      <c r="D428" s="179">
        <f>D173</f>
        <v>28085118.999999996</v>
      </c>
    </row>
    <row r="429" spans="1:7" ht="12.65" customHeight="1" x14ac:dyDescent="0.35">
      <c r="A429" s="179" t="s">
        <v>236</v>
      </c>
      <c r="B429" s="179">
        <f t="shared" si="12"/>
        <v>19480815.699999999</v>
      </c>
      <c r="C429" s="179">
        <f t="shared" si="13"/>
        <v>19480815.699999999</v>
      </c>
      <c r="D429" s="179"/>
    </row>
    <row r="430" spans="1:7" ht="12.65" customHeight="1" x14ac:dyDescent="0.35">
      <c r="A430" s="179" t="s">
        <v>237</v>
      </c>
      <c r="B430" s="179">
        <f t="shared" si="12"/>
        <v>106026117.26000001</v>
      </c>
      <c r="C430" s="179">
        <f t="shared" si="13"/>
        <v>106026117.26000001</v>
      </c>
      <c r="D430" s="179"/>
    </row>
    <row r="431" spans="1:7" ht="12.65" customHeight="1" x14ac:dyDescent="0.35">
      <c r="A431" s="179" t="s">
        <v>444</v>
      </c>
      <c r="B431" s="179">
        <f t="shared" si="12"/>
        <v>3262018.5599999991</v>
      </c>
      <c r="C431" s="179">
        <f t="shared" si="13"/>
        <v>3262018.5599999991</v>
      </c>
      <c r="D431" s="179"/>
    </row>
    <row r="432" spans="1:7" ht="12.65" customHeight="1" x14ac:dyDescent="0.35">
      <c r="A432" s="179" t="s">
        <v>445</v>
      </c>
      <c r="B432" s="179">
        <f t="shared" si="12"/>
        <v>32243589.809999991</v>
      </c>
      <c r="C432" s="179">
        <f t="shared" si="13"/>
        <v>31472514.929999996</v>
      </c>
      <c r="D432" s="179"/>
    </row>
    <row r="433" spans="1:7" ht="12.65" customHeight="1" x14ac:dyDescent="0.35">
      <c r="A433" s="179" t="s">
        <v>6</v>
      </c>
      <c r="B433" s="179">
        <f t="shared" si="12"/>
        <v>21335734.84</v>
      </c>
      <c r="C433" s="179">
        <f t="shared" si="13"/>
        <v>21335735</v>
      </c>
      <c r="D433" s="179">
        <f>C217</f>
        <v>18022879.070000164</v>
      </c>
    </row>
    <row r="434" spans="1:7" ht="12.65" customHeight="1" x14ac:dyDescent="0.35">
      <c r="A434" s="179" t="s">
        <v>474</v>
      </c>
      <c r="B434" s="179">
        <f t="shared" si="12"/>
        <v>5689377.3899999987</v>
      </c>
      <c r="C434" s="179">
        <f t="shared" si="13"/>
        <v>5689377.3899999987</v>
      </c>
      <c r="D434" s="179">
        <f>D177</f>
        <v>5689377.3899999997</v>
      </c>
    </row>
    <row r="435" spans="1:7" ht="12.65" customHeight="1" x14ac:dyDescent="0.35">
      <c r="A435" s="179" t="s">
        <v>447</v>
      </c>
      <c r="B435" s="179">
        <f t="shared" si="12"/>
        <v>3213500.2599999993</v>
      </c>
      <c r="C435" s="179"/>
      <c r="D435" s="179">
        <f>D181</f>
        <v>3213500.2599999993</v>
      </c>
    </row>
    <row r="436" spans="1:7" ht="12.65" customHeight="1" x14ac:dyDescent="0.35">
      <c r="A436" s="179" t="s">
        <v>475</v>
      </c>
      <c r="B436" s="179">
        <f t="shared" si="12"/>
        <v>2598492.84</v>
      </c>
      <c r="C436" s="179"/>
      <c r="D436" s="179">
        <f>D186</f>
        <v>2598492.84</v>
      </c>
    </row>
    <row r="437" spans="1:7" ht="12.65" customHeight="1" x14ac:dyDescent="0.35">
      <c r="A437" s="194" t="s">
        <v>449</v>
      </c>
      <c r="B437" s="194">
        <f t="shared" si="12"/>
        <v>5879771.5500000017</v>
      </c>
      <c r="C437" s="194"/>
      <c r="D437" s="194">
        <f>D190</f>
        <v>5879771.5500000017</v>
      </c>
    </row>
    <row r="438" spans="1:7" ht="12.65" customHeight="1" x14ac:dyDescent="0.35">
      <c r="A438" s="194" t="s">
        <v>476</v>
      </c>
      <c r="B438" s="194">
        <f>C386+C387+C388</f>
        <v>11691764.650000002</v>
      </c>
      <c r="C438" s="194">
        <f>CD69</f>
        <v>11691764.650000002</v>
      </c>
      <c r="D438" s="194">
        <f>D181+D186+D190</f>
        <v>11691764.650000002</v>
      </c>
    </row>
    <row r="439" spans="1:7" ht="12.65" customHeight="1" x14ac:dyDescent="0.35">
      <c r="A439" s="179" t="s">
        <v>451</v>
      </c>
      <c r="B439" s="194">
        <f>C389</f>
        <v>14224319.940000005</v>
      </c>
      <c r="C439" s="194">
        <f>SUM(C69:CC69)</f>
        <v>14224319.940000001</v>
      </c>
      <c r="D439" s="179"/>
    </row>
    <row r="440" spans="1:7" ht="12.65" customHeight="1" x14ac:dyDescent="0.35">
      <c r="A440" s="179" t="s">
        <v>477</v>
      </c>
      <c r="B440" s="194">
        <f>B438+B439</f>
        <v>25916084.590000007</v>
      </c>
      <c r="C440" s="194">
        <f>CE69</f>
        <v>25916084.590000004</v>
      </c>
      <c r="D440" s="179"/>
    </row>
    <row r="441" spans="1:7" ht="12.65" customHeight="1" x14ac:dyDescent="0.35">
      <c r="A441" s="179" t="s">
        <v>478</v>
      </c>
      <c r="B441" s="179">
        <f>D390</f>
        <v>367246925.8499999</v>
      </c>
      <c r="C441" s="179">
        <f>SUM(C427:C437)+C440</f>
        <v>366475851.13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6257980.6899999985</v>
      </c>
      <c r="C444" s="179">
        <f>C363</f>
        <v>6257980.6899999995</v>
      </c>
      <c r="D444" s="179"/>
    </row>
    <row r="445" spans="1:7" ht="12.65" customHeight="1" x14ac:dyDescent="0.35">
      <c r="A445" s="179" t="s">
        <v>343</v>
      </c>
      <c r="B445" s="179">
        <f>D229</f>
        <v>1309472784.52</v>
      </c>
      <c r="C445" s="179">
        <f>C364</f>
        <v>1309472784.52</v>
      </c>
      <c r="D445" s="179"/>
    </row>
    <row r="446" spans="1:7" ht="12.65" customHeight="1" x14ac:dyDescent="0.35">
      <c r="A446" s="179" t="s">
        <v>351</v>
      </c>
      <c r="B446" s="179">
        <f>D236</f>
        <v>21079514.980000004</v>
      </c>
      <c r="C446" s="179">
        <f>C365</f>
        <v>21079514.980000004</v>
      </c>
      <c r="D446" s="179"/>
    </row>
    <row r="447" spans="1:7" ht="12.65" customHeight="1" x14ac:dyDescent="0.35">
      <c r="A447" s="179" t="s">
        <v>356</v>
      </c>
      <c r="B447" s="179">
        <f>D240</f>
        <v>13623087.259999998</v>
      </c>
      <c r="C447" s="179">
        <f>C366</f>
        <v>13623087.259999998</v>
      </c>
      <c r="D447" s="179"/>
    </row>
    <row r="448" spans="1:7" ht="12.65" customHeight="1" x14ac:dyDescent="0.35">
      <c r="A448" s="179" t="s">
        <v>358</v>
      </c>
      <c r="B448" s="179">
        <f>D242</f>
        <v>1350433367.45</v>
      </c>
      <c r="C448" s="179">
        <f>D367</f>
        <v>1350433367.45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5632</v>
      </c>
    </row>
    <row r="454" spans="1:7" ht="12.65" customHeight="1" x14ac:dyDescent="0.35">
      <c r="A454" s="179" t="s">
        <v>168</v>
      </c>
      <c r="B454" s="179">
        <f>C233</f>
        <v>8521025.390328398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12558489.589671606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5815929.2199999997</v>
      </c>
      <c r="C458" s="194">
        <f>CE70</f>
        <v>5815929.2199999988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827854343.6400001</v>
      </c>
      <c r="C463" s="194">
        <f>CE73</f>
        <v>827854343.6400001</v>
      </c>
      <c r="D463" s="194">
        <f>E141+E147+E153</f>
        <v>827854343.6400001</v>
      </c>
    </row>
    <row r="464" spans="1:7" ht="12.65" customHeight="1" x14ac:dyDescent="0.35">
      <c r="A464" s="179" t="s">
        <v>246</v>
      </c>
      <c r="B464" s="194">
        <f>C360</f>
        <v>885241265.07000017</v>
      </c>
      <c r="C464" s="194">
        <f>CE74</f>
        <v>885241265.07000017</v>
      </c>
      <c r="D464" s="194">
        <f>E142+E148+E154</f>
        <v>885241265.07000005</v>
      </c>
    </row>
    <row r="465" spans="1:7" ht="12.65" customHeight="1" x14ac:dyDescent="0.35">
      <c r="A465" s="179" t="s">
        <v>247</v>
      </c>
      <c r="B465" s="194">
        <f>D361</f>
        <v>1713095608.7100003</v>
      </c>
      <c r="C465" s="194">
        <f>CE75</f>
        <v>1713100819.71</v>
      </c>
      <c r="D465" s="194">
        <f>D463+D464</f>
        <v>1713095608.71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13004721</v>
      </c>
      <c r="C468" s="179">
        <f>E195</f>
        <v>13004721</v>
      </c>
      <c r="D468" s="179"/>
    </row>
    <row r="469" spans="1:7" ht="12.65" customHeight="1" x14ac:dyDescent="0.35">
      <c r="A469" s="179" t="s">
        <v>333</v>
      </c>
      <c r="B469" s="179">
        <f t="shared" si="14"/>
        <v>433827.00000000006</v>
      </c>
      <c r="C469" s="179">
        <f>E196</f>
        <v>433827</v>
      </c>
      <c r="D469" s="179"/>
    </row>
    <row r="470" spans="1:7" ht="12.65" customHeight="1" x14ac:dyDescent="0.35">
      <c r="A470" s="179" t="s">
        <v>334</v>
      </c>
      <c r="B470" s="179">
        <f t="shared" si="14"/>
        <v>116394653.27</v>
      </c>
      <c r="C470" s="179">
        <f>E197</f>
        <v>116394653.27000006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1498562.7499999998</v>
      </c>
      <c r="C472" s="179">
        <f>E199</f>
        <v>1498562.7499999995</v>
      </c>
      <c r="D472" s="179"/>
    </row>
    <row r="473" spans="1:7" ht="12.65" customHeight="1" x14ac:dyDescent="0.35">
      <c r="A473" s="179" t="s">
        <v>495</v>
      </c>
      <c r="B473" s="179">
        <f t="shared" si="14"/>
        <v>57213780.310000002</v>
      </c>
      <c r="C473" s="179">
        <f>SUM(E200:E201)</f>
        <v>57213780.309999995</v>
      </c>
      <c r="D473" s="179"/>
    </row>
    <row r="474" spans="1:7" ht="12.65" customHeight="1" x14ac:dyDescent="0.35">
      <c r="A474" s="179" t="s">
        <v>339</v>
      </c>
      <c r="B474" s="179">
        <f t="shared" si="14"/>
        <v>351800</v>
      </c>
      <c r="C474" s="179">
        <f>E202</f>
        <v>351800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188897344.32999998</v>
      </c>
      <c r="C476" s="179">
        <f>E204</f>
        <v>188897344.33000004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41811081.899999999</v>
      </c>
      <c r="C478" s="179">
        <f>E217</f>
        <v>41811081.900000162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230280138.98999998</v>
      </c>
    </row>
    <row r="482" spans="1:12" ht="12.65" customHeight="1" x14ac:dyDescent="0.35">
      <c r="A482" s="180" t="s">
        <v>499</v>
      </c>
      <c r="C482" s="180">
        <f>D339</f>
        <v>230280138.99000001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037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2018'!C71</f>
        <v>12759809.899999999</v>
      </c>
      <c r="C496" s="240">
        <f>C71</f>
        <v>13964375.870000001</v>
      </c>
      <c r="D496" s="240">
        <f>'Prior Year 2018'!C59</f>
        <v>8755</v>
      </c>
      <c r="E496" s="180">
        <f>C59</f>
        <v>10133</v>
      </c>
      <c r="F496" s="263">
        <f t="shared" ref="F496:G511" si="15">IF(B496=0,"",IF(D496=0,"",B496/D496))</f>
        <v>1457.4311707595657</v>
      </c>
      <c r="G496" s="264">
        <f t="shared" si="15"/>
        <v>1378.1087407480511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2018'!D71</f>
        <v>9859089.6699999999</v>
      </c>
      <c r="C497" s="240">
        <f>D71</f>
        <v>11029161.069999998</v>
      </c>
      <c r="D497" s="240">
        <f>'Prior Year 2018'!D59</f>
        <v>17572</v>
      </c>
      <c r="E497" s="180">
        <f>D59</f>
        <v>16283</v>
      </c>
      <c r="F497" s="263">
        <f t="shared" si="15"/>
        <v>561.06815786478489</v>
      </c>
      <c r="G497" s="263">
        <f t="shared" si="15"/>
        <v>677.34207885524768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2018'!E71</f>
        <v>11969101.090000002</v>
      </c>
      <c r="C498" s="240">
        <f>E71</f>
        <v>13308369.489999998</v>
      </c>
      <c r="D498" s="240">
        <f>'Prior Year 2018'!E59</f>
        <v>23085</v>
      </c>
      <c r="E498" s="180">
        <f>E59</f>
        <v>21005</v>
      </c>
      <c r="F498" s="263">
        <f t="shared" si="15"/>
        <v>518.47957938055026</v>
      </c>
      <c r="G498" s="263">
        <f t="shared" si="15"/>
        <v>633.58102785051176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2018'!F71</f>
        <v>3641646.93</v>
      </c>
      <c r="C499" s="240">
        <f>F71</f>
        <v>2645601.04</v>
      </c>
      <c r="D499" s="240">
        <f>'Prior Year 2018'!F59</f>
        <v>4308</v>
      </c>
      <c r="E499" s="180">
        <f>F59</f>
        <v>2177</v>
      </c>
      <c r="F499" s="263">
        <f t="shared" si="15"/>
        <v>845.32194289693598</v>
      </c>
      <c r="G499" s="263">
        <f t="shared" si="15"/>
        <v>1215.25082223243</v>
      </c>
      <c r="H499" s="265">
        <f t="shared" si="16"/>
        <v>0.4376189242973394</v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2018'!G71</f>
        <v>0</v>
      </c>
      <c r="C500" s="240">
        <f>G71</f>
        <v>0</v>
      </c>
      <c r="D500" s="240">
        <f>'Prior Year 2018'!G59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2018'!H71</f>
        <v>0</v>
      </c>
      <c r="C501" s="240">
        <f>H71</f>
        <v>0</v>
      </c>
      <c r="D501" s="240">
        <f>'Prior Year 2018'!H59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434035.78</v>
      </c>
      <c r="C507" s="240">
        <f>N71</f>
        <v>607177.43000000017</v>
      </c>
      <c r="D507" s="240">
        <f>'Prior Year 2018'!N59</f>
        <v>936</v>
      </c>
      <c r="E507" s="180">
        <f>N59</f>
        <v>1596</v>
      </c>
      <c r="F507" s="263">
        <f t="shared" si="15"/>
        <v>463.7134401709402</v>
      </c>
      <c r="G507" s="263">
        <f t="shared" si="15"/>
        <v>380.43698621553898</v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2018'!O71</f>
        <v>4150265.2800000003</v>
      </c>
      <c r="C508" s="240">
        <f>O71</f>
        <v>6563276.4800000004</v>
      </c>
      <c r="D508" s="240">
        <f>'Prior Year 2018'!O59</f>
        <v>1329</v>
      </c>
      <c r="E508" s="180">
        <f>O59</f>
        <v>1367</v>
      </c>
      <c r="F508" s="263">
        <f t="shared" si="15"/>
        <v>3122.8482167042889</v>
      </c>
      <c r="G508" s="263">
        <f t="shared" si="15"/>
        <v>4801.226393562546</v>
      </c>
      <c r="H508" s="265">
        <f t="shared" si="16"/>
        <v>0.53745108964326826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2018'!P71</f>
        <v>44724574.850000001</v>
      </c>
      <c r="C509" s="240">
        <f>P71</f>
        <v>49089077.320000008</v>
      </c>
      <c r="D509" s="240">
        <f>'Prior Year 2018'!P59</f>
        <v>1457858</v>
      </c>
      <c r="E509" s="180">
        <f>P59</f>
        <v>1587745</v>
      </c>
      <c r="F509" s="263">
        <f t="shared" si="15"/>
        <v>30.678279263138112</v>
      </c>
      <c r="G509" s="263">
        <f t="shared" si="15"/>
        <v>30.917481913027601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2018'!Q71</f>
        <v>2306503.2699999996</v>
      </c>
      <c r="C510" s="240">
        <f>Q71</f>
        <v>2469029.7200000002</v>
      </c>
      <c r="D510" s="240">
        <f>'Prior Year 2018'!Q59</f>
        <v>999457.39436619717</v>
      </c>
      <c r="E510" s="180">
        <f>Q59</f>
        <v>1104675</v>
      </c>
      <c r="F510" s="263">
        <f t="shared" si="15"/>
        <v>2.3077554711200685</v>
      </c>
      <c r="G510" s="263">
        <f t="shared" si="15"/>
        <v>2.2350734107316632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2018'!R71</f>
        <v>3762205.4499999997</v>
      </c>
      <c r="C511" s="240">
        <f>R71</f>
        <v>4136150.5499999993</v>
      </c>
      <c r="D511" s="240">
        <f>'Prior Year 2018'!R59</f>
        <v>1562437</v>
      </c>
      <c r="E511" s="180">
        <f>R59</f>
        <v>1851503</v>
      </c>
      <c r="F511" s="263">
        <f t="shared" si="15"/>
        <v>2.4079085748737388</v>
      </c>
      <c r="G511" s="263">
        <f t="shared" si="15"/>
        <v>2.2339421270178872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2018'!S71</f>
        <v>1654756.56</v>
      </c>
      <c r="C512" s="240">
        <f>S71</f>
        <v>2006593.96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2018'!T71</f>
        <v>634091.32000000007</v>
      </c>
      <c r="C513" s="240">
        <f>T71</f>
        <v>691909.1399999999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2018'!U71</f>
        <v>8752404.2299999986</v>
      </c>
      <c r="C514" s="240">
        <f>U71</f>
        <v>10487678.34</v>
      </c>
      <c r="D514" s="240">
        <f>'Prior Year 2018'!U59</f>
        <v>709344</v>
      </c>
      <c r="E514" s="180">
        <f>U59</f>
        <v>751498</v>
      </c>
      <c r="F514" s="263">
        <f t="shared" si="17"/>
        <v>12.338730192967022</v>
      </c>
      <c r="G514" s="263">
        <f t="shared" si="17"/>
        <v>13.955696941309224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2018'!V71</f>
        <v>207284.37999999998</v>
      </c>
      <c r="C515" s="240">
        <f>V71</f>
        <v>280454.08999999997</v>
      </c>
      <c r="D515" s="240">
        <f>'Prior Year 2018'!V59</f>
        <v>14084</v>
      </c>
      <c r="E515" s="180">
        <f>V59</f>
        <v>13701</v>
      </c>
      <c r="F515" s="263">
        <f t="shared" si="17"/>
        <v>14.717720817949445</v>
      </c>
      <c r="G515" s="263">
        <f t="shared" si="17"/>
        <v>20.469607327932266</v>
      </c>
      <c r="H515" s="265">
        <f t="shared" si="16"/>
        <v>0.39081367156849001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2018'!W71</f>
        <v>1062606.06</v>
      </c>
      <c r="C516" s="240">
        <f>W71</f>
        <v>1238308.98</v>
      </c>
      <c r="D516" s="240">
        <f>'Prior Year 2018'!W59</f>
        <v>35154.795070422537</v>
      </c>
      <c r="E516" s="180">
        <f>W59</f>
        <v>37049</v>
      </c>
      <c r="F516" s="263">
        <f t="shared" si="17"/>
        <v>30.226489953116609</v>
      </c>
      <c r="G516" s="263">
        <f t="shared" si="17"/>
        <v>33.423546654430616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2018'!X71</f>
        <v>1832651.52</v>
      </c>
      <c r="C517" s="240">
        <f>X71</f>
        <v>2226581.92</v>
      </c>
      <c r="D517" s="240">
        <f>'Prior Year 2018'!X59</f>
        <v>19640</v>
      </c>
      <c r="E517" s="180">
        <f>X59</f>
        <v>22906</v>
      </c>
      <c r="F517" s="263">
        <f t="shared" si="17"/>
        <v>93.312195519348265</v>
      </c>
      <c r="G517" s="263">
        <f t="shared" si="17"/>
        <v>97.205182921505283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2018'!Y71</f>
        <v>19566329.789999999</v>
      </c>
      <c r="C518" s="240">
        <f>Y71</f>
        <v>23114679.98</v>
      </c>
      <c r="D518" s="240">
        <f>'Prior Year 2018'!Y59</f>
        <v>142749</v>
      </c>
      <c r="E518" s="180">
        <f>Y59</f>
        <v>162716</v>
      </c>
      <c r="F518" s="263">
        <f t="shared" si="17"/>
        <v>137.0680690582771</v>
      </c>
      <c r="G518" s="263">
        <f t="shared" si="17"/>
        <v>142.05536013667987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2018'!Z71</f>
        <v>4122214.7300000004</v>
      </c>
      <c r="C519" s="240">
        <f>Z71</f>
        <v>3182935.24</v>
      </c>
      <c r="D519" s="240">
        <f>'Prior Year 2018'!Z59</f>
        <v>4882</v>
      </c>
      <c r="E519" s="180">
        <f>Z59</f>
        <v>4179</v>
      </c>
      <c r="F519" s="263">
        <f t="shared" si="17"/>
        <v>844.37007988529297</v>
      </c>
      <c r="G519" s="263">
        <f t="shared" si="17"/>
        <v>761.64997367791341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2018'!AA71</f>
        <v>1123409.45</v>
      </c>
      <c r="C520" s="240">
        <f>AA71</f>
        <v>995111.83</v>
      </c>
      <c r="D520" s="240">
        <f>'Prior Year 2018'!AA59</f>
        <v>15718</v>
      </c>
      <c r="E520" s="180">
        <f>AA59</f>
        <v>18568</v>
      </c>
      <c r="F520" s="263">
        <f t="shared" si="17"/>
        <v>71.472798702124948</v>
      </c>
      <c r="G520" s="263">
        <f t="shared" si="17"/>
        <v>53.592838754847044</v>
      </c>
      <c r="H520" s="265">
        <f t="shared" si="16"/>
        <v>-0.25016454192308435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2018'!AB71</f>
        <v>13340636.620000003</v>
      </c>
      <c r="C521" s="240">
        <f>AB71</f>
        <v>13767833.800000001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2018'!AC71</f>
        <v>3828820.5300000003</v>
      </c>
      <c r="C522" s="240">
        <f>AC71</f>
        <v>4405571.13</v>
      </c>
      <c r="D522" s="240">
        <f>'Prior Year 2018'!AC59</f>
        <v>58327</v>
      </c>
      <c r="E522" s="180">
        <f>AC59</f>
        <v>104570</v>
      </c>
      <c r="F522" s="263">
        <f t="shared" si="17"/>
        <v>65.64405043976204</v>
      </c>
      <c r="G522" s="263">
        <f t="shared" si="17"/>
        <v>42.130354116859522</v>
      </c>
      <c r="H522" s="265">
        <f t="shared" si="16"/>
        <v>-0.35819996123608722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2018'!AD71</f>
        <v>967247.22999999986</v>
      </c>
      <c r="C523" s="240">
        <f>AD71</f>
        <v>1048897.2000000002</v>
      </c>
      <c r="D523" s="240">
        <f>'Prior Year 2018'!AD59</f>
        <v>5445</v>
      </c>
      <c r="E523" s="180">
        <f>AD59</f>
        <v>6090</v>
      </c>
      <c r="F523" s="263">
        <f t="shared" si="17"/>
        <v>177.63952800734617</v>
      </c>
      <c r="G523" s="263">
        <f t="shared" si="17"/>
        <v>172.23270935960593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2018'!AE71</f>
        <v>838249.70000000007</v>
      </c>
      <c r="C524" s="240">
        <f>AE71</f>
        <v>959617.03999999992</v>
      </c>
      <c r="D524" s="240">
        <f>'Prior Year 2018'!AE59</f>
        <v>23370</v>
      </c>
      <c r="E524" s="180">
        <f>AE59</f>
        <v>18142</v>
      </c>
      <c r="F524" s="263">
        <f t="shared" si="17"/>
        <v>35.868622165169022</v>
      </c>
      <c r="G524" s="263">
        <f t="shared" si="17"/>
        <v>52.894776761106819</v>
      </c>
      <c r="H524" s="265">
        <f t="shared" si="16"/>
        <v>0.47468103228318048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2018'!AG71</f>
        <v>14005204.609999999</v>
      </c>
      <c r="C526" s="240">
        <f>AG71</f>
        <v>15266793.899999999</v>
      </c>
      <c r="D526" s="240">
        <f>'Prior Year 2018'!AG59</f>
        <v>51521</v>
      </c>
      <c r="E526" s="180">
        <f>AG59</f>
        <v>34440</v>
      </c>
      <c r="F526" s="263">
        <f t="shared" si="17"/>
        <v>271.83487529356961</v>
      </c>
      <c r="G526" s="263">
        <f t="shared" si="17"/>
        <v>443.28669860627173</v>
      </c>
      <c r="H526" s="265">
        <f t="shared" si="16"/>
        <v>0.63072048105505862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2018'!AH71</f>
        <v>0</v>
      </c>
      <c r="C527" s="240">
        <f>AH71</f>
        <v>0</v>
      </c>
      <c r="D527" s="240">
        <f>'Prior Year 2018'!AH59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2018'!AI71</f>
        <v>938134.05000000016</v>
      </c>
      <c r="C528" s="240">
        <f>AI71</f>
        <v>1087362.49</v>
      </c>
      <c r="D528" s="240">
        <f>'Prior Year 2018'!AI59</f>
        <v>0</v>
      </c>
      <c r="E528" s="180">
        <f>AI59</f>
        <v>3</v>
      </c>
      <c r="F528" s="263" t="str">
        <f t="shared" ref="F528:G540" si="18">IF(B528=0,"",IF(D528=0,"",B528/D528))</f>
        <v/>
      </c>
      <c r="G528" s="263">
        <f t="shared" si="18"/>
        <v>362454.16333333333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2018'!AJ71</f>
        <v>6686163.7699999996</v>
      </c>
      <c r="C529" s="240">
        <f>AJ71</f>
        <v>53071616.590000011</v>
      </c>
      <c r="D529" s="240">
        <f>'Prior Year 2018'!AJ59</f>
        <v>3630</v>
      </c>
      <c r="E529" s="180">
        <f>AJ59</f>
        <v>36309</v>
      </c>
      <c r="F529" s="263">
        <f t="shared" si="18"/>
        <v>1841.9183939393938</v>
      </c>
      <c r="G529" s="263">
        <f t="shared" si="18"/>
        <v>1461.6656088022257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2018'!AK71</f>
        <v>377741.21</v>
      </c>
      <c r="C530" s="240">
        <f>AK71</f>
        <v>490782.06999999995</v>
      </c>
      <c r="D530" s="240">
        <f>'Prior Year 2018'!AK59</f>
        <v>11150</v>
      </c>
      <c r="E530" s="180">
        <f>AK59</f>
        <v>10992</v>
      </c>
      <c r="F530" s="263">
        <f t="shared" si="18"/>
        <v>33.878135426008967</v>
      </c>
      <c r="G530" s="263">
        <f t="shared" si="18"/>
        <v>44.649023835516736</v>
      </c>
      <c r="H530" s="265">
        <f t="shared" si="16"/>
        <v>0.31793037822378878</v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2018'!AL71</f>
        <v>202609.41</v>
      </c>
      <c r="C531" s="240">
        <f>AL71</f>
        <v>275119.26</v>
      </c>
      <c r="D531" s="240">
        <f>'Prior Year 2018'!AL59</f>
        <v>3759</v>
      </c>
      <c r="E531" s="180">
        <f>AL59</f>
        <v>4349</v>
      </c>
      <c r="F531" s="263">
        <f t="shared" si="18"/>
        <v>53.8998164405427</v>
      </c>
      <c r="G531" s="263">
        <f t="shared" si="18"/>
        <v>63.260349505633478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2018'!AM71</f>
        <v>0</v>
      </c>
      <c r="C532" s="240">
        <f>AM71</f>
        <v>0</v>
      </c>
      <c r="D532" s="240">
        <f>'Prior Year 2018'!AM59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2018'!AN71</f>
        <v>404263.67</v>
      </c>
      <c r="C533" s="240">
        <f>AN71</f>
        <v>447984.16000000003</v>
      </c>
      <c r="D533" s="240">
        <f>'Prior Year 2018'!AN59</f>
        <v>1714</v>
      </c>
      <c r="E533" s="180">
        <f>AN59</f>
        <v>999</v>
      </c>
      <c r="F533" s="263">
        <f t="shared" si="18"/>
        <v>235.85978413068844</v>
      </c>
      <c r="G533" s="263">
        <f t="shared" si="18"/>
        <v>448.43259259259264</v>
      </c>
      <c r="H533" s="265">
        <f t="shared" si="16"/>
        <v>0.90126771397415895</v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2018'!AO71</f>
        <v>0</v>
      </c>
      <c r="C534" s="240">
        <f>AO71</f>
        <v>0</v>
      </c>
      <c r="D534" s="240">
        <f>'Prior Year 2018'!AO59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2018'!AP71</f>
        <v>0</v>
      </c>
      <c r="C535" s="240">
        <f>AP71</f>
        <v>0</v>
      </c>
      <c r="D535" s="240">
        <f>'Prior Year 2018'!AP59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2018'!AQ71</f>
        <v>0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2018'!AV71</f>
        <v>3686494.5500000003</v>
      </c>
      <c r="C541" s="240">
        <f>AV71</f>
        <v>4619858.6800000006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2018'!AW71</f>
        <v>1646209</v>
      </c>
      <c r="C542" s="240">
        <f>AW71</f>
        <v>1786842.21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2018'!AY71</f>
        <v>4992960.0999999987</v>
      </c>
      <c r="C544" s="240">
        <f>AY71</f>
        <v>3727752.129999999</v>
      </c>
      <c r="D544" s="240">
        <f>'Prior Year 2018'!AY59</f>
        <v>145747</v>
      </c>
      <c r="E544" s="180">
        <f>AY59</f>
        <v>145747</v>
      </c>
      <c r="F544" s="263">
        <f t="shared" ref="F544:G550" si="19">IF(B544=0,"",IF(D544=0,"",B544/D544))</f>
        <v>34.25772125669824</v>
      </c>
      <c r="G544" s="263">
        <f t="shared" si="19"/>
        <v>25.576870398704596</v>
      </c>
      <c r="H544" s="265">
        <f t="shared" si="16"/>
        <v>-0.2533983738424026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2018'!BA71</f>
        <v>1370758.27</v>
      </c>
      <c r="C546" s="240">
        <f>BA71</f>
        <v>1345760.52</v>
      </c>
      <c r="D546" s="240">
        <f>'Prior Year 2018'!BA59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2018'!BB71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2018'!BC71</f>
        <v>283100.46999999997</v>
      </c>
      <c r="C548" s="240">
        <f>BC71</f>
        <v>361944.89999999997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2018'!BD71</f>
        <v>688863.91</v>
      </c>
      <c r="C549" s="240">
        <f>BD71</f>
        <v>453109.93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2018'!BE71</f>
        <v>9202417.6699999981</v>
      </c>
      <c r="C550" s="240">
        <f>BE71</f>
        <v>10687122.399999999</v>
      </c>
      <c r="D550" s="240">
        <f>'Prior Year 2018'!BE59</f>
        <v>871026</v>
      </c>
      <c r="E550" s="180">
        <f>BE59</f>
        <v>871026</v>
      </c>
      <c r="F550" s="263">
        <f t="shared" si="19"/>
        <v>10.565032123036509</v>
      </c>
      <c r="G550" s="263">
        <f t="shared" si="19"/>
        <v>12.269579094079853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2018'!BF71</f>
        <v>3316625.5799999996</v>
      </c>
      <c r="C551" s="240">
        <f>BF71</f>
        <v>4026035.1099999994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2018'!BG71</f>
        <v>410455.85</v>
      </c>
      <c r="C552" s="240">
        <f>BG71</f>
        <v>301604.34000000003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2018'!BH71</f>
        <v>6114803.6499999994</v>
      </c>
      <c r="C553" s="240">
        <f>BH71</f>
        <v>3047242.29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2018'!BJ71</f>
        <v>582808.75999999978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2018'!BK71</f>
        <v>4344198.83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2018'!BL71</f>
        <v>580756.55000000005</v>
      </c>
      <c r="C557" s="240">
        <f>BL71</f>
        <v>3215797.6700000004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2018'!BN71</f>
        <v>11848760.189999999</v>
      </c>
      <c r="C559" s="240">
        <f>BN71</f>
        <v>37154065.739999995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2018'!BP71</f>
        <v>228229.93999999994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2018'!BR71</f>
        <v>534897.39</v>
      </c>
      <c r="C563" s="240">
        <f>BR71</f>
        <v>359274.02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2018'!BT71</f>
        <v>-422.28</v>
      </c>
      <c r="C565" s="240">
        <f>BT71</f>
        <v>52920.89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2018'!BV71</f>
        <v>2336385.27</v>
      </c>
      <c r="C567" s="240">
        <f>BV71</f>
        <v>-218.49000000000004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2018'!BW71</f>
        <v>369268.3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2018'!BX71</f>
        <v>3178947.3999999994</v>
      </c>
      <c r="C569" s="240">
        <f>BX71</f>
        <v>3867664.4599999995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2018'!BY71</f>
        <v>1960433.3499999999</v>
      </c>
      <c r="C570" s="240">
        <f>BY71</f>
        <v>2100470.6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2018'!BZ71</f>
        <v>1863227.46</v>
      </c>
      <c r="C571" s="240">
        <f>BZ71</f>
        <v>2354171.3200000003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2018'!CA71</f>
        <v>2913273.3</v>
      </c>
      <c r="C572" s="240">
        <f>CA71</f>
        <v>2938485.09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2018'!CC71</f>
        <v>54549669.810000002</v>
      </c>
      <c r="C574" s="240">
        <f>CC71</f>
        <v>27710203.359999999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2018'!CD71</f>
        <v>0</v>
      </c>
      <c r="C575" s="240">
        <f>CD71</f>
        <v>11691764.650000002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618701</v>
      </c>
      <c r="E612" s="180">
        <f>SUM(C624:D647)+SUM(C668:D713)</f>
        <v>293663120.63315487</v>
      </c>
      <c r="F612" s="180">
        <f>CE64-(AX64+BD64+BE64+BG64+BJ64+BN64+BP64+BQ64+CB64+CC64+CD64)</f>
        <v>104463407.05000001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1224.2694779144836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1713100819.71</v>
      </c>
      <c r="L612" s="197">
        <f>CE80-(AW80+AX80+AY80+AZ80+BA80+BB80+BC80+BD80+BE80+BF80+BG80+BH80+BI80+BJ80+BK80+BL80+BM80+BN80+BO80+BP80+BQ80+BR80+BS80+BT80+BU80+BV80+BW80+BX80+BY80+BZ80+CA80+CB80+CC80+CD80)</f>
        <v>389.01216980972441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10687122.399999999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11691764.650000002</v>
      </c>
      <c r="D615" s="266">
        <f>SUM(C614:C615)</f>
        <v>22378887.050000001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301604.34000000003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37154065.739999995</v>
      </c>
      <c r="D619" s="180">
        <f>(D615/D612)*BN76</f>
        <v>1712179.2229183405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27710203.359999999</v>
      </c>
      <c r="D620" s="180">
        <f>(D615/D612)*CC76</f>
        <v>118748.61392684028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66996801.276845179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453109.93</v>
      </c>
      <c r="D624" s="180">
        <f>(D615/D612)*BD76</f>
        <v>0</v>
      </c>
      <c r="E624" s="180">
        <f>(E623/E612)*SUM(C624:D624)</f>
        <v>103373.26618107151</v>
      </c>
      <c r="F624" s="180">
        <f>SUM(C624:E624)</f>
        <v>556483.19618107146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3727752.129999999</v>
      </c>
      <c r="D625" s="180">
        <f>(D615/D612)*AY76</f>
        <v>437847.08241986035</v>
      </c>
      <c r="E625" s="180">
        <f>(E623/E612)*SUM(C625:D625)</f>
        <v>950346.85333234689</v>
      </c>
      <c r="F625" s="180">
        <f>(F624/F612)*AY64</f>
        <v>10455.888411504629</v>
      </c>
      <c r="G625" s="180">
        <f>SUM(C625:F625)</f>
        <v>5126401.9541637106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359274.02</v>
      </c>
      <c r="D626" s="180">
        <f>(D615/D612)*BR76</f>
        <v>112382.55969256557</v>
      </c>
      <c r="E626" s="180">
        <f>(E623/E612)*SUM(C626:D626)</f>
        <v>107604.53022650232</v>
      </c>
      <c r="F626" s="180">
        <f>(F624/F612)*BR64</f>
        <v>157.38201638835125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579418.49193545629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4026035.1099999994</v>
      </c>
      <c r="D629" s="180">
        <f>(D615/D612)*BF76</f>
        <v>277285.06681789755</v>
      </c>
      <c r="E629" s="180">
        <f>(E623/E612)*SUM(C629:D629)</f>
        <v>981766.74720099859</v>
      </c>
      <c r="F629" s="180">
        <f>(F624/F612)*BF64</f>
        <v>1395.153758992102</v>
      </c>
      <c r="G629" s="180">
        <f>(G625/G612)*BF77</f>
        <v>0</v>
      </c>
      <c r="H629" s="180">
        <f>(H628/H612)*BF60</f>
        <v>30368.953541180163</v>
      </c>
      <c r="I629" s="180">
        <f>SUM(C629:H629)</f>
        <v>5316851.0313190678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1345760.52</v>
      </c>
      <c r="D630" s="180">
        <f>(D615/D612)*BA76</f>
        <v>164287.60415952135</v>
      </c>
      <c r="E630" s="180">
        <f>(E623/E612)*SUM(C630:D630)</f>
        <v>344504.93434335006</v>
      </c>
      <c r="F630" s="180">
        <f>(F624/F612)*BA64</f>
        <v>0</v>
      </c>
      <c r="G630" s="180">
        <f>(G625/G612)*BA77</f>
        <v>0</v>
      </c>
      <c r="H630" s="180">
        <f>(H628/H612)*BA60</f>
        <v>1357.8259823263757</v>
      </c>
      <c r="I630" s="180">
        <f>(I629/I612)*BA78</f>
        <v>0</v>
      </c>
      <c r="J630" s="180">
        <f>SUM(C630:I630)</f>
        <v>1855910.884485198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1786842.21</v>
      </c>
      <c r="D631" s="180">
        <f>(D615/D612)*AW76</f>
        <v>0</v>
      </c>
      <c r="E631" s="180">
        <f>(E623/E612)*SUM(C631:D631)</f>
        <v>407653.20547687862</v>
      </c>
      <c r="F631" s="180">
        <f>(F624/F612)*AW64</f>
        <v>0.16625764986296451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361944.89999999997</v>
      </c>
      <c r="D633" s="180">
        <f>(D615/D612)*BC76</f>
        <v>0</v>
      </c>
      <c r="E633" s="180">
        <f>(E623/E612)*SUM(C633:D633)</f>
        <v>82574.721967760241</v>
      </c>
      <c r="F633" s="180">
        <f>(F624/F612)*BC64</f>
        <v>21.588244201494884</v>
      </c>
      <c r="G633" s="180">
        <f>(G625/G612)*BC77</f>
        <v>0</v>
      </c>
      <c r="H633" s="180">
        <f>(H628/H612)*BC60</f>
        <v>3503.1465139550269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3047242.29</v>
      </c>
      <c r="D636" s="180">
        <f>(D615/D612)*BH76</f>
        <v>64998.860562452632</v>
      </c>
      <c r="E636" s="180">
        <f>(E623/E612)*SUM(C636:D636)</f>
        <v>710031.96261175885</v>
      </c>
      <c r="F636" s="180">
        <f>(F624/F612)*BH64</f>
        <v>-0.14761292783411556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3215797.6700000004</v>
      </c>
      <c r="D637" s="180">
        <f>(D615/D612)*BL76</f>
        <v>0</v>
      </c>
      <c r="E637" s="180">
        <f>(E623/E612)*SUM(C637:D637)</f>
        <v>733657.52219418273</v>
      </c>
      <c r="F637" s="180">
        <f>(F624/F612)*BL64</f>
        <v>297.16218995687859</v>
      </c>
      <c r="G637" s="180">
        <f>(G625/G612)*BL77</f>
        <v>0</v>
      </c>
      <c r="H637" s="180">
        <f>(H628/H612)*BL60</f>
        <v>22321.301843095414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52736.972008934856</v>
      </c>
      <c r="E639" s="180">
        <f>(E623/E612)*SUM(C639:D639)</f>
        <v>12031.502035418514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52920.89</v>
      </c>
      <c r="D640" s="180">
        <f>(D615/D612)*BT76</f>
        <v>0</v>
      </c>
      <c r="E640" s="180">
        <f>(E623/E612)*SUM(C640:D640)</f>
        <v>12073.461397125429</v>
      </c>
      <c r="F640" s="180">
        <f>(F624/F612)*BT64</f>
        <v>0</v>
      </c>
      <c r="G640" s="180">
        <f>(G625/G612)*BT77</f>
        <v>0</v>
      </c>
      <c r="H640" s="180">
        <f>(H628/H612)*BT60</f>
        <v>305.99071154504742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-218.49000000000004</v>
      </c>
      <c r="D642" s="180">
        <f>(D615/D612)*BV76</f>
        <v>306800.40917680756</v>
      </c>
      <c r="E642" s="180">
        <f>(E623/E612)*SUM(C642:D642)</f>
        <v>69944.117837735059</v>
      </c>
      <c r="F642" s="180">
        <f>(F624/F612)*BV64</f>
        <v>0.73369644715239024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3867664.4599999995</v>
      </c>
      <c r="D644" s="180">
        <f>(D615/D612)*BX76</f>
        <v>32191.978798321001</v>
      </c>
      <c r="E644" s="180">
        <f>(E623/E612)*SUM(C644:D644)</f>
        <v>889719.84726943506</v>
      </c>
      <c r="F644" s="180">
        <f>(F624/F612)*BX64</f>
        <v>-76.898184994515873</v>
      </c>
      <c r="G644" s="180">
        <f>(G625/G612)*BX77</f>
        <v>0</v>
      </c>
      <c r="H644" s="180">
        <f>(H628/H612)*BX60</f>
        <v>13877.229828229438</v>
      </c>
      <c r="I644" s="180">
        <f>(I629/I612)*BX78</f>
        <v>0</v>
      </c>
      <c r="J644" s="180">
        <f>(J630/J612)*BX79</f>
        <v>0</v>
      </c>
      <c r="K644" s="180">
        <f>SUM(C631:J644)</f>
        <v>15746858.764823969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2100470.6</v>
      </c>
      <c r="D645" s="180">
        <f>(D615/D612)*BY76</f>
        <v>487220.17349818413</v>
      </c>
      <c r="E645" s="180">
        <f>(E623/E612)*SUM(C645:D645)</f>
        <v>590360.1519461968</v>
      </c>
      <c r="F645" s="180">
        <f>(F624/F612)*BY64</f>
        <v>31.596464633409166</v>
      </c>
      <c r="G645" s="180">
        <f>(G625/G612)*BY77</f>
        <v>0</v>
      </c>
      <c r="H645" s="180">
        <f>(H628/H612)*BY60</f>
        <v>6431.3938242510931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2354171.3200000003</v>
      </c>
      <c r="D646" s="180">
        <f>(D615/D612)*BZ76</f>
        <v>0</v>
      </c>
      <c r="E646" s="180">
        <f>(E623/E612)*SUM(C646:D646)</f>
        <v>537084.62866440497</v>
      </c>
      <c r="F646" s="180">
        <f>(F624/F612)*BZ64</f>
        <v>11.743351534553327</v>
      </c>
      <c r="G646" s="180">
        <f>(G625/G612)*BZ77</f>
        <v>0</v>
      </c>
      <c r="H646" s="180">
        <f>(H628/H612)*BZ60</f>
        <v>14018.186283304871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2938485.09</v>
      </c>
      <c r="D647" s="180">
        <f>(D615/D612)*CA76</f>
        <v>41198.498709311934</v>
      </c>
      <c r="E647" s="180">
        <f>(E623/E612)*SUM(C647:D647)</f>
        <v>679790.05613718962</v>
      </c>
      <c r="F647" s="180">
        <f>(F624/F612)*CA64</f>
        <v>69.39751986357868</v>
      </c>
      <c r="G647" s="180">
        <f>(G625/G612)*CA77</f>
        <v>0</v>
      </c>
      <c r="H647" s="180">
        <f>(H628/H612)*CA60</f>
        <v>13266.158328648824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9762608.994727524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117182013.13999999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13964375.870000001</v>
      </c>
      <c r="D668" s="180">
        <f>(D615/D612)*C76</f>
        <v>1222390.9252688296</v>
      </c>
      <c r="E668" s="180">
        <f>(E623/E612)*SUM(C668:D668)</f>
        <v>3464734.6756606791</v>
      </c>
      <c r="F668" s="180">
        <f>(F624/F612)*C64</f>
        <v>6593.5206702360992</v>
      </c>
      <c r="G668" s="180">
        <f>(G625/G612)*C77</f>
        <v>293837.6908278293</v>
      </c>
      <c r="H668" s="180">
        <f>(H628/H612)*C60</f>
        <v>45472.390391028392</v>
      </c>
      <c r="I668" s="180">
        <f>(I629/I612)*C78</f>
        <v>349968.60424565157</v>
      </c>
      <c r="J668" s="180">
        <f>(J630/J612)*C79</f>
        <v>128057.8271603821</v>
      </c>
      <c r="K668" s="180">
        <f>(K644/K612)*C75</f>
        <v>359982.88390359224</v>
      </c>
      <c r="L668" s="180">
        <f>(L647/L612)*C80</f>
        <v>1740001.3350899972</v>
      </c>
      <c r="M668" s="180">
        <f t="shared" ref="M668:M713" si="20">ROUND(SUM(D668:L668),0)</f>
        <v>7611040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11029161.069999998</v>
      </c>
      <c r="D669" s="180">
        <f>(D615/D612)*D76</f>
        <v>272329.67232871777</v>
      </c>
      <c r="E669" s="180">
        <f>(E623/E612)*SUM(C669:D669)</f>
        <v>2578341.2222938081</v>
      </c>
      <c r="F669" s="180">
        <f>(F624/F612)*D64</f>
        <v>4608.9300054922487</v>
      </c>
      <c r="G669" s="180">
        <f>(G625/G612)*D77</f>
        <v>1780436.9250674995</v>
      </c>
      <c r="H669" s="180">
        <f>(H628/H612)*D60</f>
        <v>50041.828840799353</v>
      </c>
      <c r="I669" s="180">
        <f>(I629/I612)*D78</f>
        <v>77967.557963175335</v>
      </c>
      <c r="J669" s="180">
        <f>(J630/J612)*D79</f>
        <v>157752.39577728231</v>
      </c>
      <c r="K669" s="180">
        <f>(K644/K612)*D75</f>
        <v>396881.77793667995</v>
      </c>
      <c r="L669" s="180">
        <f>(L647/L612)*D80</f>
        <v>1573727.6332504109</v>
      </c>
      <c r="M669" s="180">
        <f t="shared" si="20"/>
        <v>6892088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13308369.489999998</v>
      </c>
      <c r="D670" s="180">
        <f>(D615/D612)*E76</f>
        <v>3197169.8853510018</v>
      </c>
      <c r="E670" s="180">
        <f>(E623/E612)*SUM(C670:D670)</f>
        <v>3765601.6837024866</v>
      </c>
      <c r="F670" s="180">
        <f>(F624/F612)*E64</f>
        <v>6184.2129809955095</v>
      </c>
      <c r="G670" s="180">
        <f>(G625/G612)*E77</f>
        <v>1527716.8139114121</v>
      </c>
      <c r="H670" s="180">
        <f>(H628/H612)*E60</f>
        <v>62567.34120063638</v>
      </c>
      <c r="I670" s="180">
        <f>(I629/I612)*E78</f>
        <v>915344.72252929094</v>
      </c>
      <c r="J670" s="180">
        <f>(J630/J612)*E79</f>
        <v>781338.33673218626</v>
      </c>
      <c r="K670" s="180">
        <f>(K644/K612)*E75</f>
        <v>443422.34084114328</v>
      </c>
      <c r="L670" s="180">
        <f>(L647/L612)*E80</f>
        <v>1860898.3049399678</v>
      </c>
      <c r="M670" s="180">
        <f t="shared" si="20"/>
        <v>12560244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2645601.04</v>
      </c>
      <c r="D671" s="180">
        <f>(D615/D612)*F76</f>
        <v>0</v>
      </c>
      <c r="E671" s="180">
        <f>(E623/E612)*SUM(C671:D671)</f>
        <v>603571.89814145013</v>
      </c>
      <c r="F671" s="180">
        <f>(F624/F612)*F64</f>
        <v>632.07674578411434</v>
      </c>
      <c r="G671" s="180">
        <f>(G625/G612)*F77</f>
        <v>315152.70646604628</v>
      </c>
      <c r="H671" s="180">
        <f>(H628/H612)*F60</f>
        <v>10964.821086751715</v>
      </c>
      <c r="I671" s="180">
        <f>(I629/I612)*F78</f>
        <v>0</v>
      </c>
      <c r="J671" s="180">
        <f>(J630/J612)*F79</f>
        <v>0</v>
      </c>
      <c r="K671" s="180">
        <f>(K644/K612)*F75</f>
        <v>75224.153035810421</v>
      </c>
      <c r="L671" s="180">
        <f>(L647/L612)*F80</f>
        <v>338195.7163865997</v>
      </c>
      <c r="M671" s="180">
        <f t="shared" si="20"/>
        <v>1343741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607177.43000000017</v>
      </c>
      <c r="D679" s="180">
        <f>(D615/D612)*N76</f>
        <v>0</v>
      </c>
      <c r="E679" s="180">
        <f>(E623/E612)*SUM(C679:D679)</f>
        <v>138522.48634349933</v>
      </c>
      <c r="F679" s="180">
        <f>(F624/F612)*N64</f>
        <v>68.917871071727944</v>
      </c>
      <c r="G679" s="180">
        <f>(G625/G612)*N77</f>
        <v>0</v>
      </c>
      <c r="H679" s="180">
        <f>(H628/H612)*N60</f>
        <v>4350.1718444821108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7453.5155182730741</v>
      </c>
      <c r="M679" s="180">
        <f t="shared" si="20"/>
        <v>150395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6563276.4800000004</v>
      </c>
      <c r="D680" s="180">
        <f>(D615/D612)*O76</f>
        <v>347094.63881875091</v>
      </c>
      <c r="E680" s="180">
        <f>(E623/E612)*SUM(C680:D680)</f>
        <v>1576543.7607505969</v>
      </c>
      <c r="F680" s="180">
        <f>(F624/F612)*O64</f>
        <v>2195.2515191780353</v>
      </c>
      <c r="G680" s="180">
        <f>(G625/G612)*O77</f>
        <v>137175.84321624783</v>
      </c>
      <c r="H680" s="180">
        <f>(H628/H612)*O60</f>
        <v>16812.114361132048</v>
      </c>
      <c r="I680" s="180">
        <f>(I629/I612)*O78</f>
        <v>99372.650579709196</v>
      </c>
      <c r="J680" s="180">
        <f>(J630/J612)*O79</f>
        <v>48253.674002462816</v>
      </c>
      <c r="K680" s="180">
        <f>(K644/K612)*O75</f>
        <v>164613.91716461163</v>
      </c>
      <c r="L680" s="180">
        <f>(L647/L612)*O80</f>
        <v>446391.65322268929</v>
      </c>
      <c r="M680" s="180">
        <f t="shared" si="20"/>
        <v>2838454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49089077.320000008</v>
      </c>
      <c r="D681" s="180">
        <f>(D615/D612)*P76</f>
        <v>1507488.8768287916</v>
      </c>
      <c r="E681" s="180">
        <f>(E623/E612)*SUM(C681:D681)</f>
        <v>11543186.231458198</v>
      </c>
      <c r="F681" s="180">
        <f>(F624/F612)*P64</f>
        <v>155595.04390246412</v>
      </c>
      <c r="G681" s="180">
        <f>(G625/G612)*P77</f>
        <v>782183.69267767156</v>
      </c>
      <c r="H681" s="180">
        <f>(H628/H612)*P60</f>
        <v>54835.550955408959</v>
      </c>
      <c r="I681" s="180">
        <f>(I629/I612)*P78</f>
        <v>431591.70052214881</v>
      </c>
      <c r="J681" s="180">
        <f>(J630/J612)*P79</f>
        <v>545637.69833554106</v>
      </c>
      <c r="K681" s="180">
        <f>(K644/K612)*P75</f>
        <v>4464416.2652470609</v>
      </c>
      <c r="L681" s="180">
        <f>(L647/L612)*P80</f>
        <v>1220327.8088599937</v>
      </c>
      <c r="M681" s="180">
        <f t="shared" si="20"/>
        <v>20705263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2469029.7200000002</v>
      </c>
      <c r="D682" s="180">
        <f>(D615/D612)*Q76</f>
        <v>423017.06971501588</v>
      </c>
      <c r="E682" s="180">
        <f>(E623/E612)*SUM(C682:D682)</f>
        <v>659796.44851597876</v>
      </c>
      <c r="F682" s="180">
        <f>(F624/F612)*Q64</f>
        <v>1314.1928357968657</v>
      </c>
      <c r="G682" s="180">
        <f>(G625/G612)*Q77</f>
        <v>0</v>
      </c>
      <c r="H682" s="180">
        <f>(H628/H612)*Q60</f>
        <v>8851.0755816427245</v>
      </c>
      <c r="I682" s="180">
        <f>(I629/I612)*Q78</f>
        <v>121109.12343994362</v>
      </c>
      <c r="J682" s="180">
        <f>(J630/J612)*Q79</f>
        <v>0</v>
      </c>
      <c r="K682" s="180">
        <f>(K644/K612)*Q75</f>
        <v>209983.74180329384</v>
      </c>
      <c r="L682" s="180">
        <f>(L647/L612)*Q80</f>
        <v>313010.71267109312</v>
      </c>
      <c r="M682" s="180">
        <f t="shared" si="20"/>
        <v>1737082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4136150.5499999993</v>
      </c>
      <c r="D683" s="180">
        <f>(D615/D612)*R76</f>
        <v>29370.659308131071</v>
      </c>
      <c r="E683" s="180">
        <f>(E623/E612)*SUM(C683:D683)</f>
        <v>950329.05757044046</v>
      </c>
      <c r="F683" s="180">
        <f>(F624/F612)*R64</f>
        <v>3181.1312026998339</v>
      </c>
      <c r="G683" s="180">
        <f>(G625/G612)*R77</f>
        <v>0</v>
      </c>
      <c r="H683" s="180">
        <f>(H628/H612)*R60</f>
        <v>1904.2634139669326</v>
      </c>
      <c r="I683" s="180">
        <f>(I629/I612)*R78</f>
        <v>8408.773683902029</v>
      </c>
      <c r="J683" s="180">
        <f>(J630/J612)*R79</f>
        <v>0</v>
      </c>
      <c r="K683" s="180">
        <f>(K644/K612)*R75</f>
        <v>287082.81094801961</v>
      </c>
      <c r="L683" s="180">
        <f>(L647/L612)*R80</f>
        <v>0</v>
      </c>
      <c r="M683" s="180">
        <f t="shared" si="20"/>
        <v>1280277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2006593.96</v>
      </c>
      <c r="D684" s="180">
        <f>(D615/D612)*S76</f>
        <v>659067.4670609067</v>
      </c>
      <c r="E684" s="180">
        <f>(E623/E612)*SUM(C684:D684)</f>
        <v>608148.50879163481</v>
      </c>
      <c r="F684" s="180">
        <f>(F624/F612)*S64</f>
        <v>2790.3138571896939</v>
      </c>
      <c r="G684" s="180">
        <f>(G625/G612)*S77</f>
        <v>0</v>
      </c>
      <c r="H684" s="180">
        <f>(H628/H612)*S60</f>
        <v>9351.081953804638</v>
      </c>
      <c r="I684" s="180">
        <f>(I629/I612)*S78</f>
        <v>188689.98188962918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1468047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691909.1399999999</v>
      </c>
      <c r="D685" s="180">
        <f>(D615/D612)*T76</f>
        <v>59175.367768599055</v>
      </c>
      <c r="E685" s="180">
        <f>(E623/E612)*SUM(C685:D685)</f>
        <v>171353.690584628</v>
      </c>
      <c r="F685" s="180">
        <f>(F624/F612)*T64</f>
        <v>1342.6917195830363</v>
      </c>
      <c r="G685" s="180">
        <f>(G625/G612)*T77</f>
        <v>0</v>
      </c>
      <c r="H685" s="180">
        <f>(H628/H612)*T60</f>
        <v>1500.2097239042043</v>
      </c>
      <c r="I685" s="180">
        <f>(I629/I612)*T78</f>
        <v>16941.814959191772</v>
      </c>
      <c r="J685" s="180">
        <f>(J630/J612)*T79</f>
        <v>0</v>
      </c>
      <c r="K685" s="180">
        <f>(K644/K612)*T75</f>
        <v>48135.415321610926</v>
      </c>
      <c r="L685" s="180">
        <f>(L647/L612)*T80</f>
        <v>68209.184524847937</v>
      </c>
      <c r="M685" s="180">
        <f t="shared" si="20"/>
        <v>366658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10487678.34</v>
      </c>
      <c r="D686" s="180">
        <f>(D615/D612)*U76</f>
        <v>645611.94333846238</v>
      </c>
      <c r="E686" s="180">
        <f>(E623/E612)*SUM(C686:D686)</f>
        <v>2539967.6849516053</v>
      </c>
      <c r="F686" s="180">
        <f>(F624/F612)*U64</f>
        <v>25561.128479318792</v>
      </c>
      <c r="G686" s="180">
        <f>(G625/G612)*U77</f>
        <v>0</v>
      </c>
      <c r="H686" s="180">
        <f>(H628/H612)*U60</f>
        <v>25816.846751672012</v>
      </c>
      <c r="I686" s="180">
        <f>(I629/I612)*U78</f>
        <v>184837.68655660996</v>
      </c>
      <c r="J686" s="180">
        <f>(J630/J612)*U79</f>
        <v>0</v>
      </c>
      <c r="K686" s="180">
        <f>(K644/K612)*U75</f>
        <v>908811.79137723881</v>
      </c>
      <c r="L686" s="180">
        <f>(L647/L612)*U80</f>
        <v>0</v>
      </c>
      <c r="M686" s="180">
        <f t="shared" si="20"/>
        <v>4330607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280454.08999999997</v>
      </c>
      <c r="D687" s="180">
        <f>(D615/D612)*V76</f>
        <v>384712.23202128336</v>
      </c>
      <c r="E687" s="180">
        <f>(E623/E612)*SUM(C687:D687)</f>
        <v>151752.17029781372</v>
      </c>
      <c r="F687" s="180">
        <f>(F624/F612)*V64</f>
        <v>28.986949338251463</v>
      </c>
      <c r="G687" s="180">
        <f>(G625/G612)*V77</f>
        <v>0</v>
      </c>
      <c r="H687" s="180">
        <f>(H628/H612)*V60</f>
        <v>1904.6718584350276</v>
      </c>
      <c r="I687" s="180">
        <f>(I629/I612)*V78</f>
        <v>110142.50849997779</v>
      </c>
      <c r="J687" s="180">
        <f>(J630/J612)*V79</f>
        <v>0</v>
      </c>
      <c r="K687" s="180">
        <f>(K644/K612)*V75</f>
        <v>35263.166444894479</v>
      </c>
      <c r="L687" s="180">
        <f>(L647/L612)*V80</f>
        <v>0</v>
      </c>
      <c r="M687" s="180">
        <f t="shared" si="20"/>
        <v>683804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1238308.98</v>
      </c>
      <c r="D688" s="180">
        <f>(D615/D612)*W76</f>
        <v>185049.62194630364</v>
      </c>
      <c r="E688" s="180">
        <f>(E623/E612)*SUM(C688:D688)</f>
        <v>324727.44004995225</v>
      </c>
      <c r="F688" s="180">
        <f>(F624/F612)*W64</f>
        <v>154.41585419609885</v>
      </c>
      <c r="G688" s="180">
        <f>(G625/G612)*W77</f>
        <v>0</v>
      </c>
      <c r="H688" s="180">
        <f>(H628/H612)*W60</f>
        <v>3152.8531924373019</v>
      </c>
      <c r="I688" s="180">
        <f>(I629/I612)*W78</f>
        <v>52979.416461629036</v>
      </c>
      <c r="J688" s="180">
        <f>(J630/J612)*W79</f>
        <v>0</v>
      </c>
      <c r="K688" s="180">
        <f>(K644/K612)*W75</f>
        <v>200657.98605723225</v>
      </c>
      <c r="L688" s="180">
        <f>(L647/L612)*W80</f>
        <v>1772.5953348916628</v>
      </c>
      <c r="M688" s="180">
        <f t="shared" si="20"/>
        <v>768494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2226581.92</v>
      </c>
      <c r="D689" s="180">
        <f>(D615/D612)*X76</f>
        <v>217096.91769384567</v>
      </c>
      <c r="E689" s="180">
        <f>(E623/E612)*SUM(C689:D689)</f>
        <v>557505.02521535405</v>
      </c>
      <c r="F689" s="180">
        <f>(F624/F612)*X64</f>
        <v>1782.1475514498341</v>
      </c>
      <c r="G689" s="180">
        <f>(G625/G612)*X77</f>
        <v>0</v>
      </c>
      <c r="H689" s="180">
        <f>(H628/H612)*X60</f>
        <v>7048.7167933294941</v>
      </c>
      <c r="I689" s="180">
        <f>(I629/I612)*X78</f>
        <v>62154.506959088641</v>
      </c>
      <c r="J689" s="180">
        <f>(J630/J612)*X79</f>
        <v>0</v>
      </c>
      <c r="K689" s="180">
        <f>(K644/K612)*X75</f>
        <v>636227.86828333349</v>
      </c>
      <c r="L689" s="180">
        <f>(L647/L612)*X80</f>
        <v>49352.678245803581</v>
      </c>
      <c r="M689" s="180">
        <f t="shared" si="20"/>
        <v>1531168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23114679.98</v>
      </c>
      <c r="D690" s="180">
        <f>(D615/D612)*Y76</f>
        <v>916458.61439669575</v>
      </c>
      <c r="E690" s="180">
        <f>(E623/E612)*SUM(C690:D690)</f>
        <v>5482504.624325471</v>
      </c>
      <c r="F690" s="180">
        <f>(F624/F612)*Y64</f>
        <v>73193.691969732958</v>
      </c>
      <c r="G690" s="180">
        <f>(G625/G612)*Y77</f>
        <v>0</v>
      </c>
      <c r="H690" s="180">
        <f>(H628/H612)*Y60</f>
        <v>27929.323809793979</v>
      </c>
      <c r="I690" s="180">
        <f>(I629/I612)*Y78</f>
        <v>262380.66358254396</v>
      </c>
      <c r="J690" s="180">
        <f>(J630/J612)*Y79</f>
        <v>11877.827446760079</v>
      </c>
      <c r="K690" s="180">
        <f>(K644/K612)*Y75</f>
        <v>2037376.5780376308</v>
      </c>
      <c r="L690" s="180">
        <f>(L647/L612)*Y80</f>
        <v>191732.31957841237</v>
      </c>
      <c r="M690" s="180">
        <f t="shared" si="20"/>
        <v>9003454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3182935.24</v>
      </c>
      <c r="D691" s="180">
        <f>(D615/D612)*Z76</f>
        <v>0</v>
      </c>
      <c r="E691" s="180">
        <f>(E623/E612)*SUM(C691:D691)</f>
        <v>726160.2318043058</v>
      </c>
      <c r="F691" s="180">
        <f>(F624/F612)*Z64</f>
        <v>-499.47372478400638</v>
      </c>
      <c r="G691" s="180">
        <f>(G625/G612)*Z77</f>
        <v>0</v>
      </c>
      <c r="H691" s="180">
        <f>(H628/H612)*Z60</f>
        <v>1441.5457526061293</v>
      </c>
      <c r="I691" s="180">
        <f>(I629/I612)*Z78</f>
        <v>0</v>
      </c>
      <c r="J691" s="180">
        <f>(J630/J612)*Z79</f>
        <v>0</v>
      </c>
      <c r="K691" s="180">
        <f>(K644/K612)*Z75</f>
        <v>331405.32079340331</v>
      </c>
      <c r="L691" s="180">
        <f>(L647/L612)*Z80</f>
        <v>45429.794339784508</v>
      </c>
      <c r="M691" s="180">
        <f t="shared" si="20"/>
        <v>1103937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995111.83</v>
      </c>
      <c r="D692" s="180">
        <f>(D615/D612)*AA76</f>
        <v>79756.531741907645</v>
      </c>
      <c r="E692" s="180">
        <f>(E623/E612)*SUM(C692:D692)</f>
        <v>245222.28693588436</v>
      </c>
      <c r="F692" s="180">
        <f>(F624/F612)*AA64</f>
        <v>2542.278858389167</v>
      </c>
      <c r="G692" s="180">
        <f>(G625/G612)*AA77</f>
        <v>0</v>
      </c>
      <c r="H692" s="180">
        <f>(H628/H612)*AA60</f>
        <v>1466.3723688584885</v>
      </c>
      <c r="I692" s="180">
        <f>(I629/I612)*AA78</f>
        <v>22834.169917492578</v>
      </c>
      <c r="J692" s="180">
        <f>(J630/J612)*AA79</f>
        <v>0</v>
      </c>
      <c r="K692" s="180">
        <f>(K644/K612)*AA75</f>
        <v>165124.280049322</v>
      </c>
      <c r="L692" s="180">
        <f>(L647/L612)*AA80</f>
        <v>10315.754034863005</v>
      </c>
      <c r="M692" s="180">
        <f t="shared" si="20"/>
        <v>527262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13767833.800000001</v>
      </c>
      <c r="D693" s="180">
        <f>(D615/D612)*AB76</f>
        <v>466928.37562643352</v>
      </c>
      <c r="E693" s="180">
        <f>(E623/E612)*SUM(C693:D693)</f>
        <v>3247542.7307569268</v>
      </c>
      <c r="F693" s="180">
        <f>(F624/F612)*AB64</f>
        <v>45119.944442745968</v>
      </c>
      <c r="G693" s="180">
        <f>(G625/G612)*AB77</f>
        <v>0</v>
      </c>
      <c r="H693" s="180">
        <f>(H628/H612)*AB60</f>
        <v>19215.814594141502</v>
      </c>
      <c r="I693" s="180">
        <f>(I629/I612)*AB78</f>
        <v>133680.86143533411</v>
      </c>
      <c r="J693" s="180">
        <f>(J630/J612)*AB79</f>
        <v>0</v>
      </c>
      <c r="K693" s="180">
        <f>(K644/K612)*AB75</f>
        <v>1141403.8258681621</v>
      </c>
      <c r="L693" s="180">
        <f>(L647/L612)*AB80</f>
        <v>0</v>
      </c>
      <c r="M693" s="180">
        <f t="shared" si="20"/>
        <v>5053892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4405571.13</v>
      </c>
      <c r="D694" s="180">
        <f>(D615/D612)*AC76</f>
        <v>232252.46726294287</v>
      </c>
      <c r="E694" s="180">
        <f>(E623/E612)*SUM(C694:D694)</f>
        <v>1058080.9235867262</v>
      </c>
      <c r="F694" s="180">
        <f>(F624/F612)*AC64</f>
        <v>3832.3112241334379</v>
      </c>
      <c r="G694" s="180">
        <f>(G625/G612)*AC77</f>
        <v>0</v>
      </c>
      <c r="H694" s="180">
        <f>(H628/H612)*AC60</f>
        <v>16522.511349301338</v>
      </c>
      <c r="I694" s="180">
        <f>(I629/I612)*AC78</f>
        <v>66493.517025043009</v>
      </c>
      <c r="J694" s="180">
        <f>(J630/J612)*AC79</f>
        <v>14104.920093027593</v>
      </c>
      <c r="K694" s="180">
        <f>(K644/K612)*AC75</f>
        <v>416293.19380752405</v>
      </c>
      <c r="L694" s="180">
        <f>(L647/L612)*AC80</f>
        <v>0</v>
      </c>
      <c r="M694" s="180">
        <f t="shared" si="20"/>
        <v>1807580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1048897.2000000002</v>
      </c>
      <c r="D695" s="180">
        <f>(D615/D612)*AD76</f>
        <v>0</v>
      </c>
      <c r="E695" s="180">
        <f>(E623/E612)*SUM(C695:D695)</f>
        <v>239297.18214778614</v>
      </c>
      <c r="F695" s="180">
        <f>(F624/F612)*AD64</f>
        <v>87.336512528318522</v>
      </c>
      <c r="G695" s="180">
        <f>(G625/G612)*AD77</f>
        <v>0</v>
      </c>
      <c r="H695" s="180">
        <f>(H628/H612)*AD60</f>
        <v>271.25024039765543</v>
      </c>
      <c r="I695" s="180">
        <f>(I629/I612)*AD78</f>
        <v>0</v>
      </c>
      <c r="J695" s="180">
        <f>(J630/J612)*AD79</f>
        <v>0</v>
      </c>
      <c r="K695" s="180">
        <f>(K644/K612)*AD75</f>
        <v>97502.772878002434</v>
      </c>
      <c r="L695" s="180">
        <f>(L647/L612)*AD80</f>
        <v>14515.139711149586</v>
      </c>
      <c r="M695" s="180">
        <f t="shared" si="20"/>
        <v>351674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959617.03999999992</v>
      </c>
      <c r="D696" s="180">
        <f>(D615/D612)*AE76</f>
        <v>93356.738515130899</v>
      </c>
      <c r="E696" s="180">
        <f>(E623/E612)*SUM(C696:D696)</f>
        <v>240227.21966859841</v>
      </c>
      <c r="F696" s="180">
        <f>(F624/F612)*AE64</f>
        <v>7.6721433029682391</v>
      </c>
      <c r="G696" s="180">
        <f>(G625/G612)*AE77</f>
        <v>0</v>
      </c>
      <c r="H696" s="180">
        <f>(H628/H612)*AE60</f>
        <v>4207.080132492918</v>
      </c>
      <c r="I696" s="180">
        <f>(I629/I612)*AE78</f>
        <v>26727.887780974306</v>
      </c>
      <c r="J696" s="180">
        <f>(J630/J612)*AE79</f>
        <v>0</v>
      </c>
      <c r="K696" s="180">
        <f>(K644/K612)*AE75</f>
        <v>47355.994351914531</v>
      </c>
      <c r="L696" s="180">
        <f>(L647/L612)*AE80</f>
        <v>0</v>
      </c>
      <c r="M696" s="180">
        <f t="shared" si="20"/>
        <v>411883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15266793.899999999</v>
      </c>
      <c r="D698" s="180">
        <f>(D615/D612)*AG76</f>
        <v>776694.78734420997</v>
      </c>
      <c r="E698" s="180">
        <f>(E623/E612)*SUM(C698:D698)</f>
        <v>3660188.6578602293</v>
      </c>
      <c r="F698" s="180">
        <f>(F624/F612)*AG64</f>
        <v>5476.192127278413</v>
      </c>
      <c r="G698" s="180">
        <f>(G625/G612)*AG77</f>
        <v>172067.75000356007</v>
      </c>
      <c r="H698" s="180">
        <f>(H628/H612)*AG60</f>
        <v>35219.050068930577</v>
      </c>
      <c r="I698" s="180">
        <f>(I629/I612)*AG78</f>
        <v>222366.49915569986</v>
      </c>
      <c r="J698" s="180">
        <f>(J630/J612)*AG79</f>
        <v>126201.91662182585</v>
      </c>
      <c r="K698" s="180">
        <f>(K644/K612)*AG75</f>
        <v>1258351.9326230958</v>
      </c>
      <c r="L698" s="180">
        <f>(L647/L612)*AG80</f>
        <v>1031266.775531237</v>
      </c>
      <c r="M698" s="180">
        <f t="shared" si="20"/>
        <v>7287834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1087362.49</v>
      </c>
      <c r="D700" s="180">
        <f>(D615/D612)*AI76</f>
        <v>0</v>
      </c>
      <c r="E700" s="180">
        <f>(E623/E612)*SUM(C700:D700)</f>
        <v>248072.71849920109</v>
      </c>
      <c r="F700" s="180">
        <f>(F624/F612)*AI64</f>
        <v>499.52028331844411</v>
      </c>
      <c r="G700" s="180">
        <f>(G625/G612)*AI77</f>
        <v>43474.190311610844</v>
      </c>
      <c r="H700" s="180">
        <f>(H628/H612)*AI60</f>
        <v>4616.318798164516</v>
      </c>
      <c r="I700" s="180">
        <f>(I629/I612)*AI78</f>
        <v>0</v>
      </c>
      <c r="J700" s="180">
        <f>(J630/J612)*AI79</f>
        <v>11692.236392904451</v>
      </c>
      <c r="K700" s="180">
        <f>(K644/K612)*AI75</f>
        <v>76341.517923389052</v>
      </c>
      <c r="L700" s="180">
        <f>(L647/L612)*AI80</f>
        <v>124695.68063722714</v>
      </c>
      <c r="M700" s="180">
        <f t="shared" si="20"/>
        <v>509392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53071616.590000011</v>
      </c>
      <c r="D701" s="180">
        <f>(D615/D612)*AJ76</f>
        <v>0</v>
      </c>
      <c r="E701" s="180">
        <f>(E623/E612)*SUM(C701:D701)</f>
        <v>12107848.416426985</v>
      </c>
      <c r="F701" s="180">
        <f>(F624/F612)*AJ64</f>
        <v>198641.09217875043</v>
      </c>
      <c r="G701" s="180">
        <f>(G625/G612)*AJ77</f>
        <v>0</v>
      </c>
      <c r="H701" s="180">
        <f>(H628/H612)*AJ60</f>
        <v>41954.630641659292</v>
      </c>
      <c r="I701" s="180">
        <f>(I629/I612)*AJ78</f>
        <v>0</v>
      </c>
      <c r="J701" s="180">
        <f>(J630/J612)*AJ79</f>
        <v>0</v>
      </c>
      <c r="K701" s="180">
        <f>(K644/K612)*AJ75</f>
        <v>1621450.8642257298</v>
      </c>
      <c r="L701" s="180">
        <f>(L647/L612)*AJ80</f>
        <v>507824.25824298267</v>
      </c>
      <c r="M701" s="180">
        <f t="shared" si="20"/>
        <v>14477719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490782.06999999995</v>
      </c>
      <c r="D702" s="180">
        <f>(D615/D612)*AK76</f>
        <v>0</v>
      </c>
      <c r="E702" s="180">
        <f>(E623/E612)*SUM(C702:D702)</f>
        <v>111967.85194932114</v>
      </c>
      <c r="F702" s="180">
        <f>(F624/F612)*AK64</f>
        <v>4.2418873441006086</v>
      </c>
      <c r="G702" s="180">
        <f>(G625/G612)*AK77</f>
        <v>0</v>
      </c>
      <c r="H702" s="180">
        <f>(H628/H612)*AK60</f>
        <v>2022.2108306730267</v>
      </c>
      <c r="I702" s="180">
        <f>(I629/I612)*AK78</f>
        <v>0</v>
      </c>
      <c r="J702" s="180">
        <f>(J630/J612)*AK79</f>
        <v>0</v>
      </c>
      <c r="K702" s="180">
        <f>(K644/K612)*AK75</f>
        <v>36933.646858524866</v>
      </c>
      <c r="L702" s="180">
        <f>(L647/L612)*AK80</f>
        <v>0</v>
      </c>
      <c r="M702" s="180">
        <f t="shared" si="20"/>
        <v>150928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275119.26</v>
      </c>
      <c r="D703" s="180">
        <f>(D615/D612)*AL76</f>
        <v>0</v>
      </c>
      <c r="E703" s="180">
        <f>(E623/E612)*SUM(C703:D703)</f>
        <v>62766.173532147972</v>
      </c>
      <c r="F703" s="180">
        <f>(F624/F612)*AL64</f>
        <v>6.3518839007882608</v>
      </c>
      <c r="G703" s="180">
        <f>(G625/G612)*AL77</f>
        <v>37600.250358504847</v>
      </c>
      <c r="H703" s="180">
        <f>(H628/H612)*AL60</f>
        <v>1194.4845012634185</v>
      </c>
      <c r="I703" s="180">
        <f>(I629/I612)*AL78</f>
        <v>0</v>
      </c>
      <c r="J703" s="180">
        <f>(J630/J612)*AL79</f>
        <v>0</v>
      </c>
      <c r="K703" s="180">
        <f>(K644/K612)*AL75</f>
        <v>22928.707605243872</v>
      </c>
      <c r="L703" s="180">
        <f>(L647/L612)*AL80</f>
        <v>0</v>
      </c>
      <c r="M703" s="180">
        <f t="shared" si="20"/>
        <v>124496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447984.16000000003</v>
      </c>
      <c r="D705" s="180">
        <f>(D615/D612)*AN76</f>
        <v>0</v>
      </c>
      <c r="E705" s="180">
        <f>(E623/E612)*SUM(C705:D705)</f>
        <v>102203.86433946334</v>
      </c>
      <c r="F705" s="180">
        <f>(F624/F612)*AN64</f>
        <v>169.09809335810809</v>
      </c>
      <c r="G705" s="180">
        <f>(G625/G612)*AN77</f>
        <v>0</v>
      </c>
      <c r="H705" s="180">
        <f>(H628/H612)*AN60</f>
        <v>911.49602067990679</v>
      </c>
      <c r="I705" s="180">
        <f>(I629/I612)*AN78</f>
        <v>0</v>
      </c>
      <c r="J705" s="180">
        <f>(J630/J612)*AN79</f>
        <v>0</v>
      </c>
      <c r="K705" s="180">
        <f>(K644/K612)*AN75</f>
        <v>22153.018871847129</v>
      </c>
      <c r="L705" s="180">
        <f>(L647/L612)*AN80</f>
        <v>1073.8808962739674</v>
      </c>
      <c r="M705" s="180">
        <f t="shared" si="20"/>
        <v>126511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4619858.6800000006</v>
      </c>
      <c r="D713" s="180">
        <f>(D615/D612)*AV76</f>
        <v>6855987.214975005</v>
      </c>
      <c r="E713" s="180">
        <f>(E623/E612)*SUM(C713:D713)</f>
        <v>2618118.9018616481</v>
      </c>
      <c r="F713" s="180">
        <f>(F624/F612)*AV64</f>
        <v>3006.2100430283103</v>
      </c>
      <c r="G713" s="180">
        <f>(G625/G612)*AV77</f>
        <v>36756.091323327943</v>
      </c>
      <c r="H713" s="180">
        <f>(H628/H612)*AV60</f>
        <v>12422.278020526066</v>
      </c>
      <c r="I713" s="180">
        <f>(I629/I612)*AV78</f>
        <v>1962858.384132032</v>
      </c>
      <c r="J713" s="180">
        <f>(J630/J612)*AV79</f>
        <v>30994.051922825034</v>
      </c>
      <c r="K713" s="180">
        <f>(K644/K612)*AV75</f>
        <v>241532.99256565757</v>
      </c>
      <c r="L713" s="180">
        <f>(L647/L612)*AV80</f>
        <v>216414.25371102584</v>
      </c>
      <c r="M713" s="180">
        <f t="shared" si="20"/>
        <v>11978090</v>
      </c>
      <c r="N713" s="199" t="s">
        <v>741</v>
      </c>
    </row>
    <row r="715" spans="1:83" ht="12.65" customHeight="1" x14ac:dyDescent="0.35">
      <c r="C715" s="180">
        <f>SUM(C614:C647)+SUM(C668:C713)</f>
        <v>360659921.90999997</v>
      </c>
      <c r="D715" s="180">
        <f>SUM(D616:D647)+SUM(D668:D713)</f>
        <v>22378887.050000001</v>
      </c>
      <c r="E715" s="180">
        <f>SUM(E624:E647)+SUM(E668:E713)</f>
        <v>66996801.276845157</v>
      </c>
      <c r="F715" s="180">
        <f>SUM(F625:F648)+SUM(F668:F713)</f>
        <v>556483.19618107122</v>
      </c>
      <c r="G715" s="180">
        <f>SUM(G626:G647)+SUM(G668:G713)</f>
        <v>5126401.9541637115</v>
      </c>
      <c r="H715" s="180">
        <f>SUM(H629:H647)+SUM(H668:H713)</f>
        <v>579418.4919354564</v>
      </c>
      <c r="I715" s="180">
        <f>SUM(I630:I647)+SUM(I668:I713)</f>
        <v>5316851.0313190669</v>
      </c>
      <c r="J715" s="180">
        <f>SUM(J631:J647)+SUM(J668:J713)</f>
        <v>1855910.8844851975</v>
      </c>
      <c r="K715" s="180">
        <f>SUM(K668:K713)</f>
        <v>15746858.764823969</v>
      </c>
      <c r="L715" s="180">
        <f>SUM(L668:L713)</f>
        <v>9762608.994727524</v>
      </c>
      <c r="M715" s="180">
        <f>SUM(M668:M713)</f>
        <v>117182014</v>
      </c>
      <c r="N715" s="198" t="s">
        <v>742</v>
      </c>
    </row>
    <row r="716" spans="1:83" ht="12.65" customHeight="1" x14ac:dyDescent="0.35">
      <c r="C716" s="180">
        <f>CE71</f>
        <v>360659921.90999997</v>
      </c>
      <c r="D716" s="180">
        <f>D615</f>
        <v>22378887.050000001</v>
      </c>
      <c r="E716" s="180">
        <f>E623</f>
        <v>66996801.276845179</v>
      </c>
      <c r="F716" s="180">
        <f>F624</f>
        <v>556483.19618107146</v>
      </c>
      <c r="G716" s="180">
        <f>G625</f>
        <v>5126401.9541637106</v>
      </c>
      <c r="H716" s="180">
        <f>H628</f>
        <v>579418.49193545629</v>
      </c>
      <c r="I716" s="180">
        <f>I629</f>
        <v>5316851.0313190678</v>
      </c>
      <c r="J716" s="180">
        <f>J630</f>
        <v>1855910.884485198</v>
      </c>
      <c r="K716" s="180">
        <f>K644</f>
        <v>15746858.764823969</v>
      </c>
      <c r="L716" s="180">
        <f>L647</f>
        <v>9762608.994727524</v>
      </c>
      <c r="M716" s="180">
        <f>C648</f>
        <v>117182013.13999999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037*2019*A</v>
      </c>
      <c r="B722" s="276">
        <f>ROUND(C165,0)</f>
        <v>7570837</v>
      </c>
      <c r="C722" s="276">
        <f>ROUND(C166,0)</f>
        <v>0</v>
      </c>
      <c r="D722" s="276">
        <f>ROUND(C167,0)</f>
        <v>0</v>
      </c>
      <c r="E722" s="276">
        <f>ROUND(C168,0)</f>
        <v>12276861</v>
      </c>
      <c r="F722" s="276">
        <f>ROUND(C169,0)</f>
        <v>0</v>
      </c>
      <c r="G722" s="276">
        <f>ROUND(C170,0)</f>
        <v>0</v>
      </c>
      <c r="H722" s="276">
        <f>ROUND(C171+C172,0)</f>
        <v>8237420</v>
      </c>
      <c r="I722" s="276">
        <f>ROUND(C175,0)</f>
        <v>3134550</v>
      </c>
      <c r="J722" s="276">
        <f>ROUND(C176,0)</f>
        <v>2554828</v>
      </c>
      <c r="K722" s="276">
        <f>ROUND(C179,0)</f>
        <v>3213500</v>
      </c>
      <c r="L722" s="276">
        <f>ROUND(C180,0)</f>
        <v>0</v>
      </c>
      <c r="M722" s="276">
        <f>ROUND(C183,0)</f>
        <v>89063</v>
      </c>
      <c r="N722" s="276">
        <f>ROUND(C184,0)</f>
        <v>2509430</v>
      </c>
      <c r="O722" s="276">
        <f>ROUND(C185,0)</f>
        <v>0</v>
      </c>
      <c r="P722" s="276">
        <f>ROUND(C188,0)</f>
        <v>0</v>
      </c>
      <c r="Q722" s="276">
        <f>ROUND(C189,0)</f>
        <v>5879772</v>
      </c>
      <c r="R722" s="276">
        <f>ROUND(B195,0)</f>
        <v>19229634</v>
      </c>
      <c r="S722" s="276">
        <f>ROUND(C195,0)</f>
        <v>0</v>
      </c>
      <c r="T722" s="276">
        <f>ROUND(D195,0)</f>
        <v>6224913</v>
      </c>
      <c r="U722" s="276">
        <f>ROUND(B196,0)</f>
        <v>716319</v>
      </c>
      <c r="V722" s="276">
        <f>ROUND(C196,0)</f>
        <v>0</v>
      </c>
      <c r="W722" s="276">
        <f>ROUND(D196,0)</f>
        <v>282492</v>
      </c>
      <c r="X722" s="276">
        <f>ROUND(B197,0)</f>
        <v>127155676</v>
      </c>
      <c r="Y722" s="276">
        <f>ROUND(C197,0)</f>
        <v>0</v>
      </c>
      <c r="Z722" s="276">
        <f>ROUND(D197,0)</f>
        <v>10761022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1338564</v>
      </c>
      <c r="AE722" s="276">
        <f>ROUND(C199,0)</f>
        <v>159999</v>
      </c>
      <c r="AF722" s="276">
        <f>ROUND(D199,0)</f>
        <v>0</v>
      </c>
      <c r="AG722" s="276">
        <f>ROUND(B200,0)</f>
        <v>46787379</v>
      </c>
      <c r="AH722" s="276">
        <f>ROUND(C200,0)</f>
        <v>11130371</v>
      </c>
      <c r="AI722" s="276">
        <f>ROUND(D200,0)</f>
        <v>703969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311050</v>
      </c>
      <c r="AN722" s="276">
        <f>ROUND(C202,0)</f>
        <v>40750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178575</v>
      </c>
      <c r="AW722" s="276">
        <f>ROUND(C209,0)</f>
        <v>85420</v>
      </c>
      <c r="AX722" s="276">
        <f>ROUND(D209,0)</f>
        <v>67260</v>
      </c>
      <c r="AY722" s="276">
        <f>ROUND(B210,0)</f>
        <v>9684047</v>
      </c>
      <c r="AZ722" s="276">
        <f>ROUND(C210,0)</f>
        <v>6217952</v>
      </c>
      <c r="BA722" s="276">
        <f>ROUND(D210,0)</f>
        <v>1008900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169181</v>
      </c>
      <c r="BF722" s="276">
        <f>ROUND(C212,0)</f>
        <v>131453</v>
      </c>
      <c r="BG722" s="276">
        <f>ROUND(D212,0)</f>
        <v>0</v>
      </c>
      <c r="BH722" s="276">
        <f>ROUND(B213,0)</f>
        <v>15204316</v>
      </c>
      <c r="BI722" s="276">
        <f>ROUND(C213,0)</f>
        <v>11515028</v>
      </c>
      <c r="BJ722" s="276">
        <f>ROUND(D213,0)</f>
        <v>430357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58600</v>
      </c>
      <c r="BO722" s="276">
        <f>ROUND(C215,0)</f>
        <v>73025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691660819</v>
      </c>
      <c r="BU722" s="276">
        <f>ROUND(C224,0)</f>
        <v>270571939</v>
      </c>
      <c r="BV722" s="276">
        <f>ROUND(C225,0)</f>
        <v>9428981</v>
      </c>
      <c r="BW722" s="276">
        <f>ROUND(C226,0)</f>
        <v>90697216</v>
      </c>
      <c r="BX722" s="276">
        <f>ROUND(C227,0)</f>
        <v>0</v>
      </c>
      <c r="BY722" s="276">
        <f>ROUND(C228,0)</f>
        <v>247113829</v>
      </c>
      <c r="BZ722" s="276">
        <f>ROUND(C231,0)</f>
        <v>5632</v>
      </c>
      <c r="CA722" s="276">
        <f>ROUND(C233,0)</f>
        <v>8521025</v>
      </c>
      <c r="CB722" s="276">
        <f>ROUND(C234,0)</f>
        <v>12558490</v>
      </c>
      <c r="CC722" s="276">
        <f>ROUND(C238+C239,0)</f>
        <v>13623087</v>
      </c>
      <c r="CD722" s="276">
        <f>D221</f>
        <v>6257980.6899999985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037*2019*A</v>
      </c>
      <c r="B726" s="276">
        <f>ROUND(C111,0)</f>
        <v>10111</v>
      </c>
      <c r="C726" s="276">
        <f>ROUND(C112,0)</f>
        <v>0</v>
      </c>
      <c r="D726" s="276">
        <f>ROUND(C113,0)</f>
        <v>0</v>
      </c>
      <c r="E726" s="276">
        <f>ROUND(C114,0)</f>
        <v>1384</v>
      </c>
      <c r="F726" s="276">
        <f>ROUND(D111,0)</f>
        <v>51194</v>
      </c>
      <c r="G726" s="276">
        <f>ROUND(D112,0)</f>
        <v>0</v>
      </c>
      <c r="H726" s="276">
        <f>ROUND(D113,0)</f>
        <v>0</v>
      </c>
      <c r="I726" s="276">
        <f>ROUND(D114,0)</f>
        <v>1968</v>
      </c>
      <c r="J726" s="276">
        <f>ROUND(C116,0)</f>
        <v>66</v>
      </c>
      <c r="K726" s="276">
        <f>ROUND(C117,0)</f>
        <v>85</v>
      </c>
      <c r="L726" s="276">
        <f>ROUND(C118,0)</f>
        <v>30</v>
      </c>
      <c r="M726" s="276">
        <f>ROUND(C119,0)</f>
        <v>0</v>
      </c>
      <c r="N726" s="276">
        <f>ROUND(C120,0)</f>
        <v>34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64</v>
      </c>
      <c r="V726" s="276">
        <f>ROUND(C128,0)</f>
        <v>388</v>
      </c>
      <c r="W726" s="276">
        <f>ROUND(C129,0)</f>
        <v>26</v>
      </c>
      <c r="X726" s="276">
        <f>ROUND(B138,0)</f>
        <v>4486</v>
      </c>
      <c r="Y726" s="276">
        <f>ROUND(B139,0)</f>
        <v>22859</v>
      </c>
      <c r="Z726" s="276">
        <f>ROUND(B140,0)</f>
        <v>22678</v>
      </c>
      <c r="AA726" s="276">
        <f>ROUND(B141,0)</f>
        <v>442816913</v>
      </c>
      <c r="AB726" s="276">
        <f>ROUND(B142,0)</f>
        <v>395267175</v>
      </c>
      <c r="AC726" s="276">
        <f>ROUND(C138,0)</f>
        <v>2802</v>
      </c>
      <c r="AD726" s="276">
        <f>ROUND(C139,0)</f>
        <v>9948</v>
      </c>
      <c r="AE726" s="276">
        <f>ROUND(C140,0)</f>
        <v>9869</v>
      </c>
      <c r="AF726" s="276">
        <f>ROUND(C141,0)</f>
        <v>157527847</v>
      </c>
      <c r="AG726" s="276">
        <f>ROUND(C142,0)</f>
        <v>172021022</v>
      </c>
      <c r="AH726" s="276">
        <f>ROUND(D138,0)</f>
        <v>2823</v>
      </c>
      <c r="AI726" s="276">
        <f>ROUND(D139,0)</f>
        <v>18387</v>
      </c>
      <c r="AJ726" s="276">
        <f>ROUND(D140,0)</f>
        <v>18242</v>
      </c>
      <c r="AK726" s="276">
        <f>ROUND(D141,0)</f>
        <v>227509583</v>
      </c>
      <c r="AL726" s="276">
        <f>ROUND(D142,0)</f>
        <v>317953068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037*2019*A</v>
      </c>
      <c r="B730" s="276">
        <f>ROUND(C250,0)</f>
        <v>2069</v>
      </c>
      <c r="C730" s="276">
        <f>ROUND(C251,0)</f>
        <v>0</v>
      </c>
      <c r="D730" s="276">
        <f>ROUND(C252,0)</f>
        <v>48704006</v>
      </c>
      <c r="E730" s="276">
        <f>ROUND(C253,0)</f>
        <v>6360119</v>
      </c>
      <c r="F730" s="276">
        <f>ROUND(C254,0)</f>
        <v>0</v>
      </c>
      <c r="G730" s="276">
        <f>ROUND(C255,0)</f>
        <v>2021223</v>
      </c>
      <c r="H730" s="276">
        <f>ROUND(C256,0)</f>
        <v>0</v>
      </c>
      <c r="I730" s="276">
        <f>ROUND(C257,0)</f>
        <v>8381542</v>
      </c>
      <c r="J730" s="276">
        <f>ROUND(C258,0)</f>
        <v>1689422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13004721</v>
      </c>
      <c r="P730" s="276">
        <f>ROUND(C268,0)</f>
        <v>433827</v>
      </c>
      <c r="Q730" s="276">
        <f>ROUND(C269,0)</f>
        <v>116394653</v>
      </c>
      <c r="R730" s="276">
        <f>ROUND(C270,0)</f>
        <v>0</v>
      </c>
      <c r="S730" s="276">
        <f>ROUND(C271,0)</f>
        <v>1498563</v>
      </c>
      <c r="T730" s="276">
        <f>ROUND(C272,0)</f>
        <v>57213780</v>
      </c>
      <c r="U730" s="276">
        <f>ROUND(C273,0)</f>
        <v>351800</v>
      </c>
      <c r="V730" s="276">
        <f>ROUND(C274,0)</f>
        <v>0</v>
      </c>
      <c r="W730" s="276">
        <f>ROUND(C275,0)</f>
        <v>0</v>
      </c>
      <c r="X730" s="276">
        <f>ROUND(C276,0)</f>
        <v>41811082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334388</v>
      </c>
      <c r="AC730" s="276">
        <f>ROUND(C286,0)</f>
        <v>20538012</v>
      </c>
      <c r="AD730" s="276">
        <f>ROUND(C287,0)</f>
        <v>0</v>
      </c>
      <c r="AE730" s="276">
        <f>ROUND(C288,0)</f>
        <v>0</v>
      </c>
      <c r="AF730" s="276">
        <f>ROUND(C289,0)</f>
        <v>7883333</v>
      </c>
      <c r="AG730" s="276">
        <f>ROUND(C304,0)</f>
        <v>0</v>
      </c>
      <c r="AH730" s="276">
        <f>ROUND(C305,0)</f>
        <v>3353267</v>
      </c>
      <c r="AI730" s="276">
        <f>ROUND(C306,0)</f>
        <v>2720167</v>
      </c>
      <c r="AJ730" s="276">
        <f>ROUND(C307,0)</f>
        <v>0</v>
      </c>
      <c r="AK730" s="276">
        <f>ROUND(C308,0)</f>
        <v>0</v>
      </c>
      <c r="AL730" s="276">
        <f>ROUND(C309,0)</f>
        <v>790000</v>
      </c>
      <c r="AM730" s="276">
        <f>ROUND(C310,0)</f>
        <v>0</v>
      </c>
      <c r="AN730" s="276">
        <f>ROUND(C311,0)</f>
        <v>0</v>
      </c>
      <c r="AO730" s="276">
        <f>ROUND(C312,0)</f>
        <v>883155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245571832</v>
      </c>
      <c r="AZ730" s="276">
        <f>ROUND(C327,0)</f>
        <v>104405</v>
      </c>
      <c r="BA730" s="276">
        <f>ROUND(C328,0)</f>
        <v>0</v>
      </c>
      <c r="BB730" s="276">
        <f>ROUND(C332,0)</f>
        <v>-23142686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1568.69</v>
      </c>
      <c r="BJ730" s="276">
        <f>ROUND(C359,0)</f>
        <v>827854344</v>
      </c>
      <c r="BK730" s="276">
        <f>ROUND(C360,0)</f>
        <v>885241265</v>
      </c>
      <c r="BL730" s="276">
        <f>ROUND(C364,0)</f>
        <v>1309472785</v>
      </c>
      <c r="BM730" s="276">
        <f>ROUND(C365,0)</f>
        <v>21079515</v>
      </c>
      <c r="BN730" s="276">
        <f>ROUND(C366,0)</f>
        <v>13623087</v>
      </c>
      <c r="BO730" s="276">
        <f>ROUND(C370,0)</f>
        <v>5815929</v>
      </c>
      <c r="BP730" s="276">
        <f>ROUND(C371,0)</f>
        <v>0</v>
      </c>
      <c r="BQ730" s="276">
        <f>ROUND(C378,0)</f>
        <v>125208069</v>
      </c>
      <c r="BR730" s="276">
        <f>ROUND(C379,0)</f>
        <v>28085119</v>
      </c>
      <c r="BS730" s="276">
        <f>ROUND(C380,0)</f>
        <v>19480816</v>
      </c>
      <c r="BT730" s="276">
        <f>ROUND(C381,0)</f>
        <v>106026117</v>
      </c>
      <c r="BU730" s="276">
        <f>ROUND(C382,0)</f>
        <v>3262019</v>
      </c>
      <c r="BV730" s="276">
        <f>ROUND(C383,0)</f>
        <v>32243590</v>
      </c>
      <c r="BW730" s="276">
        <f>ROUND(C384,0)</f>
        <v>21335735</v>
      </c>
      <c r="BX730" s="276">
        <f>ROUND(C385,0)</f>
        <v>5689377</v>
      </c>
      <c r="BY730" s="276">
        <f>ROUND(C386,0)</f>
        <v>3213500</v>
      </c>
      <c r="BZ730" s="276">
        <f>ROUND(C387,0)</f>
        <v>2598493</v>
      </c>
      <c r="CA730" s="276">
        <f>ROUND(C388,0)</f>
        <v>5879772</v>
      </c>
      <c r="CB730" s="276">
        <f>C363</f>
        <v>6257980.6899999995</v>
      </c>
      <c r="CC730" s="276">
        <f>ROUND(C389,0)</f>
        <v>14224320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037*2019*6010*A</v>
      </c>
      <c r="B734" s="276">
        <f>ROUND(C59,0)</f>
        <v>10133</v>
      </c>
      <c r="C734" s="276">
        <f>ROUND(C60,2)</f>
        <v>96.08</v>
      </c>
      <c r="D734" s="276">
        <f>ROUND(C61,0)</f>
        <v>9674790</v>
      </c>
      <c r="E734" s="276">
        <f>ROUND(C62,0)</f>
        <v>1852334</v>
      </c>
      <c r="F734" s="276">
        <f>ROUND(C63,0)</f>
        <v>594360</v>
      </c>
      <c r="G734" s="276">
        <f>ROUND(C64,0)</f>
        <v>1237740</v>
      </c>
      <c r="H734" s="276">
        <f>ROUND(C65,0)</f>
        <v>0</v>
      </c>
      <c r="I734" s="276">
        <f>ROUND(C66,0)</f>
        <v>17452</v>
      </c>
      <c r="J734" s="276">
        <f>ROUND(C67,0)</f>
        <v>521199</v>
      </c>
      <c r="K734" s="276">
        <f>ROUND(C68,0)</f>
        <v>21369</v>
      </c>
      <c r="L734" s="276">
        <f>ROUND(C69,0)</f>
        <v>45131</v>
      </c>
      <c r="M734" s="276">
        <f>ROUND(C70,0)</f>
        <v>0</v>
      </c>
      <c r="N734" s="276">
        <f>ROUND(C75,0)</f>
        <v>39162539</v>
      </c>
      <c r="O734" s="276">
        <f>ROUND(C73,0)</f>
        <v>39016739</v>
      </c>
      <c r="P734" s="276">
        <f>IF(C76&gt;0,ROUND(C76,0),0)</f>
        <v>33795</v>
      </c>
      <c r="Q734" s="276">
        <f>IF(C77&gt;0,ROUND(C77,0),0)</f>
        <v>8354</v>
      </c>
      <c r="R734" s="276">
        <f>IF(C78&gt;0,ROUND(C78,0),0)</f>
        <v>7828</v>
      </c>
      <c r="S734" s="276">
        <f>IF(C79&gt;0,ROUND(C79,0),0)</f>
        <v>106724</v>
      </c>
      <c r="T734" s="276">
        <f>IF(C80&gt;0,ROUND(C80,2),0)</f>
        <v>69.33</v>
      </c>
      <c r="U734" s="276"/>
      <c r="V734" s="276"/>
      <c r="W734" s="276"/>
      <c r="X734" s="276"/>
      <c r="Y734" s="276">
        <f>IF(M668&lt;&gt;0,ROUND(M668,0),0)</f>
        <v>7611040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037*2019*6030*A</v>
      </c>
      <c r="B735" s="276">
        <f>ROUND(D59,0)</f>
        <v>16283</v>
      </c>
      <c r="C735" s="278">
        <f>ROUND(D60,2)</f>
        <v>105.73</v>
      </c>
      <c r="D735" s="276">
        <f>ROUND(D61,0)</f>
        <v>8128312</v>
      </c>
      <c r="E735" s="276">
        <f>ROUND(D62,0)</f>
        <v>1759483</v>
      </c>
      <c r="F735" s="276">
        <f>ROUND(D63,0)</f>
        <v>0</v>
      </c>
      <c r="G735" s="276">
        <f>ROUND(D64,0)</f>
        <v>865192</v>
      </c>
      <c r="H735" s="276">
        <f>ROUND(D65,0)</f>
        <v>0</v>
      </c>
      <c r="I735" s="276">
        <f>ROUND(D66,0)</f>
        <v>20238</v>
      </c>
      <c r="J735" s="276">
        <f>ROUND(D67,0)</f>
        <v>157194</v>
      </c>
      <c r="K735" s="276">
        <f>ROUND(D68,0)</f>
        <v>91783</v>
      </c>
      <c r="L735" s="276">
        <f>ROUND(D69,0)</f>
        <v>6960</v>
      </c>
      <c r="M735" s="276">
        <f>ROUND(D70,0)</f>
        <v>0</v>
      </c>
      <c r="N735" s="276">
        <f>ROUND(D75,0)</f>
        <v>43176770</v>
      </c>
      <c r="O735" s="276">
        <f>ROUND(D73,0)</f>
        <v>37874843</v>
      </c>
      <c r="P735" s="276">
        <f>IF(D76&gt;0,ROUND(D76,0),0)</f>
        <v>7529</v>
      </c>
      <c r="Q735" s="276">
        <f>IF(D77&gt;0,ROUND(D77,0),0)</f>
        <v>50619</v>
      </c>
      <c r="R735" s="276">
        <f>IF(D78&gt;0,ROUND(D78,0),0)</f>
        <v>1744</v>
      </c>
      <c r="S735" s="276">
        <f>IF(D79&gt;0,ROUND(D79,0),0)</f>
        <v>131472</v>
      </c>
      <c r="T735" s="278">
        <f>IF(D80&gt;0,ROUND(D80,2),0)</f>
        <v>62.71</v>
      </c>
      <c r="U735" s="276"/>
      <c r="V735" s="277"/>
      <c r="W735" s="276"/>
      <c r="X735" s="276"/>
      <c r="Y735" s="276">
        <f t="shared" ref="Y735:Y779" si="21">IF(M669&lt;&gt;0,ROUND(M669,0),0)</f>
        <v>6892088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037*2019*6070*A</v>
      </c>
      <c r="B736" s="276">
        <f>ROUND(E59,0)</f>
        <v>21005</v>
      </c>
      <c r="C736" s="278">
        <f>ROUND(E60,2)</f>
        <v>132.19999999999999</v>
      </c>
      <c r="D736" s="276">
        <f>ROUND(E61,0)</f>
        <v>9819383</v>
      </c>
      <c r="E736" s="276">
        <f>ROUND(E62,0)</f>
        <v>2158482</v>
      </c>
      <c r="F736" s="276">
        <f>ROUND(E63,0)</f>
        <v>688</v>
      </c>
      <c r="G736" s="276">
        <f>ROUND(E64,0)</f>
        <v>1160905</v>
      </c>
      <c r="H736" s="276">
        <f>ROUND(E65,0)</f>
        <v>0</v>
      </c>
      <c r="I736" s="276">
        <f>ROUND(E66,0)</f>
        <v>11570</v>
      </c>
      <c r="J736" s="276">
        <f>ROUND(E67,0)</f>
        <v>820</v>
      </c>
      <c r="K736" s="276">
        <f>ROUND(E68,0)</f>
        <v>134873</v>
      </c>
      <c r="L736" s="276">
        <f>ROUND(E69,0)</f>
        <v>23733</v>
      </c>
      <c r="M736" s="276">
        <f>ROUND(E70,0)</f>
        <v>2083</v>
      </c>
      <c r="N736" s="276">
        <f>ROUND(E75,0)</f>
        <v>48239918</v>
      </c>
      <c r="O736" s="276">
        <f>ROUND(E73,0)</f>
        <v>42769505</v>
      </c>
      <c r="P736" s="276">
        <f>IF(E76&gt;0,ROUND(E76,0),0)</f>
        <v>88391</v>
      </c>
      <c r="Q736" s="276">
        <f>IF(E77&gt;0,ROUND(E77,0),0)</f>
        <v>43434</v>
      </c>
      <c r="R736" s="276">
        <f>IF(E78&gt;0,ROUND(E78,0),0)</f>
        <v>20475</v>
      </c>
      <c r="S736" s="276">
        <f>IF(E79&gt;0,ROUND(E79,0),0)</f>
        <v>651174</v>
      </c>
      <c r="T736" s="278">
        <f>IF(E80&gt;0,ROUND(E80,2),0)</f>
        <v>74.150000000000006</v>
      </c>
      <c r="U736" s="276"/>
      <c r="V736" s="277"/>
      <c r="W736" s="276"/>
      <c r="X736" s="276"/>
      <c r="Y736" s="276">
        <f t="shared" si="21"/>
        <v>12560244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037*2019*6100*A</v>
      </c>
      <c r="B737" s="276">
        <f>ROUND(F59,0)</f>
        <v>2177</v>
      </c>
      <c r="C737" s="278">
        <f>ROUND(F60,2)</f>
        <v>23.17</v>
      </c>
      <c r="D737" s="276">
        <f>ROUND(F61,0)</f>
        <v>2049548</v>
      </c>
      <c r="E737" s="276">
        <f>ROUND(F62,0)</f>
        <v>406023</v>
      </c>
      <c r="F737" s="276">
        <f>ROUND(F63,0)</f>
        <v>9450</v>
      </c>
      <c r="G737" s="276">
        <f>ROUND(F64,0)</f>
        <v>118654</v>
      </c>
      <c r="H737" s="276">
        <f>ROUND(F65,0)</f>
        <v>0</v>
      </c>
      <c r="I737" s="276">
        <f>ROUND(F66,0)</f>
        <v>57246</v>
      </c>
      <c r="J737" s="276">
        <f>ROUND(F67,0)</f>
        <v>156</v>
      </c>
      <c r="K737" s="276">
        <f>ROUND(F68,0)</f>
        <v>0</v>
      </c>
      <c r="L737" s="276">
        <f>ROUND(F69,0)</f>
        <v>6025</v>
      </c>
      <c r="M737" s="276">
        <f>ROUND(F70,0)</f>
        <v>1500</v>
      </c>
      <c r="N737" s="276">
        <f>ROUND(F75,0)</f>
        <v>8183636</v>
      </c>
      <c r="O737" s="276">
        <f>ROUND(F73,0)</f>
        <v>8061893</v>
      </c>
      <c r="P737" s="276">
        <f>IF(F76&gt;0,ROUND(F76,0),0)</f>
        <v>0</v>
      </c>
      <c r="Q737" s="276">
        <f>IF(F77&gt;0,ROUND(F77,0),0)</f>
        <v>8960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13.48</v>
      </c>
      <c r="U737" s="276"/>
      <c r="V737" s="277"/>
      <c r="W737" s="276"/>
      <c r="X737" s="276"/>
      <c r="Y737" s="276">
        <f t="shared" si="21"/>
        <v>1343741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037*2019*6120*A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037*2019*6140*A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037*2019*6150*A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037*2019*6170*A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037*2019*6200*A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037*2019*6210*A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037*2019*6330*A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037*2019*6400*A</v>
      </c>
      <c r="B745" s="276">
        <f>ROUND(N59,0)</f>
        <v>1596</v>
      </c>
      <c r="C745" s="278">
        <f>ROUND(N60,2)</f>
        <v>9.19</v>
      </c>
      <c r="D745" s="276">
        <f>ROUND(N61,0)</f>
        <v>414786</v>
      </c>
      <c r="E745" s="276">
        <f>ROUND(N62,0)</f>
        <v>129441</v>
      </c>
      <c r="F745" s="276">
        <f>ROUND(N63,0)</f>
        <v>0</v>
      </c>
      <c r="G745" s="276">
        <f>ROUND(N64,0)</f>
        <v>12937</v>
      </c>
      <c r="H745" s="276">
        <f>ROUND(N65,0)</f>
        <v>0</v>
      </c>
      <c r="I745" s="276">
        <f>ROUND(N66,0)</f>
        <v>49904</v>
      </c>
      <c r="J745" s="276">
        <f>ROUND(N67,0)</f>
        <v>0</v>
      </c>
      <c r="K745" s="276">
        <f>ROUND(N68,0)</f>
        <v>0</v>
      </c>
      <c r="L745" s="276">
        <f>ROUND(N69,0)</f>
        <v>110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0.3</v>
      </c>
      <c r="U745" s="276"/>
      <c r="V745" s="277"/>
      <c r="W745" s="276"/>
      <c r="X745" s="276"/>
      <c r="Y745" s="276">
        <f t="shared" si="21"/>
        <v>150395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037*2019*7010*A</v>
      </c>
      <c r="B746" s="276">
        <f>ROUND(O59,0)</f>
        <v>1367</v>
      </c>
      <c r="C746" s="278">
        <f>ROUND(O60,2)</f>
        <v>35.520000000000003</v>
      </c>
      <c r="D746" s="276">
        <f>ROUND(O61,0)</f>
        <v>3243806</v>
      </c>
      <c r="E746" s="276">
        <f>ROUND(O62,0)</f>
        <v>642060</v>
      </c>
      <c r="F746" s="276">
        <f>ROUND(O63,0)</f>
        <v>1939650</v>
      </c>
      <c r="G746" s="276">
        <f>ROUND(O64,0)</f>
        <v>412094</v>
      </c>
      <c r="H746" s="276">
        <f>ROUND(O65,0)</f>
        <v>0</v>
      </c>
      <c r="I746" s="276">
        <f>ROUND(O66,0)</f>
        <v>56805</v>
      </c>
      <c r="J746" s="276">
        <f>ROUND(O67,0)</f>
        <v>200186</v>
      </c>
      <c r="K746" s="276">
        <f>ROUND(O68,0)</f>
        <v>0</v>
      </c>
      <c r="L746" s="276">
        <f>ROUND(O69,0)</f>
        <v>68774</v>
      </c>
      <c r="M746" s="276">
        <f>ROUND(O70,0)</f>
        <v>99</v>
      </c>
      <c r="N746" s="276">
        <f>ROUND(O75,0)</f>
        <v>17908349</v>
      </c>
      <c r="O746" s="276">
        <f>ROUND(O73,0)</f>
        <v>15697562</v>
      </c>
      <c r="P746" s="276">
        <f>IF(O76&gt;0,ROUND(O76,0),0)</f>
        <v>9596</v>
      </c>
      <c r="Q746" s="276">
        <f>IF(O77&gt;0,ROUND(O77,0),0)</f>
        <v>3900</v>
      </c>
      <c r="R746" s="276">
        <f>IF(O78&gt;0,ROUND(O78,0),0)</f>
        <v>2223</v>
      </c>
      <c r="S746" s="276">
        <f>IF(O79&gt;0,ROUND(O79,0),0)</f>
        <v>40215</v>
      </c>
      <c r="T746" s="278">
        <f>IF(O80&gt;0,ROUND(O80,2),0)</f>
        <v>17.79</v>
      </c>
      <c r="U746" s="276"/>
      <c r="V746" s="277"/>
      <c r="W746" s="276"/>
      <c r="X746" s="276"/>
      <c r="Y746" s="276">
        <f t="shared" si="21"/>
        <v>2838454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037*2019*7020*A</v>
      </c>
      <c r="B747" s="276">
        <f>ROUND(P59,0)</f>
        <v>1587745</v>
      </c>
      <c r="C747" s="278">
        <f>ROUND(P60,2)</f>
        <v>115.86</v>
      </c>
      <c r="D747" s="276">
        <f>ROUND(P61,0)</f>
        <v>9978893</v>
      </c>
      <c r="E747" s="276">
        <f>ROUND(P62,0)</f>
        <v>2023786</v>
      </c>
      <c r="F747" s="276">
        <f>ROUND(P63,0)</f>
        <v>870000</v>
      </c>
      <c r="G747" s="276">
        <f>ROUND(P64,0)</f>
        <v>29208408</v>
      </c>
      <c r="H747" s="276">
        <f>ROUND(P65,0)</f>
        <v>1011</v>
      </c>
      <c r="I747" s="276">
        <f>ROUND(P66,0)</f>
        <v>2631731</v>
      </c>
      <c r="J747" s="276">
        <f>ROUND(P67,0)</f>
        <v>3007423</v>
      </c>
      <c r="K747" s="276">
        <f>ROUND(P68,0)</f>
        <v>1345637</v>
      </c>
      <c r="L747" s="276">
        <f>ROUND(P69,0)</f>
        <v>24740</v>
      </c>
      <c r="M747" s="276">
        <f>ROUND(P70,0)</f>
        <v>2552</v>
      </c>
      <c r="N747" s="276">
        <f>ROUND(P75,0)</f>
        <v>485683861</v>
      </c>
      <c r="O747" s="276">
        <f>ROUND(P73,0)</f>
        <v>269395510</v>
      </c>
      <c r="P747" s="276">
        <f>IF(P76&gt;0,ROUND(P76,0),0)</f>
        <v>41677</v>
      </c>
      <c r="Q747" s="276">
        <f>IF(P77&gt;0,ROUND(P77,0),0)</f>
        <v>22238</v>
      </c>
      <c r="R747" s="276">
        <f>IF(P78&gt;0,ROUND(P78,0),0)</f>
        <v>9654</v>
      </c>
      <c r="S747" s="276">
        <f>IF(P79&gt;0,ROUND(P79,0),0)</f>
        <v>454739</v>
      </c>
      <c r="T747" s="278">
        <f>IF(P80&gt;0,ROUND(P80,2),0)</f>
        <v>48.63</v>
      </c>
      <c r="U747" s="276"/>
      <c r="V747" s="277"/>
      <c r="W747" s="276"/>
      <c r="X747" s="276"/>
      <c r="Y747" s="276">
        <f t="shared" si="21"/>
        <v>20705263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037*2019*7030*A</v>
      </c>
      <c r="B748" s="276">
        <f>ROUND(Q59,0)</f>
        <v>1104675</v>
      </c>
      <c r="C748" s="278">
        <f>ROUND(Q60,2)</f>
        <v>18.7</v>
      </c>
      <c r="D748" s="276">
        <f>ROUND(Q61,0)</f>
        <v>1865291</v>
      </c>
      <c r="E748" s="276">
        <f>ROUND(Q62,0)</f>
        <v>348298</v>
      </c>
      <c r="F748" s="276">
        <f>ROUND(Q63,0)</f>
        <v>0</v>
      </c>
      <c r="G748" s="276">
        <f>ROUND(Q64,0)</f>
        <v>246701</v>
      </c>
      <c r="H748" s="276">
        <f>ROUND(Q65,0)</f>
        <v>0</v>
      </c>
      <c r="I748" s="276">
        <f>ROUND(Q66,0)</f>
        <v>775</v>
      </c>
      <c r="J748" s="276">
        <f>ROUND(Q67,0)</f>
        <v>7536</v>
      </c>
      <c r="K748" s="276">
        <f>ROUND(Q68,0)</f>
        <v>0</v>
      </c>
      <c r="L748" s="276">
        <f>ROUND(Q69,0)</f>
        <v>429</v>
      </c>
      <c r="M748" s="276">
        <f>ROUND(Q70,0)</f>
        <v>0</v>
      </c>
      <c r="N748" s="276">
        <f>ROUND(Q75,0)</f>
        <v>22844132</v>
      </c>
      <c r="O748" s="276">
        <f>ROUND(Q73,0)</f>
        <v>8617603</v>
      </c>
      <c r="P748" s="276">
        <f>IF(Q76&gt;0,ROUND(Q76,0),0)</f>
        <v>11695</v>
      </c>
      <c r="Q748" s="276">
        <f>IF(Q77&gt;0,ROUND(Q77,0),0)</f>
        <v>0</v>
      </c>
      <c r="R748" s="276">
        <f>IF(Q78&gt;0,ROUND(Q78,0),0)</f>
        <v>2709</v>
      </c>
      <c r="S748" s="276">
        <f>IF(Q79&gt;0,ROUND(Q79,0),0)</f>
        <v>0</v>
      </c>
      <c r="T748" s="278">
        <f>IF(Q80&gt;0,ROUND(Q80,2),0)</f>
        <v>12.47</v>
      </c>
      <c r="U748" s="276"/>
      <c r="V748" s="277"/>
      <c r="W748" s="276"/>
      <c r="X748" s="276"/>
      <c r="Y748" s="276">
        <f t="shared" si="21"/>
        <v>1737082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037*2019*7040*A</v>
      </c>
      <c r="B749" s="276">
        <f>ROUND(R59,0)</f>
        <v>1851503</v>
      </c>
      <c r="C749" s="278">
        <f>ROUND(R60,2)</f>
        <v>4.0199999999999996</v>
      </c>
      <c r="D749" s="276">
        <f>ROUND(R61,0)</f>
        <v>178293</v>
      </c>
      <c r="E749" s="276">
        <f>ROUND(R62,0)</f>
        <v>57714</v>
      </c>
      <c r="F749" s="276">
        <f>ROUND(R63,0)</f>
        <v>2971558</v>
      </c>
      <c r="G749" s="276">
        <f>ROUND(R64,0)</f>
        <v>597164</v>
      </c>
      <c r="H749" s="276">
        <f>ROUND(R65,0)</f>
        <v>0</v>
      </c>
      <c r="I749" s="276">
        <f>ROUND(R66,0)</f>
        <v>21493</v>
      </c>
      <c r="J749" s="276">
        <f>ROUND(R67,0)</f>
        <v>309929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31231740</v>
      </c>
      <c r="O749" s="276">
        <f>ROUND(R73,0)</f>
        <v>16127914</v>
      </c>
      <c r="P749" s="276">
        <f>IF(R76&gt;0,ROUND(R76,0),0)</f>
        <v>812</v>
      </c>
      <c r="Q749" s="276">
        <f>IF(R77&gt;0,ROUND(R77,0),0)</f>
        <v>0</v>
      </c>
      <c r="R749" s="276">
        <f>IF(R78&gt;0,ROUND(R78,0),0)</f>
        <v>188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1280277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037*2019*7050*A</v>
      </c>
      <c r="B750" s="276"/>
      <c r="C750" s="278">
        <f>ROUND(S60,2)</f>
        <v>19.760000000000002</v>
      </c>
      <c r="D750" s="276">
        <f>ROUND(S61,0)</f>
        <v>958807</v>
      </c>
      <c r="E750" s="276">
        <f>ROUND(S62,0)</f>
        <v>288917</v>
      </c>
      <c r="F750" s="276">
        <f>ROUND(S63,0)</f>
        <v>0</v>
      </c>
      <c r="G750" s="276">
        <f>ROUND(S64,0)</f>
        <v>523800</v>
      </c>
      <c r="H750" s="276">
        <f>ROUND(S65,0)</f>
        <v>0</v>
      </c>
      <c r="I750" s="276">
        <f>ROUND(S66,0)</f>
        <v>215078</v>
      </c>
      <c r="J750" s="276">
        <f>ROUND(S67,0)</f>
        <v>19243</v>
      </c>
      <c r="K750" s="276">
        <f>ROUND(S68,0)</f>
        <v>750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18221</v>
      </c>
      <c r="Q750" s="276">
        <f>IF(S77&gt;0,ROUND(S77,0),0)</f>
        <v>0</v>
      </c>
      <c r="R750" s="276">
        <f>IF(S78&gt;0,ROUND(S78,0),0)</f>
        <v>4221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1468047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037*2019*7060*A</v>
      </c>
      <c r="B751" s="276"/>
      <c r="C751" s="278">
        <f>ROUND(T60,2)</f>
        <v>3.17</v>
      </c>
      <c r="D751" s="276">
        <f>ROUND(T61,0)</f>
        <v>358782</v>
      </c>
      <c r="E751" s="276">
        <f>ROUND(T62,0)</f>
        <v>65739</v>
      </c>
      <c r="F751" s="276">
        <f>ROUND(T63,0)</f>
        <v>0</v>
      </c>
      <c r="G751" s="276">
        <f>ROUND(T64,0)</f>
        <v>252051</v>
      </c>
      <c r="H751" s="276">
        <f>ROUND(T65,0)</f>
        <v>0</v>
      </c>
      <c r="I751" s="276">
        <f>ROUND(T66,0)</f>
        <v>9643</v>
      </c>
      <c r="J751" s="276">
        <f>ROUND(T67,0)</f>
        <v>5694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5236652</v>
      </c>
      <c r="O751" s="276">
        <f>ROUND(T73,0)</f>
        <v>4939572</v>
      </c>
      <c r="P751" s="276">
        <f>IF(T76&gt;0,ROUND(T76,0),0)</f>
        <v>1636</v>
      </c>
      <c r="Q751" s="276">
        <f>IF(T77&gt;0,ROUND(T77,0),0)</f>
        <v>0</v>
      </c>
      <c r="R751" s="276">
        <f>IF(T78&gt;0,ROUND(T78,0),0)</f>
        <v>379</v>
      </c>
      <c r="S751" s="276">
        <f>IF(T79&gt;0,ROUND(T79,0),0)</f>
        <v>0</v>
      </c>
      <c r="T751" s="278">
        <f>IF(T80&gt;0,ROUND(T80,2),0)</f>
        <v>2.72</v>
      </c>
      <c r="U751" s="276"/>
      <c r="V751" s="277"/>
      <c r="W751" s="276"/>
      <c r="X751" s="276"/>
      <c r="Y751" s="276">
        <f t="shared" si="21"/>
        <v>366658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037*2019*7070*A</v>
      </c>
      <c r="B752" s="276">
        <f>ROUND(U59,0)</f>
        <v>751498</v>
      </c>
      <c r="C752" s="278">
        <f>ROUND(U60,2)</f>
        <v>54.55</v>
      </c>
      <c r="D752" s="276">
        <f>ROUND(U61,0)</f>
        <v>3584880</v>
      </c>
      <c r="E752" s="276">
        <f>ROUND(U62,0)</f>
        <v>863968</v>
      </c>
      <c r="F752" s="276">
        <f>ROUND(U63,0)</f>
        <v>86491</v>
      </c>
      <c r="G752" s="276">
        <f>ROUND(U64,0)</f>
        <v>4798353</v>
      </c>
      <c r="H752" s="276">
        <f>ROUND(U65,0)</f>
        <v>0</v>
      </c>
      <c r="I752" s="276">
        <f>ROUND(U66,0)</f>
        <v>734514</v>
      </c>
      <c r="J752" s="276">
        <f>ROUND(U67,0)</f>
        <v>216864</v>
      </c>
      <c r="K752" s="276">
        <f>ROUND(U68,0)</f>
        <v>128284</v>
      </c>
      <c r="L752" s="276">
        <f>ROUND(U69,0)</f>
        <v>74742</v>
      </c>
      <c r="M752" s="276">
        <f>ROUND(U70,0)</f>
        <v>417</v>
      </c>
      <c r="N752" s="276">
        <f>ROUND(U75,0)</f>
        <v>98869638</v>
      </c>
      <c r="O752" s="276">
        <f>ROUND(U73,0)</f>
        <v>57474743</v>
      </c>
      <c r="P752" s="276">
        <f>IF(U76&gt;0,ROUND(U76,0),0)</f>
        <v>17849</v>
      </c>
      <c r="Q752" s="276">
        <f>IF(U77&gt;0,ROUND(U77,0),0)</f>
        <v>0</v>
      </c>
      <c r="R752" s="276">
        <f>IF(U78&gt;0,ROUND(U78,0),0)</f>
        <v>4135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4330607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037*2019*7110*A</v>
      </c>
      <c r="B753" s="276">
        <f>ROUND(V59,0)</f>
        <v>13701</v>
      </c>
      <c r="C753" s="278">
        <f>ROUND(V60,2)</f>
        <v>4.0199999999999996</v>
      </c>
      <c r="D753" s="276">
        <f>ROUND(V61,0)</f>
        <v>190282</v>
      </c>
      <c r="E753" s="276">
        <f>ROUND(V62,0)</f>
        <v>57213</v>
      </c>
      <c r="F753" s="276">
        <f>ROUND(V63,0)</f>
        <v>0</v>
      </c>
      <c r="G753" s="276">
        <f>ROUND(V64,0)</f>
        <v>5441</v>
      </c>
      <c r="H753" s="276">
        <f>ROUND(V65,0)</f>
        <v>0</v>
      </c>
      <c r="I753" s="276">
        <f>ROUND(V66,0)</f>
        <v>1916</v>
      </c>
      <c r="J753" s="276">
        <f>ROUND(V67,0)</f>
        <v>25602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3836280</v>
      </c>
      <c r="O753" s="276">
        <f>ROUND(V73,0)</f>
        <v>1884714</v>
      </c>
      <c r="P753" s="276">
        <f>IF(V76&gt;0,ROUND(V76,0),0)</f>
        <v>10636</v>
      </c>
      <c r="Q753" s="276">
        <f>IF(V77&gt;0,ROUND(V77,0),0)</f>
        <v>0</v>
      </c>
      <c r="R753" s="276">
        <f>IF(V78&gt;0,ROUND(V78,0),0)</f>
        <v>2464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683804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037*2019*7120*A</v>
      </c>
      <c r="B754" s="276">
        <f>ROUND(W59,0)</f>
        <v>37049</v>
      </c>
      <c r="C754" s="278">
        <f>ROUND(W60,2)</f>
        <v>6.66</v>
      </c>
      <c r="D754" s="276">
        <f>ROUND(W61,0)</f>
        <v>585593</v>
      </c>
      <c r="E754" s="276">
        <f>ROUND(W62,0)</f>
        <v>119787</v>
      </c>
      <c r="F754" s="276">
        <f>ROUND(W63,0)</f>
        <v>14600</v>
      </c>
      <c r="G754" s="276">
        <f>ROUND(W64,0)</f>
        <v>28987</v>
      </c>
      <c r="H754" s="276">
        <f>ROUND(W65,0)</f>
        <v>0</v>
      </c>
      <c r="I754" s="276">
        <f>ROUND(W66,0)</f>
        <v>339780</v>
      </c>
      <c r="J754" s="276">
        <f>ROUND(W67,0)</f>
        <v>148799</v>
      </c>
      <c r="K754" s="276">
        <f>ROUND(W68,0)</f>
        <v>0</v>
      </c>
      <c r="L754" s="276">
        <f>ROUND(W69,0)</f>
        <v>763</v>
      </c>
      <c r="M754" s="276">
        <f>ROUND(W70,0)</f>
        <v>0</v>
      </c>
      <c r="N754" s="276">
        <f>ROUND(W75,0)</f>
        <v>21829583</v>
      </c>
      <c r="O754" s="276">
        <f>ROUND(W73,0)</f>
        <v>5902343</v>
      </c>
      <c r="P754" s="276">
        <f>IF(W76&gt;0,ROUND(W76,0),0)</f>
        <v>5116</v>
      </c>
      <c r="Q754" s="276">
        <f>IF(W77&gt;0,ROUND(W77,0),0)</f>
        <v>0</v>
      </c>
      <c r="R754" s="276">
        <f>IF(W78&gt;0,ROUND(W78,0),0)</f>
        <v>1185</v>
      </c>
      <c r="S754" s="276">
        <f>IF(W79&gt;0,ROUND(W79,0),0)</f>
        <v>0</v>
      </c>
      <c r="T754" s="278">
        <f>IF(W80&gt;0,ROUND(W80,2),0)</f>
        <v>7.0000000000000007E-2</v>
      </c>
      <c r="U754" s="276"/>
      <c r="V754" s="277"/>
      <c r="W754" s="276"/>
      <c r="X754" s="276"/>
      <c r="Y754" s="276">
        <f t="shared" si="21"/>
        <v>768494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037*2019*7130*A</v>
      </c>
      <c r="B755" s="276">
        <f>ROUND(X59,0)</f>
        <v>22906</v>
      </c>
      <c r="C755" s="278">
        <f>ROUND(X60,2)</f>
        <v>14.89</v>
      </c>
      <c r="D755" s="276">
        <f>ROUND(X61,0)</f>
        <v>1236860</v>
      </c>
      <c r="E755" s="276">
        <f>ROUND(X62,0)</f>
        <v>267671</v>
      </c>
      <c r="F755" s="276">
        <f>ROUND(X63,0)</f>
        <v>0</v>
      </c>
      <c r="G755" s="276">
        <f>ROUND(X64,0)</f>
        <v>334546</v>
      </c>
      <c r="H755" s="276">
        <f>ROUND(X65,0)</f>
        <v>0</v>
      </c>
      <c r="I755" s="276">
        <f>ROUND(X66,0)</f>
        <v>262846</v>
      </c>
      <c r="J755" s="276">
        <f>ROUND(X67,0)</f>
        <v>115959</v>
      </c>
      <c r="K755" s="276">
        <f>ROUND(X68,0)</f>
        <v>0</v>
      </c>
      <c r="L755" s="276">
        <f>ROUND(X69,0)</f>
        <v>8700</v>
      </c>
      <c r="M755" s="276">
        <f>ROUND(X70,0)</f>
        <v>0</v>
      </c>
      <c r="N755" s="276">
        <f>ROUND(X75,0)</f>
        <v>69215232</v>
      </c>
      <c r="O755" s="276">
        <f>ROUND(X73,0)</f>
        <v>23934440</v>
      </c>
      <c r="P755" s="276">
        <f>IF(X76&gt;0,ROUND(X76,0),0)</f>
        <v>6002</v>
      </c>
      <c r="Q755" s="276">
        <f>IF(X77&gt;0,ROUND(X77,0),0)</f>
        <v>0</v>
      </c>
      <c r="R755" s="276">
        <f>IF(X78&gt;0,ROUND(X78,0),0)</f>
        <v>1390</v>
      </c>
      <c r="S755" s="276">
        <f>IF(X79&gt;0,ROUND(X79,0),0)</f>
        <v>0</v>
      </c>
      <c r="T755" s="278">
        <f>IF(X80&gt;0,ROUND(X80,2),0)</f>
        <v>1.97</v>
      </c>
      <c r="U755" s="276"/>
      <c r="V755" s="277"/>
      <c r="W755" s="276"/>
      <c r="X755" s="276"/>
      <c r="Y755" s="276">
        <f t="shared" si="21"/>
        <v>1531168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037*2019*7140*A</v>
      </c>
      <c r="B756" s="276">
        <f>ROUND(Y59,0)</f>
        <v>162716</v>
      </c>
      <c r="C756" s="278">
        <f>ROUND(Y60,2)</f>
        <v>59.01</v>
      </c>
      <c r="D756" s="276">
        <f>ROUND(Y61,0)</f>
        <v>5602909</v>
      </c>
      <c r="E756" s="276">
        <f>ROUND(Y62,0)</f>
        <v>1100511</v>
      </c>
      <c r="F756" s="276">
        <f>ROUND(Y63,0)</f>
        <v>455587</v>
      </c>
      <c r="G756" s="276">
        <f>ROUND(Y64,0)</f>
        <v>13739970</v>
      </c>
      <c r="H756" s="276">
        <f>ROUND(Y65,0)</f>
        <v>0</v>
      </c>
      <c r="I756" s="276">
        <f>ROUND(Y66,0)</f>
        <v>865747</v>
      </c>
      <c r="J756" s="276">
        <f>ROUND(Y67,0)</f>
        <v>1158062</v>
      </c>
      <c r="K756" s="276">
        <f>ROUND(Y68,0)</f>
        <v>192250</v>
      </c>
      <c r="L756" s="276">
        <f>ROUND(Y69,0)</f>
        <v>-1195</v>
      </c>
      <c r="M756" s="276">
        <f>ROUND(Y70,0)</f>
        <v>-840</v>
      </c>
      <c r="N756" s="276">
        <f>ROUND(Y75,0)</f>
        <v>221646205</v>
      </c>
      <c r="O756" s="276">
        <f>ROUND(Y73,0)</f>
        <v>103905273</v>
      </c>
      <c r="P756" s="276">
        <f>IF(Y76&gt;0,ROUND(Y76,0),0)</f>
        <v>25337</v>
      </c>
      <c r="Q756" s="276">
        <f>IF(Y77&gt;0,ROUND(Y77,0),0)</f>
        <v>0</v>
      </c>
      <c r="R756" s="276">
        <f>IF(Y78&gt;0,ROUND(Y78,0),0)</f>
        <v>5869</v>
      </c>
      <c r="S756" s="276">
        <f>IF(Y79&gt;0,ROUND(Y79,0),0)</f>
        <v>9899</v>
      </c>
      <c r="T756" s="278">
        <f>IF(Y80&gt;0,ROUND(Y80,2),0)</f>
        <v>7.64</v>
      </c>
      <c r="U756" s="276"/>
      <c r="V756" s="277"/>
      <c r="W756" s="276"/>
      <c r="X756" s="276"/>
      <c r="Y756" s="276">
        <f t="shared" si="21"/>
        <v>9003454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037*2019*7150*A</v>
      </c>
      <c r="B757" s="276">
        <f>ROUND(Z59,0)</f>
        <v>4179</v>
      </c>
      <c r="C757" s="278">
        <f>ROUND(Z60,2)</f>
        <v>3.05</v>
      </c>
      <c r="D757" s="276">
        <f>ROUND(Z61,0)</f>
        <v>318041</v>
      </c>
      <c r="E757" s="276">
        <f>ROUND(Z62,0)</f>
        <v>9478</v>
      </c>
      <c r="F757" s="276">
        <f>ROUND(Z63,0)</f>
        <v>0</v>
      </c>
      <c r="G757" s="276">
        <f>ROUND(Z64,0)</f>
        <v>-93762</v>
      </c>
      <c r="H757" s="276">
        <f>ROUND(Z65,0)</f>
        <v>0</v>
      </c>
      <c r="I757" s="276">
        <f>ROUND(Z66,0)</f>
        <v>2921128</v>
      </c>
      <c r="J757" s="276">
        <f>ROUND(Z67,0)</f>
        <v>0</v>
      </c>
      <c r="K757" s="276">
        <f>ROUND(Z68,0)</f>
        <v>41000</v>
      </c>
      <c r="L757" s="276">
        <f>ROUND(Z69,0)</f>
        <v>0</v>
      </c>
      <c r="M757" s="276">
        <f>ROUND(Z70,0)</f>
        <v>12950</v>
      </c>
      <c r="N757" s="276">
        <f>ROUND(Z75,0)</f>
        <v>36053586</v>
      </c>
      <c r="O757" s="276">
        <f>ROUND(Z73,0)</f>
        <v>270546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1.81</v>
      </c>
      <c r="U757" s="276"/>
      <c r="V757" s="277"/>
      <c r="W757" s="276"/>
      <c r="X757" s="276"/>
      <c r="Y757" s="276">
        <f t="shared" si="21"/>
        <v>1103937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037*2019*7160*A</v>
      </c>
      <c r="B758" s="276">
        <f>ROUND(AA59,0)</f>
        <v>18568</v>
      </c>
      <c r="C758" s="278">
        <f>ROUND(AA60,2)</f>
        <v>3.1</v>
      </c>
      <c r="D758" s="276">
        <f>ROUND(AA61,0)</f>
        <v>388223</v>
      </c>
      <c r="E758" s="276">
        <f>ROUND(AA62,0)</f>
        <v>64761</v>
      </c>
      <c r="F758" s="276">
        <f>ROUND(AA63,0)</f>
        <v>0</v>
      </c>
      <c r="G758" s="276">
        <f>ROUND(AA64,0)</f>
        <v>477238</v>
      </c>
      <c r="H758" s="276">
        <f>ROUND(AA65,0)</f>
        <v>0</v>
      </c>
      <c r="I758" s="276">
        <f>ROUND(AA66,0)</f>
        <v>36521</v>
      </c>
      <c r="J758" s="276">
        <f>ROUND(AA67,0)</f>
        <v>28015</v>
      </c>
      <c r="K758" s="276">
        <f>ROUND(AA68,0)</f>
        <v>0</v>
      </c>
      <c r="L758" s="276">
        <f>ROUND(AA69,0)</f>
        <v>354</v>
      </c>
      <c r="M758" s="276">
        <f>ROUND(AA70,0)</f>
        <v>0</v>
      </c>
      <c r="N758" s="276">
        <f>ROUND(AA75,0)</f>
        <v>17963871</v>
      </c>
      <c r="O758" s="276">
        <f>ROUND(AA73,0)</f>
        <v>7839996</v>
      </c>
      <c r="P758" s="276">
        <f>IF(AA76&gt;0,ROUND(AA76,0),0)</f>
        <v>2205</v>
      </c>
      <c r="Q758" s="276">
        <f>IF(AA77&gt;0,ROUND(AA77,0),0)</f>
        <v>0</v>
      </c>
      <c r="R758" s="276">
        <f>IF(AA78&gt;0,ROUND(AA78,0),0)</f>
        <v>511</v>
      </c>
      <c r="S758" s="276">
        <f>IF(AA79&gt;0,ROUND(AA79,0),0)</f>
        <v>0</v>
      </c>
      <c r="T758" s="278">
        <f>IF(AA80&gt;0,ROUND(AA80,2),0)</f>
        <v>0.41</v>
      </c>
      <c r="U758" s="276"/>
      <c r="V758" s="277"/>
      <c r="W758" s="276"/>
      <c r="X758" s="276"/>
      <c r="Y758" s="276">
        <f t="shared" si="21"/>
        <v>527262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037*2019*7170*A</v>
      </c>
      <c r="B759" s="276"/>
      <c r="C759" s="278">
        <f>ROUND(AB60,2)</f>
        <v>40.6</v>
      </c>
      <c r="D759" s="276">
        <f>ROUND(AB61,0)</f>
        <v>3902908</v>
      </c>
      <c r="E759" s="276">
        <f>ROUND(AB62,0)</f>
        <v>764775</v>
      </c>
      <c r="F759" s="276">
        <f>ROUND(AB63,0)</f>
        <v>0</v>
      </c>
      <c r="G759" s="276">
        <f>ROUND(AB64,0)</f>
        <v>8469947</v>
      </c>
      <c r="H759" s="276">
        <f>ROUND(AB65,0)</f>
        <v>476</v>
      </c>
      <c r="I759" s="276">
        <f>ROUND(AB66,0)</f>
        <v>291737</v>
      </c>
      <c r="J759" s="276">
        <f>ROUND(AB67,0)</f>
        <v>66522</v>
      </c>
      <c r="K759" s="276">
        <f>ROUND(AB68,0)</f>
        <v>236413</v>
      </c>
      <c r="L759" s="276">
        <f>ROUND(AB69,0)</f>
        <v>35056</v>
      </c>
      <c r="M759" s="276">
        <f>ROUND(AB70,0)</f>
        <v>0</v>
      </c>
      <c r="N759" s="276">
        <f>ROUND(AB75,0)</f>
        <v>124173326</v>
      </c>
      <c r="O759" s="276">
        <f>ROUND(AB73,0)</f>
        <v>86675786</v>
      </c>
      <c r="P759" s="276">
        <f>IF(AB76&gt;0,ROUND(AB76,0),0)</f>
        <v>12909</v>
      </c>
      <c r="Q759" s="276">
        <f>IF(AB77&gt;0,ROUND(AB77,0),0)</f>
        <v>0</v>
      </c>
      <c r="R759" s="276">
        <f>IF(AB78&gt;0,ROUND(AB78,0),0)</f>
        <v>2990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5053892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037*2019*7180*A</v>
      </c>
      <c r="B760" s="276">
        <f>ROUND(AC59,0)</f>
        <v>104570</v>
      </c>
      <c r="C760" s="278">
        <f>ROUND(AC60,2)</f>
        <v>34.909999999999997</v>
      </c>
      <c r="D760" s="276">
        <f>ROUND(AC61,0)</f>
        <v>2769373</v>
      </c>
      <c r="E760" s="276">
        <f>ROUND(AC62,0)</f>
        <v>610327</v>
      </c>
      <c r="F760" s="276">
        <f>ROUND(AC63,0)</f>
        <v>0</v>
      </c>
      <c r="G760" s="276">
        <f>ROUND(AC64,0)</f>
        <v>719404</v>
      </c>
      <c r="H760" s="276">
        <f>ROUND(AC65,0)</f>
        <v>0</v>
      </c>
      <c r="I760" s="276">
        <f>ROUND(AC66,0)</f>
        <v>75701</v>
      </c>
      <c r="J760" s="276">
        <f>ROUND(AC67,0)</f>
        <v>154086</v>
      </c>
      <c r="K760" s="276">
        <f>ROUND(AC68,0)</f>
        <v>75501</v>
      </c>
      <c r="L760" s="276">
        <f>ROUND(AC69,0)</f>
        <v>1180</v>
      </c>
      <c r="M760" s="276">
        <f>ROUND(AC70,0)</f>
        <v>0</v>
      </c>
      <c r="N760" s="276">
        <f>ROUND(AC75,0)</f>
        <v>45288538</v>
      </c>
      <c r="O760" s="276">
        <f>ROUND(AC73,0)</f>
        <v>40067351</v>
      </c>
      <c r="P760" s="276">
        <f>IF(AC76&gt;0,ROUND(AC76,0),0)</f>
        <v>6421</v>
      </c>
      <c r="Q760" s="276">
        <f>IF(AC77&gt;0,ROUND(AC77,0),0)</f>
        <v>0</v>
      </c>
      <c r="R760" s="276">
        <f>IF(AC78&gt;0,ROUND(AC78,0),0)</f>
        <v>1487</v>
      </c>
      <c r="S760" s="276">
        <f>IF(AC79&gt;0,ROUND(AC79,0),0)</f>
        <v>11755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1807580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037*2019*7190*A</v>
      </c>
      <c r="B761" s="276">
        <f>ROUND(AD59,0)</f>
        <v>6090</v>
      </c>
      <c r="C761" s="278">
        <f>ROUND(AD60,2)</f>
        <v>0.56999999999999995</v>
      </c>
      <c r="D761" s="276">
        <f>ROUND(AD61,0)</f>
        <v>58554</v>
      </c>
      <c r="E761" s="276">
        <f>ROUND(AD62,0)</f>
        <v>8782</v>
      </c>
      <c r="F761" s="276">
        <f>ROUND(AD63,0)</f>
        <v>0</v>
      </c>
      <c r="G761" s="276">
        <f>ROUND(AD64,0)</f>
        <v>16395</v>
      </c>
      <c r="H761" s="276">
        <f>ROUND(AD65,0)</f>
        <v>0</v>
      </c>
      <c r="I761" s="276">
        <f>ROUND(AD66,0)</f>
        <v>945488</v>
      </c>
      <c r="J761" s="276">
        <f>ROUND(AD67,0)</f>
        <v>19679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10607327</v>
      </c>
      <c r="O761" s="276">
        <f>ROUND(AD73,0)</f>
        <v>10213987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0.57999999999999996</v>
      </c>
      <c r="U761" s="276"/>
      <c r="V761" s="277"/>
      <c r="W761" s="276"/>
      <c r="X761" s="276"/>
      <c r="Y761" s="276">
        <f t="shared" si="21"/>
        <v>351674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037*2019*7200*A</v>
      </c>
      <c r="B762" s="276">
        <f>ROUND(AE59,0)</f>
        <v>18142</v>
      </c>
      <c r="C762" s="278">
        <f>ROUND(AE60,2)</f>
        <v>8.89</v>
      </c>
      <c r="D762" s="276">
        <f>ROUND(AE61,0)</f>
        <v>796036</v>
      </c>
      <c r="E762" s="276">
        <f>ROUND(AE62,0)</f>
        <v>161925</v>
      </c>
      <c r="F762" s="276">
        <f>ROUND(AE63,0)</f>
        <v>0</v>
      </c>
      <c r="G762" s="276">
        <f>ROUND(AE64,0)</f>
        <v>1440</v>
      </c>
      <c r="H762" s="276">
        <f>ROUND(AE65,0)</f>
        <v>0</v>
      </c>
      <c r="I762" s="276">
        <f>ROUND(AE66,0)</f>
        <v>610</v>
      </c>
      <c r="J762" s="276">
        <f>ROUND(AE67,0)</f>
        <v>0</v>
      </c>
      <c r="K762" s="276">
        <f>ROUND(AE68,0)</f>
        <v>0</v>
      </c>
      <c r="L762" s="276">
        <f>ROUND(AE69,0)</f>
        <v>100</v>
      </c>
      <c r="M762" s="276">
        <f>ROUND(AE70,0)</f>
        <v>494</v>
      </c>
      <c r="N762" s="276">
        <f>ROUND(AE75,0)</f>
        <v>5151859</v>
      </c>
      <c r="O762" s="276">
        <f>ROUND(AE73,0)</f>
        <v>4528580</v>
      </c>
      <c r="P762" s="276">
        <f>IF(AE76&gt;0,ROUND(AE76,0),0)</f>
        <v>2581</v>
      </c>
      <c r="Q762" s="276">
        <f>IF(AE77&gt;0,ROUND(AE77,0),0)</f>
        <v>0</v>
      </c>
      <c r="R762" s="276">
        <f>IF(AE78&gt;0,ROUND(AE78,0),0)</f>
        <v>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411883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037*2019*7220*A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037*2019*7230*A</v>
      </c>
      <c r="B764" s="276">
        <f>ROUND(AG59,0)</f>
        <v>34440</v>
      </c>
      <c r="C764" s="278">
        <f>ROUND(AG60,2)</f>
        <v>74.42</v>
      </c>
      <c r="D764" s="276">
        <f>ROUND(AG61,0)</f>
        <v>6654690</v>
      </c>
      <c r="E764" s="276">
        <f>ROUND(AG62,0)</f>
        <v>1262238</v>
      </c>
      <c r="F764" s="276">
        <f>ROUND(AG63,0)</f>
        <v>5584926</v>
      </c>
      <c r="G764" s="276">
        <f>ROUND(AG64,0)</f>
        <v>1027995</v>
      </c>
      <c r="H764" s="276">
        <f>ROUND(AG65,0)</f>
        <v>0</v>
      </c>
      <c r="I764" s="276">
        <f>ROUND(AG66,0)</f>
        <v>455953</v>
      </c>
      <c r="J764" s="276">
        <f>ROUND(AG67,0)</f>
        <v>438547</v>
      </c>
      <c r="K764" s="276">
        <f>ROUND(AG68,0)</f>
        <v>345164</v>
      </c>
      <c r="L764" s="276">
        <f>ROUND(AG69,0)</f>
        <v>15695</v>
      </c>
      <c r="M764" s="276">
        <f>ROUND(AG70,0)</f>
        <v>518414</v>
      </c>
      <c r="N764" s="276">
        <f>ROUND(AG75,0)</f>
        <v>136896111</v>
      </c>
      <c r="O764" s="276">
        <f>ROUND(AG73,0)</f>
        <v>25693121</v>
      </c>
      <c r="P764" s="276">
        <f>IF(AG76&gt;0,ROUND(AG76,0),0)</f>
        <v>21473</v>
      </c>
      <c r="Q764" s="276">
        <f>IF(AG77&gt;0,ROUND(AG77,0),0)</f>
        <v>4892</v>
      </c>
      <c r="R764" s="276">
        <f>IF(AG78&gt;0,ROUND(AG78,0),0)</f>
        <v>4974</v>
      </c>
      <c r="S764" s="276">
        <f>IF(AG79&gt;0,ROUND(AG79,0),0)</f>
        <v>105178</v>
      </c>
      <c r="T764" s="278">
        <f>IF(AG80&gt;0,ROUND(AG80,2),0)</f>
        <v>41.09</v>
      </c>
      <c r="U764" s="276"/>
      <c r="V764" s="277"/>
      <c r="W764" s="276"/>
      <c r="X764" s="276"/>
      <c r="Y764" s="276">
        <f t="shared" si="21"/>
        <v>7287834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037*2019*7240*A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037*2019*7250*A</v>
      </c>
      <c r="B766" s="276">
        <f>ROUND(AI59,0)</f>
        <v>3</v>
      </c>
      <c r="C766" s="278">
        <f>ROUND(AI60,2)</f>
        <v>9.75</v>
      </c>
      <c r="D766" s="276">
        <f>ROUND(AI61,0)</f>
        <v>817288</v>
      </c>
      <c r="E766" s="276">
        <f>ROUND(AI62,0)</f>
        <v>171817</v>
      </c>
      <c r="F766" s="276">
        <f>ROUND(AI63,0)</f>
        <v>0</v>
      </c>
      <c r="G766" s="276">
        <f>ROUND(AI64,0)</f>
        <v>93770</v>
      </c>
      <c r="H766" s="276">
        <f>ROUND(AI65,0)</f>
        <v>0</v>
      </c>
      <c r="I766" s="276">
        <f>ROUND(AI66,0)</f>
        <v>1310</v>
      </c>
      <c r="J766" s="276">
        <f>ROUND(AI67,0)</f>
        <v>2958</v>
      </c>
      <c r="K766" s="276">
        <f>ROUND(AI68,0)</f>
        <v>0</v>
      </c>
      <c r="L766" s="276">
        <f>ROUND(AI69,0)</f>
        <v>220</v>
      </c>
      <c r="M766" s="276">
        <f>ROUND(AI70,0)</f>
        <v>0</v>
      </c>
      <c r="N766" s="276">
        <f>ROUND(AI75,0)</f>
        <v>8305194</v>
      </c>
      <c r="O766" s="276">
        <f>ROUND(AI73,0)</f>
        <v>1220416</v>
      </c>
      <c r="P766" s="276">
        <f>IF(AI76&gt;0,ROUND(AI76,0),0)</f>
        <v>0</v>
      </c>
      <c r="Q766" s="276">
        <f>IF(AI77&gt;0,ROUND(AI77,0),0)</f>
        <v>1236</v>
      </c>
      <c r="R766" s="276">
        <f>IF(AI78&gt;0,ROUND(AI78,0),0)</f>
        <v>0</v>
      </c>
      <c r="S766" s="276">
        <f>IF(AI79&gt;0,ROUND(AI79,0),0)</f>
        <v>9744</v>
      </c>
      <c r="T766" s="278">
        <f>IF(AI80&gt;0,ROUND(AI80,2),0)</f>
        <v>4.97</v>
      </c>
      <c r="U766" s="276"/>
      <c r="V766" s="277"/>
      <c r="W766" s="276"/>
      <c r="X766" s="276"/>
      <c r="Y766" s="276">
        <f t="shared" si="21"/>
        <v>509392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037*2019*7260*A</v>
      </c>
      <c r="B767" s="276">
        <f>ROUND(AJ59,0)</f>
        <v>36309</v>
      </c>
      <c r="C767" s="278">
        <f>ROUND(AJ60,2)</f>
        <v>88.65</v>
      </c>
      <c r="D767" s="276">
        <f>ROUND(AJ61,0)</f>
        <v>9964570</v>
      </c>
      <c r="E767" s="276">
        <f>ROUND(AJ62,0)</f>
        <v>1653308</v>
      </c>
      <c r="F767" s="276">
        <f>ROUND(AJ63,0)</f>
        <v>97740</v>
      </c>
      <c r="G767" s="276">
        <f>ROUND(AJ64,0)</f>
        <v>37289042</v>
      </c>
      <c r="H767" s="276">
        <f>ROUND(AJ65,0)</f>
        <v>8833</v>
      </c>
      <c r="I767" s="276">
        <f>ROUND(AJ66,0)</f>
        <v>2974669</v>
      </c>
      <c r="J767" s="276">
        <f>ROUND(AJ67,0)</f>
        <v>79363</v>
      </c>
      <c r="K767" s="276">
        <f>ROUND(AJ68,0)</f>
        <v>903861</v>
      </c>
      <c r="L767" s="276">
        <f>ROUND(AJ69,0)</f>
        <v>110180</v>
      </c>
      <c r="M767" s="276">
        <f>ROUND(AJ70,0)</f>
        <v>9950</v>
      </c>
      <c r="N767" s="276">
        <f>ROUND(AJ75,0)</f>
        <v>176397645</v>
      </c>
      <c r="O767" s="276">
        <f>ROUND(AJ73,0)</f>
        <v>517000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20.239999999999998</v>
      </c>
      <c r="U767" s="276"/>
      <c r="V767" s="277"/>
      <c r="W767" s="276"/>
      <c r="X767" s="276"/>
      <c r="Y767" s="276">
        <f t="shared" si="21"/>
        <v>14477719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037*2019*7310*A</v>
      </c>
      <c r="B768" s="276">
        <f>ROUND(AK59,0)</f>
        <v>10992</v>
      </c>
      <c r="C768" s="278">
        <f>ROUND(AK60,2)</f>
        <v>4.2699999999999996</v>
      </c>
      <c r="D768" s="276">
        <f>ROUND(AK61,0)</f>
        <v>407588</v>
      </c>
      <c r="E768" s="276">
        <f>ROUND(AK62,0)</f>
        <v>81302</v>
      </c>
      <c r="F768" s="276">
        <f>ROUND(AK63,0)</f>
        <v>0</v>
      </c>
      <c r="G768" s="276">
        <f>ROUND(AK64,0)</f>
        <v>796</v>
      </c>
      <c r="H768" s="276">
        <f>ROUND(AK65,0)</f>
        <v>0</v>
      </c>
      <c r="I768" s="276">
        <f>ROUND(AK66,0)</f>
        <v>0</v>
      </c>
      <c r="J768" s="276">
        <f>ROUND(AK67,0)</f>
        <v>1096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4018012</v>
      </c>
      <c r="O768" s="276">
        <f>ROUND(AK73,0)</f>
        <v>3629777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150928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037*2019*7320*A</v>
      </c>
      <c r="B769" s="276">
        <f>ROUND(AL59,0)</f>
        <v>4349</v>
      </c>
      <c r="C769" s="278">
        <f>ROUND(AL60,2)</f>
        <v>2.52</v>
      </c>
      <c r="D769" s="276">
        <f>ROUND(AL61,0)</f>
        <v>228886</v>
      </c>
      <c r="E769" s="276">
        <f>ROUND(AL62,0)</f>
        <v>45041</v>
      </c>
      <c r="F769" s="276">
        <f>ROUND(AL63,0)</f>
        <v>0</v>
      </c>
      <c r="G769" s="276">
        <f>ROUND(AL64,0)</f>
        <v>1192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2494414</v>
      </c>
      <c r="O769" s="276">
        <f>ROUND(AL73,0)</f>
        <v>2263864</v>
      </c>
      <c r="P769" s="276">
        <f>IF(AL76&gt;0,ROUND(AL76,0),0)</f>
        <v>0</v>
      </c>
      <c r="Q769" s="276">
        <f>IF(AL77&gt;0,ROUND(AL77,0),0)</f>
        <v>1069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124496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037*2019*7330*A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037*2019*7340*A</v>
      </c>
      <c r="B771" s="276">
        <f>ROUND(AN59,0)</f>
        <v>999</v>
      </c>
      <c r="C771" s="278">
        <f>ROUND(AN60,2)</f>
        <v>1.93</v>
      </c>
      <c r="D771" s="276">
        <f>ROUND(AN61,0)</f>
        <v>197212</v>
      </c>
      <c r="E771" s="276">
        <f>ROUND(AN62,0)</f>
        <v>23486</v>
      </c>
      <c r="F771" s="276">
        <f>ROUND(AN63,0)</f>
        <v>0</v>
      </c>
      <c r="G771" s="276">
        <f>ROUND(AN64,0)</f>
        <v>31743</v>
      </c>
      <c r="H771" s="276">
        <f>ROUND(AN65,0)</f>
        <v>0</v>
      </c>
      <c r="I771" s="276">
        <f>ROUND(AN66,0)</f>
        <v>52306</v>
      </c>
      <c r="J771" s="276">
        <f>ROUND(AN67,0)</f>
        <v>70654</v>
      </c>
      <c r="K771" s="276">
        <f>ROUND(AN68,0)</f>
        <v>67433</v>
      </c>
      <c r="L771" s="276">
        <f>ROUND(AN69,0)</f>
        <v>5149</v>
      </c>
      <c r="M771" s="276">
        <f>ROUND(AN70,0)</f>
        <v>0</v>
      </c>
      <c r="N771" s="276">
        <f>ROUND(AN75,0)</f>
        <v>2410027</v>
      </c>
      <c r="O771" s="276">
        <f>ROUND(AN73,0)</f>
        <v>1060178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0.04</v>
      </c>
      <c r="U771" s="276"/>
      <c r="V771" s="277"/>
      <c r="W771" s="276"/>
      <c r="X771" s="276"/>
      <c r="Y771" s="276">
        <f t="shared" si="21"/>
        <v>126511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037*2019*7350*A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037*2019*7380*A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037*2019*7390*A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037*2019*7400*A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037*2019*7410*A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037*2019*7420*A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037*2019*7430*A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037*2019*7490*A</v>
      </c>
      <c r="B779" s="276"/>
      <c r="C779" s="278">
        <f>ROUND(AV60,2)</f>
        <v>26.25</v>
      </c>
      <c r="D779" s="276">
        <f>ROUND(AV61,0)</f>
        <v>3222315</v>
      </c>
      <c r="E779" s="276">
        <f>ROUND(AV62,0)</f>
        <v>451669</v>
      </c>
      <c r="F779" s="276">
        <f>ROUND(AV63,0)</f>
        <v>0</v>
      </c>
      <c r="G779" s="276">
        <f>ROUND(AV64,0)</f>
        <v>564328</v>
      </c>
      <c r="H779" s="276">
        <f>ROUND(AV65,0)</f>
        <v>0</v>
      </c>
      <c r="I779" s="276">
        <f>ROUND(AV66,0)</f>
        <v>246594</v>
      </c>
      <c r="J779" s="276">
        <f>ROUND(AV67,0)</f>
        <v>82102</v>
      </c>
      <c r="K779" s="276">
        <f>ROUND(AV68,0)</f>
        <v>21605</v>
      </c>
      <c r="L779" s="276">
        <f>ROUND(AV69,0)</f>
        <v>31246</v>
      </c>
      <c r="M779" s="276">
        <f>ROUND(AV70,0)</f>
        <v>0</v>
      </c>
      <c r="N779" s="276">
        <f>ROUND(AV75,0)</f>
        <v>26276375</v>
      </c>
      <c r="O779" s="276">
        <f>ROUND(AV73,0)</f>
        <v>8276298</v>
      </c>
      <c r="P779" s="276">
        <f>IF(AV76&gt;0,ROUND(AV76,0),0)</f>
        <v>189545</v>
      </c>
      <c r="Q779" s="276">
        <f>IF(AV77&gt;0,ROUND(AV77,0),0)</f>
        <v>1045</v>
      </c>
      <c r="R779" s="276">
        <f>IF(AV78&gt;0,ROUND(AV78,0),0)</f>
        <v>43907</v>
      </c>
      <c r="S779" s="276">
        <f>IF(AV79&gt;0,ROUND(AV79,0),0)</f>
        <v>25831</v>
      </c>
      <c r="T779" s="278">
        <f>IF(AV80&gt;0,ROUND(AV80,2),0)</f>
        <v>8.6199999999999992</v>
      </c>
      <c r="U779" s="276"/>
      <c r="V779" s="277"/>
      <c r="W779" s="276"/>
      <c r="X779" s="276"/>
      <c r="Y779" s="276">
        <f t="shared" si="21"/>
        <v>11978090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037*2019*8200*A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31</v>
      </c>
      <c r="H780" s="276">
        <f>ROUND(AW65,0)</f>
        <v>0</v>
      </c>
      <c r="I780" s="276">
        <f>ROUND(AW66,0)</f>
        <v>1786811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037*2019*8310*A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037*2019*8320*A</v>
      </c>
      <c r="B782" s="276">
        <f>ROUND(AY59,0)</f>
        <v>145747</v>
      </c>
      <c r="C782" s="278">
        <f>ROUND(AY60,2)</f>
        <v>54.04</v>
      </c>
      <c r="D782" s="276">
        <f>ROUND(AY61,0)</f>
        <v>2233986</v>
      </c>
      <c r="E782" s="276">
        <f>ROUND(AY62,0)</f>
        <v>760083</v>
      </c>
      <c r="F782" s="276">
        <f>ROUND(AY63,0)</f>
        <v>85</v>
      </c>
      <c r="G782" s="276">
        <f>ROUND(AY64,0)</f>
        <v>1962787</v>
      </c>
      <c r="H782" s="276">
        <f>ROUND(AY65,0)</f>
        <v>512</v>
      </c>
      <c r="I782" s="276">
        <f>ROUND(AY66,0)</f>
        <v>28567</v>
      </c>
      <c r="J782" s="276">
        <f>ROUND(AY67,0)</f>
        <v>62069</v>
      </c>
      <c r="K782" s="276">
        <f>ROUND(AY68,0)</f>
        <v>3883</v>
      </c>
      <c r="L782" s="276">
        <f>ROUND(AY69,0)</f>
        <v>2002</v>
      </c>
      <c r="M782" s="276">
        <f>ROUND(AY70,0)</f>
        <v>1326222</v>
      </c>
      <c r="N782" s="276"/>
      <c r="O782" s="276"/>
      <c r="P782" s="276">
        <f>IF(AY76&gt;0,ROUND(AY76,0),0)</f>
        <v>12105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037*2019*8330*A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037*2019*8350*A</v>
      </c>
      <c r="B784" s="276">
        <f>ROUND(BA59,0)</f>
        <v>0</v>
      </c>
      <c r="C784" s="278">
        <f>ROUND(BA60,2)</f>
        <v>2.87</v>
      </c>
      <c r="D784" s="276">
        <f>ROUND(BA61,0)</f>
        <v>107474</v>
      </c>
      <c r="E784" s="276">
        <f>ROUND(BA62,0)</f>
        <v>29947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1208340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4542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037*2019*8360*A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037*2019*8370*A</v>
      </c>
      <c r="B786" s="276"/>
      <c r="C786" s="278">
        <f>ROUND(BC60,2)</f>
        <v>7.4</v>
      </c>
      <c r="D786" s="276">
        <f>ROUND(BC61,0)</f>
        <v>255358</v>
      </c>
      <c r="E786" s="276">
        <f>ROUND(BC62,0)</f>
        <v>99394</v>
      </c>
      <c r="F786" s="276">
        <f>ROUND(BC63,0)</f>
        <v>0</v>
      </c>
      <c r="G786" s="276">
        <f>ROUND(BC64,0)</f>
        <v>4053</v>
      </c>
      <c r="H786" s="276">
        <f>ROUND(BC65,0)</f>
        <v>0</v>
      </c>
      <c r="I786" s="276">
        <f>ROUND(BC66,0)</f>
        <v>218</v>
      </c>
      <c r="J786" s="276">
        <f>ROUND(BC67,0)</f>
        <v>2923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037*2019*8420*A</v>
      </c>
      <c r="B787" s="276"/>
      <c r="C787" s="278">
        <f>ROUND(BD60,2)</f>
        <v>12.85</v>
      </c>
      <c r="D787" s="276">
        <f>ROUND(BD61,0)</f>
        <v>604286</v>
      </c>
      <c r="E787" s="276">
        <f>ROUND(BD62,0)</f>
        <v>190579</v>
      </c>
      <c r="F787" s="276">
        <f>ROUND(BD63,0)</f>
        <v>0</v>
      </c>
      <c r="G787" s="276">
        <f>ROUND(BD64,0)</f>
        <v>-449198</v>
      </c>
      <c r="H787" s="276">
        <f>ROUND(BD65,0)</f>
        <v>329</v>
      </c>
      <c r="I787" s="276">
        <f>ROUND(BD66,0)</f>
        <v>1455</v>
      </c>
      <c r="J787" s="276">
        <f>ROUND(BD67,0)</f>
        <v>1629</v>
      </c>
      <c r="K787" s="276">
        <f>ROUND(BD68,0)</f>
        <v>90049</v>
      </c>
      <c r="L787" s="276">
        <f>ROUND(BD69,0)</f>
        <v>13981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037*2019*8430*A</v>
      </c>
      <c r="B788" s="276">
        <f>ROUND(BE59,0)</f>
        <v>871026</v>
      </c>
      <c r="C788" s="278">
        <f>ROUND(BE60,2)</f>
        <v>32.03</v>
      </c>
      <c r="D788" s="276">
        <f>ROUND(BE61,0)</f>
        <v>2350190</v>
      </c>
      <c r="E788" s="276">
        <f>ROUND(BE62,0)</f>
        <v>519346</v>
      </c>
      <c r="F788" s="276">
        <f>ROUND(BE63,0)</f>
        <v>0</v>
      </c>
      <c r="G788" s="276">
        <f>ROUND(BE64,0)</f>
        <v>778332</v>
      </c>
      <c r="H788" s="276">
        <f>ROUND(BE65,0)</f>
        <v>2913569</v>
      </c>
      <c r="I788" s="276">
        <f>ROUND(BE66,0)</f>
        <v>3198708</v>
      </c>
      <c r="J788" s="276">
        <f>ROUND(BE67,0)</f>
        <v>123643</v>
      </c>
      <c r="K788" s="276">
        <f>ROUND(BE68,0)</f>
        <v>1950</v>
      </c>
      <c r="L788" s="276">
        <f>ROUND(BE69,0)</f>
        <v>801384</v>
      </c>
      <c r="M788" s="276">
        <f>ROUND(BE70,0)</f>
        <v>0</v>
      </c>
      <c r="N788" s="276"/>
      <c r="O788" s="276"/>
      <c r="P788" s="276">
        <f>IF(BE76&gt;0,ROUND(BE76,0),0)</f>
        <v>252325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037*2019*8460*A</v>
      </c>
      <c r="B789" s="276"/>
      <c r="C789" s="278">
        <f>ROUND(BF60,2)</f>
        <v>64.17</v>
      </c>
      <c r="D789" s="276">
        <f>ROUND(BF61,0)</f>
        <v>2468017</v>
      </c>
      <c r="E789" s="276">
        <f>ROUND(BF62,0)</f>
        <v>715966</v>
      </c>
      <c r="F789" s="276">
        <f>ROUND(BF63,0)</f>
        <v>21250</v>
      </c>
      <c r="G789" s="276">
        <f>ROUND(BF64,0)</f>
        <v>261899</v>
      </c>
      <c r="H789" s="276">
        <f>ROUND(BF65,0)</f>
        <v>0</v>
      </c>
      <c r="I789" s="276">
        <f>ROUND(BF66,0)</f>
        <v>549371</v>
      </c>
      <c r="J789" s="276">
        <f>ROUND(BF67,0)</f>
        <v>9532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7666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037*2019*8470*A</v>
      </c>
      <c r="B790" s="276"/>
      <c r="C790" s="278">
        <f>ROUND(BG60,2)</f>
        <v>5.78</v>
      </c>
      <c r="D790" s="276">
        <f>ROUND(BG61,0)</f>
        <v>244803</v>
      </c>
      <c r="E790" s="276">
        <f>ROUND(BG62,0)</f>
        <v>82177</v>
      </c>
      <c r="F790" s="276">
        <f>ROUND(BG63,0)</f>
        <v>0</v>
      </c>
      <c r="G790" s="276">
        <f>ROUND(BG64,0)</f>
        <v>3</v>
      </c>
      <c r="H790" s="276">
        <f>ROUND(BG65,0)</f>
        <v>0</v>
      </c>
      <c r="I790" s="276">
        <f>ROUND(BG66,0)</f>
        <v>-25378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037*2019*8480*A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-28</v>
      </c>
      <c r="H791" s="276">
        <f>ROUND(BH65,0)</f>
        <v>0</v>
      </c>
      <c r="I791" s="276">
        <f>ROUND(BH66,0)</f>
        <v>0</v>
      </c>
      <c r="J791" s="276">
        <f>ROUND(BH67,0)</f>
        <v>3047270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1797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037*2019*8490*A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037*2019*8510*A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037*2019*8530*A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037*2019*8560*A</v>
      </c>
      <c r="B795" s="276"/>
      <c r="C795" s="278">
        <f>ROUND(BL60,2)</f>
        <v>47.16</v>
      </c>
      <c r="D795" s="276">
        <f>ROUND(BL61,0)</f>
        <v>2293778</v>
      </c>
      <c r="E795" s="276">
        <f>ROUND(BL62,0)</f>
        <v>689895</v>
      </c>
      <c r="F795" s="276">
        <f>ROUND(BL63,0)</f>
        <v>0</v>
      </c>
      <c r="G795" s="276">
        <f>ROUND(BL64,0)</f>
        <v>55783</v>
      </c>
      <c r="H795" s="276">
        <f>ROUND(BL65,0)</f>
        <v>0</v>
      </c>
      <c r="I795" s="276">
        <f>ROUND(BL66,0)</f>
        <v>40759</v>
      </c>
      <c r="J795" s="276">
        <f>ROUND(BL67,0)</f>
        <v>0</v>
      </c>
      <c r="K795" s="276">
        <f>ROUND(BL68,0)</f>
        <v>52116</v>
      </c>
      <c r="L795" s="276">
        <f>ROUND(BL69,0)</f>
        <v>83465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037*2019*8590*A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037*2019*8610*A</v>
      </c>
      <c r="B797" s="276"/>
      <c r="C797" s="278">
        <f>ROUND(BN60,2)</f>
        <v>206.73</v>
      </c>
      <c r="D797" s="276">
        <f>ROUND(BN61,0)</f>
        <v>16166638</v>
      </c>
      <c r="E797" s="276">
        <f>ROUND(BN62,0)</f>
        <v>4029887</v>
      </c>
      <c r="F797" s="276">
        <f>ROUND(BN63,0)</f>
        <v>1043412</v>
      </c>
      <c r="G797" s="276">
        <f>ROUND(BN64,0)</f>
        <v>688204</v>
      </c>
      <c r="H797" s="276">
        <f>ROUND(BN65,0)</f>
        <v>470</v>
      </c>
      <c r="I797" s="276">
        <f>ROUND(BN66,0)</f>
        <v>9483827</v>
      </c>
      <c r="J797" s="276">
        <f>ROUND(BN67,0)</f>
        <v>3709496</v>
      </c>
      <c r="K797" s="276">
        <f>ROUND(BN68,0)</f>
        <v>408426</v>
      </c>
      <c r="L797" s="276">
        <f>ROUND(BN69,0)</f>
        <v>1626941</v>
      </c>
      <c r="M797" s="276">
        <f>ROUND(BN70,0)</f>
        <v>3235</v>
      </c>
      <c r="N797" s="276"/>
      <c r="O797" s="276"/>
      <c r="P797" s="276">
        <f>IF(BN76&gt;0,ROUND(BN76,0),0)</f>
        <v>47336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037*2019*8620*A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037*2019*8630*A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037*2019*8640*A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037*2019*8650*A</v>
      </c>
      <c r="B801" s="276"/>
      <c r="C801" s="278">
        <f>ROUND(BR60,2)</f>
        <v>1.01</v>
      </c>
      <c r="D801" s="276">
        <f>ROUND(BR61,0)</f>
        <v>71830</v>
      </c>
      <c r="E801" s="276">
        <f>ROUND(BR62,0)</f>
        <v>156234</v>
      </c>
      <c r="F801" s="276">
        <f>ROUND(BR63,0)</f>
        <v>0</v>
      </c>
      <c r="G801" s="276">
        <f>ROUND(BR64,0)</f>
        <v>29544</v>
      </c>
      <c r="H801" s="276">
        <f>ROUND(BR65,0)</f>
        <v>0</v>
      </c>
      <c r="I801" s="276">
        <f>ROUND(BR66,0)</f>
        <v>16823</v>
      </c>
      <c r="J801" s="276">
        <f>ROUND(BR67,0)</f>
        <v>696</v>
      </c>
      <c r="K801" s="276">
        <f>ROUND(BR68,0)</f>
        <v>0</v>
      </c>
      <c r="L801" s="276">
        <f>ROUND(BR69,0)</f>
        <v>84147</v>
      </c>
      <c r="M801" s="276">
        <f>ROUND(BR70,0)</f>
        <v>0</v>
      </c>
      <c r="N801" s="276"/>
      <c r="O801" s="276"/>
      <c r="P801" s="276">
        <f>IF(BR76&gt;0,ROUND(BR76,0),0)</f>
        <v>3107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037*2019*8660*A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1458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037*2019*8670*A</v>
      </c>
      <c r="B803" s="276"/>
      <c r="C803" s="278">
        <f>ROUND(BT60,2)</f>
        <v>0.65</v>
      </c>
      <c r="D803" s="276">
        <f>ROUND(BT61,0)</f>
        <v>40175</v>
      </c>
      <c r="E803" s="276">
        <f>ROUND(BT62,0)</f>
        <v>9779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2967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037*2019*8680*A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037*2019*8690*A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138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-13</v>
      </c>
      <c r="M805" s="276">
        <f>ROUND(BV70,0)</f>
        <v>343</v>
      </c>
      <c r="N805" s="276"/>
      <c r="O805" s="276"/>
      <c r="P805" s="276">
        <f>IF(BV76&gt;0,ROUND(BV76,0),0)</f>
        <v>8482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037*2019*8700*A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037*2019*8710*A</v>
      </c>
      <c r="B807" s="276"/>
      <c r="C807" s="278">
        <f>ROUND(BX60,2)</f>
        <v>29.32</v>
      </c>
      <c r="D807" s="276">
        <f>ROUND(BX61,0)</f>
        <v>2979604</v>
      </c>
      <c r="E807" s="276">
        <f>ROUND(BX62,0)</f>
        <v>556914</v>
      </c>
      <c r="F807" s="276">
        <f>ROUND(BX63,0)</f>
        <v>48862</v>
      </c>
      <c r="G807" s="276">
        <f>ROUND(BX64,0)</f>
        <v>-14435</v>
      </c>
      <c r="H807" s="276">
        <f>ROUND(BX65,0)</f>
        <v>0</v>
      </c>
      <c r="I807" s="276">
        <f>ROUND(BX66,0)</f>
        <v>292681</v>
      </c>
      <c r="J807" s="276">
        <f>ROUND(BX67,0)</f>
        <v>0</v>
      </c>
      <c r="K807" s="276">
        <f>ROUND(BX68,0)</f>
        <v>0</v>
      </c>
      <c r="L807" s="276">
        <f>ROUND(BX69,0)</f>
        <v>4039</v>
      </c>
      <c r="M807" s="276">
        <f>ROUND(BX70,0)</f>
        <v>0</v>
      </c>
      <c r="N807" s="276"/>
      <c r="O807" s="276"/>
      <c r="P807" s="276">
        <f>IF(BX76&gt;0,ROUND(BX76,0),0)</f>
        <v>890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037*2019*8720*A</v>
      </c>
      <c r="B808" s="276"/>
      <c r="C808" s="278">
        <f>ROUND(BY60,2)</f>
        <v>13.59</v>
      </c>
      <c r="D808" s="276">
        <f>ROUND(BY61,0)</f>
        <v>1447339</v>
      </c>
      <c r="E808" s="276">
        <f>ROUND(BY62,0)</f>
        <v>271078</v>
      </c>
      <c r="F808" s="276">
        <f>ROUND(BY63,0)</f>
        <v>17400</v>
      </c>
      <c r="G808" s="276">
        <f>ROUND(BY64,0)</f>
        <v>5931</v>
      </c>
      <c r="H808" s="276">
        <f>ROUND(BY65,0)</f>
        <v>0</v>
      </c>
      <c r="I808" s="276">
        <f>ROUND(BY66,0)</f>
        <v>11437</v>
      </c>
      <c r="J808" s="276">
        <f>ROUND(BY67,0)</f>
        <v>341945</v>
      </c>
      <c r="K808" s="276">
        <f>ROUND(BY68,0)</f>
        <v>0</v>
      </c>
      <c r="L808" s="276">
        <f>ROUND(BY69,0)</f>
        <v>5835</v>
      </c>
      <c r="M808" s="276">
        <f>ROUND(BY70,0)</f>
        <v>495</v>
      </c>
      <c r="N808" s="276"/>
      <c r="O808" s="276"/>
      <c r="P808" s="276">
        <f>IF(BY76&gt;0,ROUND(BY76,0),0)</f>
        <v>13470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0.79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037*2019*8730*A</v>
      </c>
      <c r="B809" s="276"/>
      <c r="C809" s="278">
        <f>ROUND(BZ60,2)</f>
        <v>29.62</v>
      </c>
      <c r="D809" s="276">
        <f>ROUND(BZ61,0)</f>
        <v>1895610</v>
      </c>
      <c r="E809" s="276">
        <f>ROUND(BZ62,0)</f>
        <v>453451</v>
      </c>
      <c r="F809" s="276">
        <f>ROUND(BZ63,0)</f>
        <v>0</v>
      </c>
      <c r="G809" s="276">
        <f>ROUND(BZ64,0)</f>
        <v>2204</v>
      </c>
      <c r="H809" s="276">
        <f>ROUND(BZ65,0)</f>
        <v>0</v>
      </c>
      <c r="I809" s="276">
        <f>ROUND(BZ66,0)</f>
        <v>20</v>
      </c>
      <c r="J809" s="276">
        <f>ROUND(BZ67,0)</f>
        <v>0</v>
      </c>
      <c r="K809" s="276">
        <f>ROUND(BZ68,0)</f>
        <v>0</v>
      </c>
      <c r="L809" s="276">
        <f>ROUND(BZ69,0)</f>
        <v>2886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5.96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037*2019*8740*A</v>
      </c>
      <c r="B810" s="276"/>
      <c r="C810" s="278">
        <f>ROUND(CA60,2)</f>
        <v>28.03</v>
      </c>
      <c r="D810" s="276">
        <f>ROUND(CA61,0)</f>
        <v>2400390</v>
      </c>
      <c r="E810" s="276">
        <f>ROUND(CA62,0)</f>
        <v>475060</v>
      </c>
      <c r="F810" s="276">
        <f>ROUND(CA63,0)</f>
        <v>0</v>
      </c>
      <c r="G810" s="276">
        <f>ROUND(CA64,0)</f>
        <v>13027</v>
      </c>
      <c r="H810" s="276">
        <f>ROUND(CA65,0)</f>
        <v>0</v>
      </c>
      <c r="I810" s="276">
        <f>ROUND(CA66,0)</f>
        <v>6665</v>
      </c>
      <c r="J810" s="276">
        <f>ROUND(CA67,0)</f>
        <v>0</v>
      </c>
      <c r="K810" s="276">
        <f>ROUND(CA68,0)</f>
        <v>0</v>
      </c>
      <c r="L810" s="276">
        <f>ROUND(CA69,0)</f>
        <v>43733</v>
      </c>
      <c r="M810" s="276">
        <f>ROUND(CA70,0)</f>
        <v>390</v>
      </c>
      <c r="N810" s="276"/>
      <c r="O810" s="276"/>
      <c r="P810" s="276">
        <f>IF(CA76&gt;0,ROUND(CA76,0),0)</f>
        <v>1139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5.54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037*2019*8770*A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037*2019*8790*A</v>
      </c>
      <c r="B812" s="276"/>
      <c r="C812" s="278">
        <f>ROUND(CC60,2)</f>
        <v>31.98</v>
      </c>
      <c r="D812" s="276">
        <f>ROUND(CC61,0)</f>
        <v>2051696</v>
      </c>
      <c r="E812" s="276">
        <f>ROUND(CC62,0)</f>
        <v>1594993</v>
      </c>
      <c r="F812" s="276">
        <f>ROUND(CC63,0)</f>
        <v>5724757</v>
      </c>
      <c r="G812" s="276">
        <f>ROUND(CC64,0)</f>
        <v>545370</v>
      </c>
      <c r="H812" s="276">
        <f>ROUND(CC65,0)</f>
        <v>336818</v>
      </c>
      <c r="I812" s="276">
        <f>ROUND(CC66,0)</f>
        <v>1573458</v>
      </c>
      <c r="J812" s="276">
        <f>ROUND(CC67,0)</f>
        <v>7198844</v>
      </c>
      <c r="K812" s="276">
        <f>ROUND(CC68,0)</f>
        <v>1527030</v>
      </c>
      <c r="L812" s="276">
        <f>ROUND(CC69,0)</f>
        <v>11094863</v>
      </c>
      <c r="M812" s="276">
        <f>ROUND(CC70,0)</f>
        <v>3937626</v>
      </c>
      <c r="N812" s="276"/>
      <c r="O812" s="276"/>
      <c r="P812" s="276">
        <f>IF(CC76&gt;0,ROUND(CC76,0),0)</f>
        <v>3283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0.87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037*2019*9000*A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11691765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1568.6699999999996</v>
      </c>
      <c r="D815" s="277">
        <f t="shared" si="22"/>
        <v>125208073</v>
      </c>
      <c r="E815" s="277">
        <f t="shared" si="22"/>
        <v>28085119</v>
      </c>
      <c r="F815" s="277">
        <f t="shared" si="22"/>
        <v>19480816</v>
      </c>
      <c r="G815" s="277">
        <f t="shared" si="22"/>
        <v>106026116</v>
      </c>
      <c r="H815" s="277">
        <f t="shared" si="22"/>
        <v>3262018</v>
      </c>
      <c r="I815" s="277">
        <f t="shared" si="22"/>
        <v>31472517</v>
      </c>
      <c r="J815" s="277">
        <f t="shared" si="22"/>
        <v>21335735</v>
      </c>
      <c r="K815" s="277">
        <f t="shared" si="22"/>
        <v>5689377</v>
      </c>
      <c r="L815" s="277">
        <f>SUM(L734:L813)+SUM(U734:U813)</f>
        <v>25916087</v>
      </c>
      <c r="M815" s="277">
        <f>SUM(M734:M813)+SUM(V734:V813)</f>
        <v>5815930</v>
      </c>
      <c r="N815" s="277">
        <f t="shared" ref="N815:Y815" si="23">SUM(N734:N813)</f>
        <v>1713100820</v>
      </c>
      <c r="O815" s="277">
        <f t="shared" si="23"/>
        <v>827859554</v>
      </c>
      <c r="P815" s="277">
        <f t="shared" si="23"/>
        <v>871026</v>
      </c>
      <c r="Q815" s="277">
        <f t="shared" si="23"/>
        <v>145747</v>
      </c>
      <c r="R815" s="277">
        <f t="shared" si="23"/>
        <v>118931</v>
      </c>
      <c r="S815" s="277">
        <f t="shared" si="23"/>
        <v>1546731</v>
      </c>
      <c r="T815" s="281">
        <f t="shared" si="23"/>
        <v>402.18000000000018</v>
      </c>
      <c r="U815" s="277">
        <f t="shared" si="23"/>
        <v>11691765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117182014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1568.6937189631924</v>
      </c>
      <c r="D816" s="277">
        <f>CE61</f>
        <v>125208068.69999996</v>
      </c>
      <c r="E816" s="277">
        <f>CE62</f>
        <v>28085119</v>
      </c>
      <c r="F816" s="277">
        <f>CE63</f>
        <v>19480815.699999999</v>
      </c>
      <c r="G816" s="277">
        <f>CE64</f>
        <v>106026117.26000001</v>
      </c>
      <c r="H816" s="280">
        <f>CE65</f>
        <v>3262018.5599999991</v>
      </c>
      <c r="I816" s="280">
        <f>CE66</f>
        <v>31472514.929999996</v>
      </c>
      <c r="J816" s="280">
        <f>CE67</f>
        <v>21335735</v>
      </c>
      <c r="K816" s="280">
        <f>CE68</f>
        <v>5689377.3899999987</v>
      </c>
      <c r="L816" s="280">
        <f>CE69</f>
        <v>25916084.590000004</v>
      </c>
      <c r="M816" s="280">
        <f>CE70</f>
        <v>5815929.2199999988</v>
      </c>
      <c r="N816" s="277">
        <f>CE75</f>
        <v>1713100819.71</v>
      </c>
      <c r="O816" s="277">
        <f>CE73</f>
        <v>827854343.6400001</v>
      </c>
      <c r="P816" s="277">
        <f>CE76</f>
        <v>871026</v>
      </c>
      <c r="Q816" s="277">
        <f>CE77</f>
        <v>145747</v>
      </c>
      <c r="R816" s="277">
        <f>CE78</f>
        <v>118931.71768160175</v>
      </c>
      <c r="S816" s="277">
        <f>CE79</f>
        <v>1546731.2883000001</v>
      </c>
      <c r="T816" s="281">
        <f>CE80</f>
        <v>402.16718350655248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117182013.13999999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125208068.69999996</v>
      </c>
      <c r="E817" s="180">
        <f>C379</f>
        <v>28085119</v>
      </c>
      <c r="F817" s="180">
        <f>C380</f>
        <v>19480815.699999999</v>
      </c>
      <c r="G817" s="240">
        <f>C381</f>
        <v>106026117.26000001</v>
      </c>
      <c r="H817" s="240">
        <f>C382</f>
        <v>3262018.5599999991</v>
      </c>
      <c r="I817" s="240">
        <f>C383</f>
        <v>32243589.809999991</v>
      </c>
      <c r="J817" s="240">
        <f>C384</f>
        <v>21335734.84</v>
      </c>
      <c r="K817" s="240">
        <f>C385</f>
        <v>5689377.3899999987</v>
      </c>
      <c r="L817" s="240">
        <f>C386+C387+C388+C389</f>
        <v>25916084.590000007</v>
      </c>
      <c r="M817" s="240">
        <f>C370</f>
        <v>5815929.2199999997</v>
      </c>
      <c r="N817" s="180">
        <f>D361</f>
        <v>1713095608.7100003</v>
      </c>
      <c r="O817" s="180">
        <f>C359</f>
        <v>827854343.6400001</v>
      </c>
    </row>
  </sheetData>
  <mergeCells count="1">
    <mergeCell ref="B220:C220"/>
  </mergeCells>
  <hyperlinks>
    <hyperlink ref="F16" r:id="rId1" xr:uid="{EDB46FC8-820B-4BE3-9AEC-C0F3A7D455D4}"/>
    <hyperlink ref="C17" r:id="rId2" xr:uid="{73EE8657-D6A7-4D37-B955-44A29B55E783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6" transitionEvaluation="1" transitionEntry="1" codeName="Sheet10">
    <pageSetUpPr autoPageBreaks="0" fitToPage="1"/>
  </sheetPr>
  <dimension ref="A1:CF719"/>
  <sheetViews>
    <sheetView showGridLines="0" topLeftCell="A36" zoomScale="75" workbookViewId="0">
      <selection activeCell="C76" sqref="C7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25773593.699999992</v>
      </c>
      <c r="C47" s="184">
        <v>867641.16999999993</v>
      </c>
      <c r="D47" s="184">
        <v>695364.56</v>
      </c>
      <c r="E47" s="184">
        <v>795840.12</v>
      </c>
      <c r="F47" s="184">
        <v>177745.62000000002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31574.63</v>
      </c>
      <c r="O47" s="184">
        <v>283233.11</v>
      </c>
      <c r="P47" s="184">
        <v>954858.6</v>
      </c>
      <c r="Q47" s="184">
        <v>163665.92000000001</v>
      </c>
      <c r="R47" s="184">
        <v>17121.09</v>
      </c>
      <c r="S47" s="184">
        <v>80684.83</v>
      </c>
      <c r="T47" s="184">
        <v>33393.96</v>
      </c>
      <c r="U47" s="184">
        <v>317928.73000000004</v>
      </c>
      <c r="V47" s="184">
        <v>14355.349999999999</v>
      </c>
      <c r="W47" s="184">
        <v>49649.440000000002</v>
      </c>
      <c r="X47" s="184">
        <v>110781.2</v>
      </c>
      <c r="Y47" s="184">
        <v>474529.34</v>
      </c>
      <c r="Z47" s="184">
        <v>-34661.360000000001</v>
      </c>
      <c r="AA47" s="184">
        <v>34033.310000000005</v>
      </c>
      <c r="AB47" s="184">
        <v>327121.06</v>
      </c>
      <c r="AC47" s="184">
        <v>244075.81</v>
      </c>
      <c r="AD47" s="184">
        <v>338.05</v>
      </c>
      <c r="AE47" s="184">
        <v>71084.820000000022</v>
      </c>
      <c r="AF47" s="184">
        <v>0</v>
      </c>
      <c r="AG47" s="184">
        <v>474401.5</v>
      </c>
      <c r="AH47" s="184">
        <v>0</v>
      </c>
      <c r="AI47" s="184">
        <v>71520.39</v>
      </c>
      <c r="AJ47" s="184">
        <v>226697.95</v>
      </c>
      <c r="AK47" s="184">
        <v>34580.47</v>
      </c>
      <c r="AL47" s="184">
        <v>16314.140000000001</v>
      </c>
      <c r="AM47" s="184">
        <v>0</v>
      </c>
      <c r="AN47" s="184">
        <v>16965.05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183238.99000000002</v>
      </c>
      <c r="AW47" s="184">
        <v>0</v>
      </c>
      <c r="AX47" s="184">
        <v>0</v>
      </c>
      <c r="AY47" s="184">
        <v>202025.58999999997</v>
      </c>
      <c r="AZ47" s="184">
        <v>0</v>
      </c>
      <c r="BA47" s="184">
        <v>9807.06</v>
      </c>
      <c r="BB47" s="184">
        <v>0</v>
      </c>
      <c r="BC47" s="184">
        <v>21177.880000000005</v>
      </c>
      <c r="BD47" s="184">
        <v>38949.800000000003</v>
      </c>
      <c r="BE47" s="184">
        <v>207437.56</v>
      </c>
      <c r="BF47" s="184">
        <v>186097.02</v>
      </c>
      <c r="BG47" s="184">
        <v>21354.97</v>
      </c>
      <c r="BH47" s="184">
        <v>0</v>
      </c>
      <c r="BI47" s="184">
        <v>0</v>
      </c>
      <c r="BJ47" s="184">
        <v>62337.11</v>
      </c>
      <c r="BK47" s="184">
        <v>102806.12999999999</v>
      </c>
      <c r="BL47" s="184">
        <v>51662.8</v>
      </c>
      <c r="BM47" s="184">
        <v>0</v>
      </c>
      <c r="BN47" s="184">
        <v>63610.87000000001</v>
      </c>
      <c r="BO47" s="184">
        <v>0</v>
      </c>
      <c r="BP47" s="184">
        <v>-34.60999999999995</v>
      </c>
      <c r="BQ47" s="184">
        <v>0</v>
      </c>
      <c r="BR47" s="184">
        <v>52495.64</v>
      </c>
      <c r="BS47" s="184">
        <v>0</v>
      </c>
      <c r="BT47" s="184">
        <v>-33.340000000000003</v>
      </c>
      <c r="BU47" s="184">
        <v>0</v>
      </c>
      <c r="BV47" s="184">
        <v>118752.42</v>
      </c>
      <c r="BW47" s="184">
        <v>23589.620000000003</v>
      </c>
      <c r="BX47" s="184">
        <v>227315.17</v>
      </c>
      <c r="BY47" s="184">
        <v>125043.77</v>
      </c>
      <c r="BZ47" s="184">
        <v>149037.44999999998</v>
      </c>
      <c r="CA47" s="184">
        <v>219212.43000000002</v>
      </c>
      <c r="CB47" s="184">
        <v>0</v>
      </c>
      <c r="CC47" s="184">
        <v>17156870.509999998</v>
      </c>
      <c r="CD47" s="195"/>
      <c r="CE47" s="195">
        <f>SUM(C47:CC47)</f>
        <v>25773593.699999992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25773593.699999992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17658620.43</v>
      </c>
      <c r="C51" s="184">
        <v>275315.59000000003</v>
      </c>
      <c r="D51" s="184">
        <v>157643.75</v>
      </c>
      <c r="E51" s="184">
        <v>820.28000000000009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179008.61</v>
      </c>
      <c r="P51" s="184">
        <v>2467231.8199999998</v>
      </c>
      <c r="Q51" s="184">
        <v>7012.42</v>
      </c>
      <c r="R51" s="184">
        <v>309928.8</v>
      </c>
      <c r="S51" s="184">
        <v>19242.669999999998</v>
      </c>
      <c r="T51" s="184">
        <v>0</v>
      </c>
      <c r="U51" s="184">
        <v>85007.02</v>
      </c>
      <c r="V51" s="184">
        <v>0</v>
      </c>
      <c r="W51" s="184">
        <v>152959.64000000001</v>
      </c>
      <c r="X51" s="184">
        <v>115958.56999999998</v>
      </c>
      <c r="Y51" s="184">
        <v>1017561.5</v>
      </c>
      <c r="Z51" s="184">
        <v>0</v>
      </c>
      <c r="AA51" s="184">
        <v>20052.259999999998</v>
      </c>
      <c r="AB51" s="184">
        <v>32768.82</v>
      </c>
      <c r="AC51" s="184">
        <v>141009.12</v>
      </c>
      <c r="AD51" s="184">
        <v>19679.400000000005</v>
      </c>
      <c r="AE51" s="184">
        <v>0</v>
      </c>
      <c r="AF51" s="184">
        <v>0</v>
      </c>
      <c r="AG51" s="184">
        <v>281540.87</v>
      </c>
      <c r="AH51" s="184">
        <v>0</v>
      </c>
      <c r="AI51" s="184">
        <v>2958</v>
      </c>
      <c r="AJ51" s="184">
        <v>15172.37</v>
      </c>
      <c r="AK51" s="184">
        <v>1096.2</v>
      </c>
      <c r="AL51" s="184">
        <v>0</v>
      </c>
      <c r="AM51" s="184">
        <v>0</v>
      </c>
      <c r="AN51" s="184">
        <v>72436.22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82421.310000000012</v>
      </c>
      <c r="AW51" s="184">
        <v>0</v>
      </c>
      <c r="AX51" s="184">
        <v>0</v>
      </c>
      <c r="AY51" s="184">
        <v>46850.740000000005</v>
      </c>
      <c r="AZ51" s="184">
        <v>0</v>
      </c>
      <c r="BA51" s="184">
        <v>0</v>
      </c>
      <c r="BB51" s="184">
        <v>0</v>
      </c>
      <c r="BC51" s="184">
        <v>2923.1999999999994</v>
      </c>
      <c r="BD51" s="184">
        <v>5142.93</v>
      </c>
      <c r="BE51" s="184">
        <v>100076.98</v>
      </c>
      <c r="BF51" s="184">
        <v>9531.7199999999975</v>
      </c>
      <c r="BG51" s="184">
        <v>0</v>
      </c>
      <c r="BH51" s="184">
        <v>3023224.67</v>
      </c>
      <c r="BI51" s="184">
        <v>0</v>
      </c>
      <c r="BJ51" s="184">
        <v>0</v>
      </c>
      <c r="BK51" s="184">
        <v>3145.26</v>
      </c>
      <c r="BL51" s="184">
        <v>0</v>
      </c>
      <c r="BM51" s="184">
        <v>0</v>
      </c>
      <c r="BN51" s="184">
        <v>1118976.31</v>
      </c>
      <c r="BO51" s="184">
        <v>0</v>
      </c>
      <c r="BP51" s="184">
        <v>0</v>
      </c>
      <c r="BQ51" s="184">
        <v>0</v>
      </c>
      <c r="BR51" s="184">
        <v>696</v>
      </c>
      <c r="BS51" s="184">
        <v>0</v>
      </c>
      <c r="BT51" s="184">
        <v>0</v>
      </c>
      <c r="BU51" s="184">
        <v>0</v>
      </c>
      <c r="BV51" s="184">
        <v>303.05000000000007</v>
      </c>
      <c r="BW51" s="184">
        <v>0</v>
      </c>
      <c r="BX51" s="184">
        <v>0</v>
      </c>
      <c r="BY51" s="184">
        <v>410542.79000000004</v>
      </c>
      <c r="BZ51" s="184">
        <v>0</v>
      </c>
      <c r="CA51" s="184">
        <v>0</v>
      </c>
      <c r="CB51" s="184">
        <v>0</v>
      </c>
      <c r="CC51" s="184">
        <v>7480381.54</v>
      </c>
      <c r="CD51" s="195"/>
      <c r="CE51" s="195">
        <f>SUM(C51:CD51)</f>
        <v>17658620.43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17658620.43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8755</v>
      </c>
      <c r="D59" s="184">
        <v>17572</v>
      </c>
      <c r="E59" s="184">
        <v>23085</v>
      </c>
      <c r="F59" s="184">
        <v>4308</v>
      </c>
      <c r="G59" s="184"/>
      <c r="H59" s="184"/>
      <c r="I59" s="184"/>
      <c r="J59" s="184"/>
      <c r="K59" s="184"/>
      <c r="L59" s="184"/>
      <c r="M59" s="184"/>
      <c r="N59" s="184">
        <v>936</v>
      </c>
      <c r="O59" s="184">
        <v>1329</v>
      </c>
      <c r="P59" s="185">
        <v>1457858</v>
      </c>
      <c r="Q59" s="185">
        <v>999457.39436619717</v>
      </c>
      <c r="R59" s="185">
        <v>1562437</v>
      </c>
      <c r="S59" s="248"/>
      <c r="T59" s="248"/>
      <c r="U59" s="224">
        <v>709344</v>
      </c>
      <c r="V59" s="185">
        <v>14084</v>
      </c>
      <c r="W59" s="185">
        <v>35154.795070422537</v>
      </c>
      <c r="X59" s="185">
        <v>19640</v>
      </c>
      <c r="Y59" s="185">
        <v>142749</v>
      </c>
      <c r="Z59" s="185">
        <v>4882</v>
      </c>
      <c r="AA59" s="185">
        <v>15718</v>
      </c>
      <c r="AB59" s="248"/>
      <c r="AC59" s="185">
        <v>58327</v>
      </c>
      <c r="AD59" s="292">
        <v>5445</v>
      </c>
      <c r="AE59" s="185">
        <v>23370</v>
      </c>
      <c r="AF59" s="185"/>
      <c r="AG59" s="185">
        <v>51521</v>
      </c>
      <c r="AH59" s="185"/>
      <c r="AI59" s="185">
        <v>0</v>
      </c>
      <c r="AJ59" s="185">
        <v>3630</v>
      </c>
      <c r="AK59" s="185">
        <v>11150</v>
      </c>
      <c r="AL59" s="185">
        <v>3759</v>
      </c>
      <c r="AM59" s="185"/>
      <c r="AN59" s="185">
        <v>1714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145747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93.367443150685091</v>
      </c>
      <c r="D60" s="187">
        <v>105.55631301369881</v>
      </c>
      <c r="E60" s="187">
        <v>130.17418630137004</v>
      </c>
      <c r="F60" s="223">
        <v>23.29</v>
      </c>
      <c r="G60" s="187"/>
      <c r="H60" s="187"/>
      <c r="I60" s="187"/>
      <c r="J60" s="223"/>
      <c r="K60" s="187"/>
      <c r="L60" s="187"/>
      <c r="M60" s="187"/>
      <c r="N60" s="187">
        <v>9.0945630136986431</v>
      </c>
      <c r="O60" s="187">
        <v>34.049999999999997</v>
      </c>
      <c r="P60" s="221">
        <v>140.6724890410961</v>
      </c>
      <c r="Q60" s="221">
        <v>18.576935616438384</v>
      </c>
      <c r="R60" s="221">
        <v>5.5466513698630227</v>
      </c>
      <c r="S60" s="221">
        <v>19.420000000000002</v>
      </c>
      <c r="T60" s="221">
        <v>3.08</v>
      </c>
      <c r="U60" s="221">
        <v>57.35</v>
      </c>
      <c r="V60" s="221">
        <v>3.91</v>
      </c>
      <c r="W60" s="221">
        <v>6.7599527397260371</v>
      </c>
      <c r="X60" s="221">
        <v>14.18</v>
      </c>
      <c r="Y60" s="221">
        <v>62.827919863013804</v>
      </c>
      <c r="Z60" s="221">
        <v>2.95</v>
      </c>
      <c r="AA60" s="221">
        <v>3.88</v>
      </c>
      <c r="AB60" s="221">
        <v>37.51</v>
      </c>
      <c r="AC60" s="221">
        <v>33.520000000000003</v>
      </c>
      <c r="AD60" s="221">
        <v>0.31</v>
      </c>
      <c r="AE60" s="221">
        <v>9.39</v>
      </c>
      <c r="AF60" s="221"/>
      <c r="AG60" s="221">
        <v>69.48</v>
      </c>
      <c r="AH60" s="221"/>
      <c r="AI60" s="221">
        <v>8.9590554794520685</v>
      </c>
      <c r="AJ60" s="221">
        <v>26.086837671232917</v>
      </c>
      <c r="AK60" s="221">
        <v>3.68</v>
      </c>
      <c r="AL60" s="221">
        <v>1.99</v>
      </c>
      <c r="AM60" s="221"/>
      <c r="AN60" s="221">
        <v>3.1864431506849358</v>
      </c>
      <c r="AO60" s="221">
        <v>0</v>
      </c>
      <c r="AP60" s="221"/>
      <c r="AQ60" s="221"/>
      <c r="AR60" s="221"/>
      <c r="AS60" s="221"/>
      <c r="AT60" s="221"/>
      <c r="AU60" s="221"/>
      <c r="AV60" s="221">
        <v>22.957530821917839</v>
      </c>
      <c r="AW60" s="221"/>
      <c r="AX60" s="221"/>
      <c r="AY60" s="221">
        <v>57.55</v>
      </c>
      <c r="AZ60" s="221"/>
      <c r="BA60" s="221">
        <v>3</v>
      </c>
      <c r="BB60" s="221"/>
      <c r="BC60" s="221">
        <v>7.39</v>
      </c>
      <c r="BD60" s="221">
        <v>17.670000000000002</v>
      </c>
      <c r="BE60" s="221">
        <v>35.891986986301426</v>
      </c>
      <c r="BF60" s="221">
        <v>60.551380821917896</v>
      </c>
      <c r="BG60" s="221">
        <v>5.35</v>
      </c>
      <c r="BH60" s="221">
        <v>1.2330452054794538</v>
      </c>
      <c r="BI60" s="221"/>
      <c r="BJ60" s="221">
        <v>10.28</v>
      </c>
      <c r="BK60" s="221">
        <v>22.135251369863045</v>
      </c>
      <c r="BL60" s="221">
        <v>10.28</v>
      </c>
      <c r="BM60" s="221"/>
      <c r="BN60" s="221">
        <v>12.86</v>
      </c>
      <c r="BO60" s="221"/>
      <c r="BP60" s="221">
        <v>0.25</v>
      </c>
      <c r="BQ60" s="221"/>
      <c r="BR60" s="221">
        <v>2.4947616438356199</v>
      </c>
      <c r="BS60" s="221"/>
      <c r="BT60" s="221">
        <v>-0.01</v>
      </c>
      <c r="BU60" s="221"/>
      <c r="BV60" s="221">
        <v>23.803255479452091</v>
      </c>
      <c r="BW60" s="221">
        <v>5.33</v>
      </c>
      <c r="BX60" s="221">
        <v>24.336478082191817</v>
      </c>
      <c r="BY60" s="221">
        <v>14.507864383561666</v>
      </c>
      <c r="BZ60" s="221">
        <v>27.321863013698671</v>
      </c>
      <c r="CA60" s="221">
        <v>34.638603424657575</v>
      </c>
      <c r="CB60" s="221"/>
      <c r="CC60" s="221">
        <v>49.181787671232897</v>
      </c>
      <c r="CD60" s="249" t="s">
        <v>221</v>
      </c>
      <c r="CE60" s="251">
        <f t="shared" ref="CE60:CE70" si="0">SUM(C60:CD60)</f>
        <v>1377.8025993150693</v>
      </c>
    </row>
    <row r="61" spans="1:84" ht="12.65" customHeight="1" x14ac:dyDescent="0.35">
      <c r="A61" s="171" t="s">
        <v>235</v>
      </c>
      <c r="B61" s="175"/>
      <c r="C61" s="184">
        <v>9319605.3899999987</v>
      </c>
      <c r="D61" s="184">
        <v>8042311.0599999996</v>
      </c>
      <c r="E61" s="184">
        <v>9900373.3500000015</v>
      </c>
      <c r="F61" s="184">
        <v>2061134.5299999998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395854.65</v>
      </c>
      <c r="O61" s="184">
        <v>3040598.18</v>
      </c>
      <c r="P61" s="184">
        <v>10304223.77</v>
      </c>
      <c r="Q61" s="184">
        <v>1875226.8699999999</v>
      </c>
      <c r="R61" s="184">
        <v>188387.20999999996</v>
      </c>
      <c r="S61" s="184">
        <v>901269.79</v>
      </c>
      <c r="T61" s="184">
        <v>335861.66000000003</v>
      </c>
      <c r="U61" s="184">
        <v>3758174.75</v>
      </c>
      <c r="V61" s="184">
        <v>179917.56</v>
      </c>
      <c r="W61" s="184">
        <v>541731.2300000001</v>
      </c>
      <c r="X61" s="184">
        <v>1130688.69</v>
      </c>
      <c r="Y61" s="184">
        <v>5310915.29</v>
      </c>
      <c r="Z61" s="184">
        <v>281827.85000000003</v>
      </c>
      <c r="AA61" s="184">
        <v>387006.39</v>
      </c>
      <c r="AB61" s="184">
        <v>3541061.46</v>
      </c>
      <c r="AC61" s="184">
        <v>2609122.5699999998</v>
      </c>
      <c r="AD61" s="184">
        <v>45207.35</v>
      </c>
      <c r="AE61" s="184">
        <v>761947.07000000007</v>
      </c>
      <c r="AF61" s="184">
        <v>0</v>
      </c>
      <c r="AG61" s="184">
        <v>6154852.75</v>
      </c>
      <c r="AH61" s="184">
        <v>0</v>
      </c>
      <c r="AI61" s="184">
        <v>760078.70000000007</v>
      </c>
      <c r="AJ61" s="184">
        <v>2420922.5499999998</v>
      </c>
      <c r="AK61" s="184">
        <v>340966.25</v>
      </c>
      <c r="AL61" s="184">
        <v>183834.23999999999</v>
      </c>
      <c r="AM61" s="184">
        <v>0</v>
      </c>
      <c r="AN61" s="184">
        <v>183994.50000000003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1984740.16</v>
      </c>
      <c r="AW61" s="184">
        <v>0</v>
      </c>
      <c r="AX61" s="184">
        <v>0</v>
      </c>
      <c r="AY61" s="184">
        <v>2234974.86</v>
      </c>
      <c r="AZ61" s="184">
        <v>0</v>
      </c>
      <c r="BA61" s="184">
        <v>114242.85</v>
      </c>
      <c r="BB61" s="184">
        <v>0</v>
      </c>
      <c r="BC61" s="184">
        <v>256532.92999999996</v>
      </c>
      <c r="BD61" s="184">
        <v>822749.67000000016</v>
      </c>
      <c r="BE61" s="184">
        <v>2451297.54</v>
      </c>
      <c r="BF61" s="184">
        <v>2305738.36</v>
      </c>
      <c r="BG61" s="184">
        <v>228840.93000000002</v>
      </c>
      <c r="BH61" s="184">
        <v>6155.630000000001</v>
      </c>
      <c r="BI61" s="184">
        <v>0</v>
      </c>
      <c r="BJ61" s="184">
        <v>639375.37999999989</v>
      </c>
      <c r="BK61" s="184">
        <v>1139214.28</v>
      </c>
      <c r="BL61" s="184">
        <v>486706.36000000004</v>
      </c>
      <c r="BM61" s="184">
        <v>0</v>
      </c>
      <c r="BN61" s="184">
        <v>2656384.5499999998</v>
      </c>
      <c r="BO61" s="184">
        <v>0</v>
      </c>
      <c r="BP61" s="184">
        <v>4225.8399999999983</v>
      </c>
      <c r="BQ61" s="184">
        <v>0</v>
      </c>
      <c r="BR61" s="184">
        <v>171386.19</v>
      </c>
      <c r="BS61" s="184">
        <v>0</v>
      </c>
      <c r="BT61" s="184">
        <v>-389.28</v>
      </c>
      <c r="BU61" s="184">
        <v>0</v>
      </c>
      <c r="BV61" s="184">
        <v>1240437.6200000001</v>
      </c>
      <c r="BW61" s="184">
        <v>289647.24</v>
      </c>
      <c r="BX61" s="184">
        <v>2476858.36</v>
      </c>
      <c r="BY61" s="184">
        <v>1361096.0799999998</v>
      </c>
      <c r="BZ61" s="184">
        <v>1709402.79</v>
      </c>
      <c r="CA61" s="184">
        <v>2671035.6999999997</v>
      </c>
      <c r="CB61" s="184">
        <v>0</v>
      </c>
      <c r="CC61" s="184">
        <v>3431684.69</v>
      </c>
      <c r="CD61" s="249" t="s">
        <v>221</v>
      </c>
      <c r="CE61" s="195">
        <f t="shared" si="0"/>
        <v>103639434.38999999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867641</v>
      </c>
      <c r="D62" s="195">
        <f t="shared" si="1"/>
        <v>695365</v>
      </c>
      <c r="E62" s="195">
        <f t="shared" si="1"/>
        <v>795840</v>
      </c>
      <c r="F62" s="195">
        <f t="shared" si="1"/>
        <v>177746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31575</v>
      </c>
      <c r="O62" s="195">
        <f t="shared" si="1"/>
        <v>283233</v>
      </c>
      <c r="P62" s="195">
        <f t="shared" si="1"/>
        <v>954859</v>
      </c>
      <c r="Q62" s="195">
        <f t="shared" si="1"/>
        <v>163666</v>
      </c>
      <c r="R62" s="195">
        <f t="shared" si="1"/>
        <v>17121</v>
      </c>
      <c r="S62" s="195">
        <f t="shared" si="1"/>
        <v>80685</v>
      </c>
      <c r="T62" s="195">
        <f t="shared" si="1"/>
        <v>33394</v>
      </c>
      <c r="U62" s="195">
        <f t="shared" si="1"/>
        <v>317929</v>
      </c>
      <c r="V62" s="195">
        <f t="shared" si="1"/>
        <v>14355</v>
      </c>
      <c r="W62" s="195">
        <f t="shared" si="1"/>
        <v>49649</v>
      </c>
      <c r="X62" s="195">
        <f t="shared" si="1"/>
        <v>110781</v>
      </c>
      <c r="Y62" s="195">
        <f t="shared" si="1"/>
        <v>474529</v>
      </c>
      <c r="Z62" s="195">
        <f t="shared" si="1"/>
        <v>-34661</v>
      </c>
      <c r="AA62" s="195">
        <f t="shared" si="1"/>
        <v>34033</v>
      </c>
      <c r="AB62" s="195">
        <f t="shared" si="1"/>
        <v>327121</v>
      </c>
      <c r="AC62" s="195">
        <f t="shared" si="1"/>
        <v>244076</v>
      </c>
      <c r="AD62" s="195">
        <f t="shared" si="1"/>
        <v>338</v>
      </c>
      <c r="AE62" s="195">
        <f t="shared" si="1"/>
        <v>71085</v>
      </c>
      <c r="AF62" s="195">
        <f t="shared" si="1"/>
        <v>0</v>
      </c>
      <c r="AG62" s="195">
        <f t="shared" si="1"/>
        <v>474402</v>
      </c>
      <c r="AH62" s="195">
        <f t="shared" si="1"/>
        <v>0</v>
      </c>
      <c r="AI62" s="195">
        <f t="shared" si="1"/>
        <v>71520</v>
      </c>
      <c r="AJ62" s="195">
        <f t="shared" si="1"/>
        <v>226698</v>
      </c>
      <c r="AK62" s="195">
        <f t="shared" si="1"/>
        <v>34580</v>
      </c>
      <c r="AL62" s="195">
        <f t="shared" si="1"/>
        <v>16314</v>
      </c>
      <c r="AM62" s="195">
        <f t="shared" si="1"/>
        <v>0</v>
      </c>
      <c r="AN62" s="195">
        <f t="shared" si="1"/>
        <v>16965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183239</v>
      </c>
      <c r="AW62" s="195">
        <f t="shared" si="1"/>
        <v>0</v>
      </c>
      <c r="AX62" s="195">
        <f t="shared" si="1"/>
        <v>0</v>
      </c>
      <c r="AY62" s="195">
        <f>ROUND(AY47+AY48,0)</f>
        <v>202026</v>
      </c>
      <c r="AZ62" s="195">
        <f>ROUND(AZ47+AZ48,0)</f>
        <v>0</v>
      </c>
      <c r="BA62" s="195">
        <f>ROUND(BA47+BA48,0)</f>
        <v>9807</v>
      </c>
      <c r="BB62" s="195">
        <f t="shared" si="1"/>
        <v>0</v>
      </c>
      <c r="BC62" s="195">
        <f t="shared" si="1"/>
        <v>21178</v>
      </c>
      <c r="BD62" s="195">
        <f t="shared" si="1"/>
        <v>38950</v>
      </c>
      <c r="BE62" s="195">
        <f t="shared" si="1"/>
        <v>207438</v>
      </c>
      <c r="BF62" s="195">
        <f t="shared" si="1"/>
        <v>186097</v>
      </c>
      <c r="BG62" s="195">
        <f t="shared" si="1"/>
        <v>21355</v>
      </c>
      <c r="BH62" s="195">
        <f t="shared" si="1"/>
        <v>0</v>
      </c>
      <c r="BI62" s="195">
        <f t="shared" si="1"/>
        <v>0</v>
      </c>
      <c r="BJ62" s="195">
        <f t="shared" si="1"/>
        <v>62337</v>
      </c>
      <c r="BK62" s="195">
        <f t="shared" si="1"/>
        <v>102806</v>
      </c>
      <c r="BL62" s="195">
        <f t="shared" si="1"/>
        <v>51663</v>
      </c>
      <c r="BM62" s="195">
        <f t="shared" si="1"/>
        <v>0</v>
      </c>
      <c r="BN62" s="195">
        <f t="shared" si="1"/>
        <v>63611</v>
      </c>
      <c r="BO62" s="195">
        <f t="shared" ref="BO62:CC62" si="2">ROUND(BO47+BO48,0)</f>
        <v>0</v>
      </c>
      <c r="BP62" s="195">
        <f t="shared" si="2"/>
        <v>-35</v>
      </c>
      <c r="BQ62" s="195">
        <f t="shared" si="2"/>
        <v>0</v>
      </c>
      <c r="BR62" s="195">
        <f t="shared" si="2"/>
        <v>52496</v>
      </c>
      <c r="BS62" s="195">
        <f t="shared" si="2"/>
        <v>0</v>
      </c>
      <c r="BT62" s="195">
        <f t="shared" si="2"/>
        <v>-33</v>
      </c>
      <c r="BU62" s="195">
        <f t="shared" si="2"/>
        <v>0</v>
      </c>
      <c r="BV62" s="195">
        <f t="shared" si="2"/>
        <v>118752</v>
      </c>
      <c r="BW62" s="195">
        <f t="shared" si="2"/>
        <v>23590</v>
      </c>
      <c r="BX62" s="195">
        <f t="shared" si="2"/>
        <v>227315</v>
      </c>
      <c r="BY62" s="195">
        <f t="shared" si="2"/>
        <v>125044</v>
      </c>
      <c r="BZ62" s="195">
        <f t="shared" si="2"/>
        <v>149037</v>
      </c>
      <c r="CA62" s="195">
        <f t="shared" si="2"/>
        <v>219212</v>
      </c>
      <c r="CB62" s="195">
        <f t="shared" si="2"/>
        <v>0</v>
      </c>
      <c r="CC62" s="195">
        <f t="shared" si="2"/>
        <v>17156871</v>
      </c>
      <c r="CD62" s="249" t="s">
        <v>221</v>
      </c>
      <c r="CE62" s="195">
        <f t="shared" si="0"/>
        <v>25773595</v>
      </c>
      <c r="CF62" s="252"/>
    </row>
    <row r="63" spans="1:84" ht="12.65" customHeight="1" x14ac:dyDescent="0.35">
      <c r="A63" s="171" t="s">
        <v>236</v>
      </c>
      <c r="B63" s="175"/>
      <c r="C63" s="184">
        <v>1131994.75</v>
      </c>
      <c r="D63" s="184">
        <v>150</v>
      </c>
      <c r="E63" s="184">
        <v>450</v>
      </c>
      <c r="F63" s="184">
        <v>1263600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11830.5</v>
      </c>
      <c r="P63" s="184">
        <v>950255.42999999993</v>
      </c>
      <c r="Q63" s="184">
        <v>0</v>
      </c>
      <c r="R63" s="184">
        <v>2572170.5099999998</v>
      </c>
      <c r="S63" s="184">
        <v>0</v>
      </c>
      <c r="T63" s="184">
        <v>0</v>
      </c>
      <c r="U63" s="184">
        <v>15375.78</v>
      </c>
      <c r="V63" s="184">
        <v>7750</v>
      </c>
      <c r="W63" s="184">
        <v>5200</v>
      </c>
      <c r="X63" s="184">
        <v>0</v>
      </c>
      <c r="Y63" s="184">
        <v>45106.25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3393735.9999999995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133166.62000000002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197065.09</v>
      </c>
      <c r="BO63" s="184">
        <v>0</v>
      </c>
      <c r="BP63" s="184">
        <v>0</v>
      </c>
      <c r="BQ63" s="184">
        <v>0</v>
      </c>
      <c r="BR63" s="184">
        <v>2800</v>
      </c>
      <c r="BS63" s="184">
        <v>0</v>
      </c>
      <c r="BT63" s="184">
        <v>0</v>
      </c>
      <c r="BU63" s="184">
        <v>0</v>
      </c>
      <c r="BV63" s="184">
        <v>0</v>
      </c>
      <c r="BW63" s="184">
        <v>9799.2000000000007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7868711.4800000004</v>
      </c>
      <c r="CD63" s="249" t="s">
        <v>221</v>
      </c>
      <c r="CE63" s="195">
        <f t="shared" si="0"/>
        <v>17609161.609999999</v>
      </c>
      <c r="CF63" s="252"/>
    </row>
    <row r="64" spans="1:84" ht="12.65" customHeight="1" x14ac:dyDescent="0.35">
      <c r="A64" s="171" t="s">
        <v>237</v>
      </c>
      <c r="B64" s="175"/>
      <c r="C64" s="184">
        <v>1055010.1499999999</v>
      </c>
      <c r="D64" s="184">
        <v>783656.46</v>
      </c>
      <c r="E64" s="184">
        <v>1059869.6599999999</v>
      </c>
      <c r="F64" s="184">
        <v>125917.24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12972.949999999997</v>
      </c>
      <c r="O64" s="184">
        <v>447959.58999999997</v>
      </c>
      <c r="P64" s="184">
        <v>26426430.109999999</v>
      </c>
      <c r="Q64" s="184">
        <v>244402.91000000003</v>
      </c>
      <c r="R64" s="184">
        <v>643067.25</v>
      </c>
      <c r="S64" s="184">
        <v>504958.31</v>
      </c>
      <c r="T64" s="184">
        <v>264893.27</v>
      </c>
      <c r="U64" s="184">
        <v>3786335.92</v>
      </c>
      <c r="V64" s="184">
        <v>3196.4700000000007</v>
      </c>
      <c r="W64" s="184">
        <v>24722.06</v>
      </c>
      <c r="X64" s="184">
        <v>264047.61000000004</v>
      </c>
      <c r="Y64" s="184">
        <v>11498212.43</v>
      </c>
      <c r="Z64" s="184">
        <v>-71562.13</v>
      </c>
      <c r="AA64" s="184">
        <v>627887.37</v>
      </c>
      <c r="AB64" s="184">
        <v>9170033.7300000004</v>
      </c>
      <c r="AC64" s="184">
        <v>652952.80999999994</v>
      </c>
      <c r="AD64" s="184">
        <v>11934.73</v>
      </c>
      <c r="AE64" s="184">
        <v>5183.1000000000004</v>
      </c>
      <c r="AF64" s="184">
        <v>0</v>
      </c>
      <c r="AG64" s="184">
        <v>805562.10000000009</v>
      </c>
      <c r="AH64" s="184">
        <v>0</v>
      </c>
      <c r="AI64" s="184">
        <v>97503.790000000008</v>
      </c>
      <c r="AJ64" s="184">
        <v>3671986.78</v>
      </c>
      <c r="AK64" s="184">
        <v>1098.96</v>
      </c>
      <c r="AL64" s="184">
        <v>2461.17</v>
      </c>
      <c r="AM64" s="184">
        <v>0</v>
      </c>
      <c r="AN64" s="184">
        <v>33574.93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789538.20000000007</v>
      </c>
      <c r="AW64" s="184">
        <v>0</v>
      </c>
      <c r="AX64" s="184">
        <v>0</v>
      </c>
      <c r="AY64" s="184">
        <v>2400091.42</v>
      </c>
      <c r="AZ64" s="184">
        <v>0</v>
      </c>
      <c r="BA64" s="184">
        <v>3982.43</v>
      </c>
      <c r="BB64" s="184">
        <v>0</v>
      </c>
      <c r="BC64" s="184">
        <v>1138.7</v>
      </c>
      <c r="BD64" s="184">
        <v>-348662.00000000006</v>
      </c>
      <c r="BE64" s="184">
        <v>883639.14</v>
      </c>
      <c r="BF64" s="184">
        <v>237675.59</v>
      </c>
      <c r="BG64" s="184">
        <v>475.43</v>
      </c>
      <c r="BH64" s="184">
        <v>17609.009999999998</v>
      </c>
      <c r="BI64" s="184">
        <v>0</v>
      </c>
      <c r="BJ64" s="184">
        <v>8029.73</v>
      </c>
      <c r="BK64" s="184">
        <v>11288.55</v>
      </c>
      <c r="BL64" s="184">
        <v>3149.31</v>
      </c>
      <c r="BM64" s="184">
        <v>0</v>
      </c>
      <c r="BN64" s="184">
        <v>40499.230000000003</v>
      </c>
      <c r="BO64" s="184">
        <v>0</v>
      </c>
      <c r="BP64" s="184">
        <v>-120.29</v>
      </c>
      <c r="BQ64" s="184">
        <v>0</v>
      </c>
      <c r="BR64" s="184">
        <v>11745.599999999999</v>
      </c>
      <c r="BS64" s="184">
        <v>0</v>
      </c>
      <c r="BT64" s="184">
        <v>0</v>
      </c>
      <c r="BU64" s="184">
        <v>0</v>
      </c>
      <c r="BV64" s="184">
        <v>24408.620000000003</v>
      </c>
      <c r="BW64" s="184">
        <v>1757.6600000000003</v>
      </c>
      <c r="BX64" s="184">
        <v>27735.67</v>
      </c>
      <c r="BY64" s="184">
        <v>7539.75</v>
      </c>
      <c r="BZ64" s="184">
        <v>2622.67</v>
      </c>
      <c r="CA64" s="184">
        <v>22235.129999999997</v>
      </c>
      <c r="CB64" s="184">
        <v>0</v>
      </c>
      <c r="CC64" s="184">
        <v>863318.97</v>
      </c>
      <c r="CD64" s="249" t="s">
        <v>221</v>
      </c>
      <c r="CE64" s="195">
        <f t="shared" si="0"/>
        <v>67163968.250000015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3010537.9399999995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377735.51000000007</v>
      </c>
      <c r="CD65" s="249" t="s">
        <v>221</v>
      </c>
      <c r="CE65" s="195">
        <f t="shared" si="0"/>
        <v>3388273.4499999997</v>
      </c>
      <c r="CF65" s="252"/>
    </row>
    <row r="66" spans="1:84" ht="12.65" customHeight="1" x14ac:dyDescent="0.35">
      <c r="A66" s="171" t="s">
        <v>239</v>
      </c>
      <c r="B66" s="175"/>
      <c r="C66" s="184">
        <v>24382.240000000002</v>
      </c>
      <c r="D66" s="184">
        <v>55106.149999999994</v>
      </c>
      <c r="E66" s="184">
        <v>17969.82</v>
      </c>
      <c r="F66" s="184">
        <v>2032.42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-6366.8199999999979</v>
      </c>
      <c r="O66" s="184">
        <v>184882.87</v>
      </c>
      <c r="P66" s="184">
        <v>2252189.98</v>
      </c>
      <c r="Q66" s="184">
        <v>10483.530000000001</v>
      </c>
      <c r="R66" s="184">
        <v>19305.289999999997</v>
      </c>
      <c r="S66" s="184">
        <v>123291.30999999997</v>
      </c>
      <c r="T66" s="184">
        <v>-150.73999999999998</v>
      </c>
      <c r="U66" s="184">
        <v>621667.94999999995</v>
      </c>
      <c r="V66" s="184">
        <v>1698.55</v>
      </c>
      <c r="W66" s="184">
        <v>288310.06</v>
      </c>
      <c r="X66" s="184">
        <v>216272.49999999997</v>
      </c>
      <c r="Y66" s="184">
        <v>967541.95</v>
      </c>
      <c r="Z66" s="184">
        <v>3959810.0100000002</v>
      </c>
      <c r="AA66" s="184">
        <v>33728.629999999997</v>
      </c>
      <c r="AB66" s="184">
        <v>56504.380000000026</v>
      </c>
      <c r="AC66" s="184">
        <v>42419.869999999995</v>
      </c>
      <c r="AD66" s="184">
        <v>890088.14999999991</v>
      </c>
      <c r="AE66" s="184">
        <v>0</v>
      </c>
      <c r="AF66" s="184">
        <v>0</v>
      </c>
      <c r="AG66" s="184">
        <v>379441.60000000009</v>
      </c>
      <c r="AH66" s="184">
        <v>0</v>
      </c>
      <c r="AI66" s="184">
        <v>5958.56</v>
      </c>
      <c r="AJ66" s="184">
        <v>110709.62</v>
      </c>
      <c r="AK66" s="184">
        <v>0</v>
      </c>
      <c r="AL66" s="184">
        <v>0</v>
      </c>
      <c r="AM66" s="184">
        <v>0</v>
      </c>
      <c r="AN66" s="184">
        <v>71240.700000000012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488102.18</v>
      </c>
      <c r="AW66" s="184">
        <v>1646209</v>
      </c>
      <c r="AX66" s="184">
        <v>0</v>
      </c>
      <c r="AY66" s="184">
        <v>97141.84</v>
      </c>
      <c r="AZ66" s="184">
        <v>0</v>
      </c>
      <c r="BA66" s="184">
        <v>1242725.99</v>
      </c>
      <c r="BB66" s="184">
        <v>0</v>
      </c>
      <c r="BC66" s="184">
        <v>1327.8400000000001</v>
      </c>
      <c r="BD66" s="184">
        <v>24229.149999999991</v>
      </c>
      <c r="BE66" s="184">
        <v>2226290.67</v>
      </c>
      <c r="BF66" s="184">
        <v>577582.63</v>
      </c>
      <c r="BG66" s="184">
        <v>101513.07999999999</v>
      </c>
      <c r="BH66" s="184">
        <v>2798934.13</v>
      </c>
      <c r="BI66" s="184">
        <v>0</v>
      </c>
      <c r="BJ66" s="184">
        <v>-128079.64000000003</v>
      </c>
      <c r="BK66" s="184">
        <v>3084948.4899999998</v>
      </c>
      <c r="BL66" s="184">
        <v>26441.85</v>
      </c>
      <c r="BM66" s="184">
        <v>0</v>
      </c>
      <c r="BN66" s="184">
        <v>7657098.3200000003</v>
      </c>
      <c r="BO66" s="184">
        <v>0</v>
      </c>
      <c r="BP66" s="184">
        <v>222028.93999999994</v>
      </c>
      <c r="BQ66" s="184">
        <v>0</v>
      </c>
      <c r="BR66" s="184">
        <v>75216.56</v>
      </c>
      <c r="BS66" s="184">
        <v>0</v>
      </c>
      <c r="BT66" s="184">
        <v>0</v>
      </c>
      <c r="BU66" s="184">
        <v>0</v>
      </c>
      <c r="BV66" s="184">
        <v>936985.17</v>
      </c>
      <c r="BW66" s="184">
        <v>28975.519999999997</v>
      </c>
      <c r="BX66" s="184">
        <v>351368.06999999995</v>
      </c>
      <c r="BY66" s="184">
        <v>58643.42</v>
      </c>
      <c r="BZ66" s="184">
        <v>0</v>
      </c>
      <c r="CA66" s="184">
        <v>-5510.92</v>
      </c>
      <c r="CB66" s="184">
        <v>0</v>
      </c>
      <c r="CC66" s="184">
        <v>1470223.24</v>
      </c>
      <c r="CD66" s="249" t="s">
        <v>221</v>
      </c>
      <c r="CE66" s="195">
        <f t="shared" si="0"/>
        <v>33310914.109999999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275316</v>
      </c>
      <c r="D67" s="195">
        <f>ROUND(D51+D52,0)</f>
        <v>157644</v>
      </c>
      <c r="E67" s="195">
        <f t="shared" ref="E67:BP67" si="3">ROUND(E51+E52,0)</f>
        <v>820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179009</v>
      </c>
      <c r="P67" s="195">
        <f t="shared" si="3"/>
        <v>2467232</v>
      </c>
      <c r="Q67" s="195">
        <f t="shared" si="3"/>
        <v>7012</v>
      </c>
      <c r="R67" s="195">
        <f t="shared" si="3"/>
        <v>309929</v>
      </c>
      <c r="S67" s="195">
        <f t="shared" si="3"/>
        <v>19243</v>
      </c>
      <c r="T67" s="195">
        <f t="shared" si="3"/>
        <v>0</v>
      </c>
      <c r="U67" s="195">
        <f t="shared" si="3"/>
        <v>85007</v>
      </c>
      <c r="V67" s="195">
        <f t="shared" si="3"/>
        <v>0</v>
      </c>
      <c r="W67" s="195">
        <f t="shared" si="3"/>
        <v>152960</v>
      </c>
      <c r="X67" s="195">
        <f t="shared" si="3"/>
        <v>115959</v>
      </c>
      <c r="Y67" s="195">
        <f t="shared" si="3"/>
        <v>1017562</v>
      </c>
      <c r="Z67" s="195">
        <f t="shared" si="3"/>
        <v>0</v>
      </c>
      <c r="AA67" s="195">
        <f t="shared" si="3"/>
        <v>20052</v>
      </c>
      <c r="AB67" s="195">
        <f t="shared" si="3"/>
        <v>32769</v>
      </c>
      <c r="AC67" s="195">
        <f t="shared" si="3"/>
        <v>141009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281541</v>
      </c>
      <c r="AH67" s="195">
        <f t="shared" si="3"/>
        <v>0</v>
      </c>
      <c r="AI67" s="195">
        <f t="shared" si="3"/>
        <v>2958</v>
      </c>
      <c r="AJ67" s="195">
        <f t="shared" si="3"/>
        <v>15172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72436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82421</v>
      </c>
      <c r="AW67" s="195">
        <f t="shared" si="3"/>
        <v>0</v>
      </c>
      <c r="AX67" s="195">
        <f t="shared" si="3"/>
        <v>0</v>
      </c>
      <c r="AY67" s="195">
        <f t="shared" si="3"/>
        <v>46851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5143</v>
      </c>
      <c r="BE67" s="195">
        <f t="shared" si="3"/>
        <v>100077</v>
      </c>
      <c r="BF67" s="195">
        <f t="shared" si="3"/>
        <v>9532</v>
      </c>
      <c r="BG67" s="195">
        <f t="shared" si="3"/>
        <v>0</v>
      </c>
      <c r="BH67" s="195">
        <f t="shared" si="3"/>
        <v>3023225</v>
      </c>
      <c r="BI67" s="195">
        <f t="shared" si="3"/>
        <v>0</v>
      </c>
      <c r="BJ67" s="195">
        <f t="shared" si="3"/>
        <v>0</v>
      </c>
      <c r="BK67" s="195">
        <f t="shared" si="3"/>
        <v>3145</v>
      </c>
      <c r="BL67" s="195">
        <f t="shared" si="3"/>
        <v>0</v>
      </c>
      <c r="BM67" s="195">
        <f t="shared" si="3"/>
        <v>0</v>
      </c>
      <c r="BN67" s="195">
        <f t="shared" si="3"/>
        <v>1118976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303</v>
      </c>
      <c r="BW67" s="195">
        <f t="shared" si="4"/>
        <v>0</v>
      </c>
      <c r="BX67" s="195">
        <f t="shared" si="4"/>
        <v>0</v>
      </c>
      <c r="BY67" s="195">
        <f t="shared" si="4"/>
        <v>410543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7480382</v>
      </c>
      <c r="CD67" s="249" t="s">
        <v>221</v>
      </c>
      <c r="CE67" s="195">
        <f t="shared" si="0"/>
        <v>17658622</v>
      </c>
      <c r="CF67" s="252"/>
    </row>
    <row r="68" spans="1:84" ht="12.65" customHeight="1" x14ac:dyDescent="0.35">
      <c r="A68" s="171" t="s">
        <v>240</v>
      </c>
      <c r="B68" s="175"/>
      <c r="C68" s="184">
        <v>27818.93</v>
      </c>
      <c r="D68" s="184">
        <v>119328.73000000001</v>
      </c>
      <c r="E68" s="184">
        <v>139926.49999999997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1325618.29</v>
      </c>
      <c r="Q68" s="184">
        <v>456.96</v>
      </c>
      <c r="R68" s="184">
        <v>0</v>
      </c>
      <c r="S68" s="184">
        <v>25309.15</v>
      </c>
      <c r="T68" s="184">
        <v>0</v>
      </c>
      <c r="U68" s="184">
        <v>134883.91</v>
      </c>
      <c r="V68" s="184">
        <v>0</v>
      </c>
      <c r="W68" s="184">
        <v>0</v>
      </c>
      <c r="X68" s="184">
        <v>-5097.2800000000025</v>
      </c>
      <c r="Y68" s="184">
        <v>162372.19</v>
      </c>
      <c r="Z68" s="184">
        <v>-13200</v>
      </c>
      <c r="AA68" s="184">
        <v>0</v>
      </c>
      <c r="AB68" s="184">
        <v>192516.33</v>
      </c>
      <c r="AC68" s="184">
        <v>139009.08000000002</v>
      </c>
      <c r="AD68" s="184">
        <v>0</v>
      </c>
      <c r="AE68" s="184">
        <v>0</v>
      </c>
      <c r="AF68" s="184">
        <v>0</v>
      </c>
      <c r="AG68" s="184">
        <v>317776.32</v>
      </c>
      <c r="AH68" s="184">
        <v>0</v>
      </c>
      <c r="AI68" s="184">
        <v>0</v>
      </c>
      <c r="AJ68" s="184">
        <v>222448.55000000002</v>
      </c>
      <c r="AK68" s="184">
        <v>0</v>
      </c>
      <c r="AL68" s="184">
        <v>0</v>
      </c>
      <c r="AM68" s="184">
        <v>0</v>
      </c>
      <c r="AN68" s="184">
        <v>25378.440000000002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20551.28</v>
      </c>
      <c r="AW68" s="184">
        <v>0</v>
      </c>
      <c r="AX68" s="184">
        <v>0</v>
      </c>
      <c r="AY68" s="184">
        <v>11565.21</v>
      </c>
      <c r="AZ68" s="184">
        <v>0</v>
      </c>
      <c r="BA68" s="184">
        <v>0</v>
      </c>
      <c r="BB68" s="184">
        <v>0</v>
      </c>
      <c r="BC68" s="184">
        <v>0</v>
      </c>
      <c r="BD68" s="184">
        <v>136622.25999999998</v>
      </c>
      <c r="BE68" s="184">
        <v>17015.179999999997</v>
      </c>
      <c r="BF68" s="184">
        <v>0</v>
      </c>
      <c r="BG68" s="184">
        <v>0</v>
      </c>
      <c r="BH68" s="184">
        <v>113008.14</v>
      </c>
      <c r="BI68" s="184">
        <v>0</v>
      </c>
      <c r="BJ68" s="184">
        <v>389.84</v>
      </c>
      <c r="BK68" s="184">
        <v>0</v>
      </c>
      <c r="BL68" s="184">
        <v>3221.57</v>
      </c>
      <c r="BM68" s="184">
        <v>0</v>
      </c>
      <c r="BN68" s="184">
        <v>2403.8000000000002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1369459.0599999998</v>
      </c>
      <c r="CD68" s="249" t="s">
        <v>221</v>
      </c>
      <c r="CE68" s="195">
        <f t="shared" si="0"/>
        <v>4488782.4399999985</v>
      </c>
      <c r="CF68" s="252"/>
    </row>
    <row r="69" spans="1:84" ht="12.65" customHeight="1" x14ac:dyDescent="0.35">
      <c r="A69" s="171" t="s">
        <v>241</v>
      </c>
      <c r="B69" s="175"/>
      <c r="C69" s="184">
        <v>58041.440000000002</v>
      </c>
      <c r="D69" s="184">
        <v>5528.27</v>
      </c>
      <c r="E69" s="184">
        <v>53851.76</v>
      </c>
      <c r="F69" s="184">
        <v>11216.740000000002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2752.14</v>
      </c>
      <c r="P69" s="184">
        <v>43766.27</v>
      </c>
      <c r="Q69" s="184">
        <v>5255</v>
      </c>
      <c r="R69" s="184">
        <v>12225.19</v>
      </c>
      <c r="S69" s="184">
        <v>0</v>
      </c>
      <c r="T69" s="184">
        <v>93.13</v>
      </c>
      <c r="U69" s="184">
        <v>33029.919999999998</v>
      </c>
      <c r="V69" s="184">
        <v>366.79999999999995</v>
      </c>
      <c r="W69" s="184">
        <v>33.71</v>
      </c>
      <c r="X69" s="184">
        <v>0</v>
      </c>
      <c r="Y69" s="184">
        <v>90090.68</v>
      </c>
      <c r="Z69" s="184">
        <v>0</v>
      </c>
      <c r="AA69" s="184">
        <v>20702.060000000001</v>
      </c>
      <c r="AB69" s="184">
        <v>20630.72</v>
      </c>
      <c r="AC69" s="184">
        <v>231.2</v>
      </c>
      <c r="AD69" s="184">
        <v>0</v>
      </c>
      <c r="AE69" s="184">
        <v>34.53</v>
      </c>
      <c r="AF69" s="184">
        <v>0</v>
      </c>
      <c r="AG69" s="184">
        <v>2197892.8400000003</v>
      </c>
      <c r="AH69" s="184">
        <v>0</v>
      </c>
      <c r="AI69" s="184">
        <v>115</v>
      </c>
      <c r="AJ69" s="184">
        <v>18226.27</v>
      </c>
      <c r="AK69" s="184">
        <v>0</v>
      </c>
      <c r="AL69" s="184">
        <v>0</v>
      </c>
      <c r="AM69" s="184">
        <v>0</v>
      </c>
      <c r="AN69" s="184">
        <v>674.1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4736.1099999999997</v>
      </c>
      <c r="AW69" s="184">
        <v>0</v>
      </c>
      <c r="AX69" s="184">
        <v>0</v>
      </c>
      <c r="AY69" s="184">
        <v>309.77</v>
      </c>
      <c r="AZ69" s="184">
        <v>0</v>
      </c>
      <c r="BA69" s="184">
        <v>0</v>
      </c>
      <c r="BB69" s="184">
        <v>0</v>
      </c>
      <c r="BC69" s="184">
        <v>0</v>
      </c>
      <c r="BD69" s="184">
        <v>9831.83</v>
      </c>
      <c r="BE69" s="184">
        <v>306122.20000000019</v>
      </c>
      <c r="BF69" s="184">
        <v>0</v>
      </c>
      <c r="BG69" s="184">
        <v>58271.41</v>
      </c>
      <c r="BH69" s="184">
        <v>155871.74</v>
      </c>
      <c r="BI69" s="184">
        <v>0</v>
      </c>
      <c r="BJ69" s="184">
        <v>756.45</v>
      </c>
      <c r="BK69" s="184">
        <v>2796.51</v>
      </c>
      <c r="BL69" s="184">
        <v>9574.4599999999991</v>
      </c>
      <c r="BM69" s="184">
        <v>0</v>
      </c>
      <c r="BN69" s="184">
        <v>112722.2</v>
      </c>
      <c r="BO69" s="184">
        <v>0</v>
      </c>
      <c r="BP69" s="184">
        <v>2130.4500000000003</v>
      </c>
      <c r="BQ69" s="184">
        <v>0</v>
      </c>
      <c r="BR69" s="184">
        <v>220557.04</v>
      </c>
      <c r="BS69" s="184">
        <v>0</v>
      </c>
      <c r="BT69" s="184">
        <v>0</v>
      </c>
      <c r="BU69" s="184">
        <v>0</v>
      </c>
      <c r="BV69" s="184">
        <v>15498.86</v>
      </c>
      <c r="BW69" s="184">
        <v>15498.68</v>
      </c>
      <c r="BX69" s="184">
        <v>95670.299999999988</v>
      </c>
      <c r="BY69" s="184">
        <v>-2432.9</v>
      </c>
      <c r="BZ69" s="184">
        <v>2165</v>
      </c>
      <c r="CA69" s="184">
        <v>6301.39</v>
      </c>
      <c r="CB69" s="184">
        <v>0</v>
      </c>
      <c r="CC69" s="184">
        <v>14531283.859999999</v>
      </c>
      <c r="CD69" s="184">
        <v>0</v>
      </c>
      <c r="CE69" s="195">
        <f t="shared" si="0"/>
        <v>18122423.130000003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12759809.899999999</v>
      </c>
      <c r="D71" s="195">
        <f t="shared" ref="D71:AI71" si="5">SUM(D61:D69)-D70</f>
        <v>9859089.6699999999</v>
      </c>
      <c r="E71" s="195">
        <f t="shared" si="5"/>
        <v>11969101.090000002</v>
      </c>
      <c r="F71" s="195">
        <f t="shared" si="5"/>
        <v>3641646.93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434035.78</v>
      </c>
      <c r="O71" s="195">
        <f t="shared" si="5"/>
        <v>4150265.2800000003</v>
      </c>
      <c r="P71" s="195">
        <f t="shared" si="5"/>
        <v>44724574.850000001</v>
      </c>
      <c r="Q71" s="195">
        <f t="shared" si="5"/>
        <v>2306503.2699999996</v>
      </c>
      <c r="R71" s="195">
        <f t="shared" si="5"/>
        <v>3762205.4499999997</v>
      </c>
      <c r="S71" s="195">
        <f t="shared" si="5"/>
        <v>1654756.56</v>
      </c>
      <c r="T71" s="195">
        <f t="shared" si="5"/>
        <v>634091.32000000007</v>
      </c>
      <c r="U71" s="195">
        <f t="shared" si="5"/>
        <v>8752404.2299999986</v>
      </c>
      <c r="V71" s="195">
        <f t="shared" si="5"/>
        <v>207284.37999999998</v>
      </c>
      <c r="W71" s="195">
        <f t="shared" si="5"/>
        <v>1062606.06</v>
      </c>
      <c r="X71" s="195">
        <f t="shared" si="5"/>
        <v>1832651.52</v>
      </c>
      <c r="Y71" s="195">
        <f t="shared" si="5"/>
        <v>19566329.789999999</v>
      </c>
      <c r="Z71" s="195">
        <f t="shared" si="5"/>
        <v>4122214.7300000004</v>
      </c>
      <c r="AA71" s="195">
        <f t="shared" si="5"/>
        <v>1123409.45</v>
      </c>
      <c r="AB71" s="195">
        <f t="shared" si="5"/>
        <v>13340636.620000003</v>
      </c>
      <c r="AC71" s="195">
        <f t="shared" si="5"/>
        <v>3828820.5300000003</v>
      </c>
      <c r="AD71" s="195">
        <f t="shared" si="5"/>
        <v>967247.22999999986</v>
      </c>
      <c r="AE71" s="195">
        <f t="shared" si="5"/>
        <v>838249.70000000007</v>
      </c>
      <c r="AF71" s="195">
        <f t="shared" si="5"/>
        <v>0</v>
      </c>
      <c r="AG71" s="195">
        <f t="shared" si="5"/>
        <v>14005204.609999999</v>
      </c>
      <c r="AH71" s="195">
        <f t="shared" si="5"/>
        <v>0</v>
      </c>
      <c r="AI71" s="195">
        <f t="shared" si="5"/>
        <v>938134.05000000016</v>
      </c>
      <c r="AJ71" s="195">
        <f t="shared" ref="AJ71:BO71" si="6">SUM(AJ61:AJ69)-AJ70</f>
        <v>6686163.7699999996</v>
      </c>
      <c r="AK71" s="195">
        <f t="shared" si="6"/>
        <v>377741.21</v>
      </c>
      <c r="AL71" s="195">
        <f t="shared" si="6"/>
        <v>202609.41</v>
      </c>
      <c r="AM71" s="195">
        <f t="shared" si="6"/>
        <v>0</v>
      </c>
      <c r="AN71" s="195">
        <f t="shared" si="6"/>
        <v>404263.67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3686494.5500000003</v>
      </c>
      <c r="AW71" s="195">
        <f t="shared" si="6"/>
        <v>1646209</v>
      </c>
      <c r="AX71" s="195">
        <f t="shared" si="6"/>
        <v>0</v>
      </c>
      <c r="AY71" s="195">
        <f t="shared" si="6"/>
        <v>4992960.0999999987</v>
      </c>
      <c r="AZ71" s="195">
        <f t="shared" si="6"/>
        <v>0</v>
      </c>
      <c r="BA71" s="195">
        <f t="shared" si="6"/>
        <v>1370758.27</v>
      </c>
      <c r="BB71" s="195">
        <f t="shared" si="6"/>
        <v>0</v>
      </c>
      <c r="BC71" s="195">
        <f t="shared" si="6"/>
        <v>283100.46999999997</v>
      </c>
      <c r="BD71" s="195">
        <f t="shared" si="6"/>
        <v>688863.91</v>
      </c>
      <c r="BE71" s="195">
        <f t="shared" si="6"/>
        <v>9202417.6699999981</v>
      </c>
      <c r="BF71" s="195">
        <f t="shared" si="6"/>
        <v>3316625.5799999996</v>
      </c>
      <c r="BG71" s="195">
        <f t="shared" si="6"/>
        <v>410455.85</v>
      </c>
      <c r="BH71" s="195">
        <f t="shared" si="6"/>
        <v>6114803.6499999994</v>
      </c>
      <c r="BI71" s="195">
        <f t="shared" si="6"/>
        <v>0</v>
      </c>
      <c r="BJ71" s="195">
        <f t="shared" si="6"/>
        <v>582808.75999999978</v>
      </c>
      <c r="BK71" s="195">
        <f t="shared" si="6"/>
        <v>4344198.83</v>
      </c>
      <c r="BL71" s="195">
        <f t="shared" si="6"/>
        <v>580756.55000000005</v>
      </c>
      <c r="BM71" s="195">
        <f t="shared" si="6"/>
        <v>0</v>
      </c>
      <c r="BN71" s="195">
        <f t="shared" si="6"/>
        <v>11848760.189999999</v>
      </c>
      <c r="BO71" s="195">
        <f t="shared" si="6"/>
        <v>0</v>
      </c>
      <c r="BP71" s="195">
        <f t="shared" ref="BP71:CC71" si="7">SUM(BP61:BP69)-BP70</f>
        <v>228229.93999999994</v>
      </c>
      <c r="BQ71" s="195">
        <f t="shared" si="7"/>
        <v>0</v>
      </c>
      <c r="BR71" s="195">
        <f t="shared" si="7"/>
        <v>534897.39</v>
      </c>
      <c r="BS71" s="195">
        <f t="shared" si="7"/>
        <v>0</v>
      </c>
      <c r="BT71" s="195">
        <f t="shared" si="7"/>
        <v>-422.28</v>
      </c>
      <c r="BU71" s="195">
        <f t="shared" si="7"/>
        <v>0</v>
      </c>
      <c r="BV71" s="195">
        <f t="shared" si="7"/>
        <v>2336385.27</v>
      </c>
      <c r="BW71" s="195">
        <f t="shared" si="7"/>
        <v>369268.3</v>
      </c>
      <c r="BX71" s="195">
        <f t="shared" si="7"/>
        <v>3178947.3999999994</v>
      </c>
      <c r="BY71" s="195">
        <f t="shared" si="7"/>
        <v>1960433.3499999999</v>
      </c>
      <c r="BZ71" s="195">
        <f t="shared" si="7"/>
        <v>1863227.46</v>
      </c>
      <c r="CA71" s="195">
        <f t="shared" si="7"/>
        <v>2913273.3</v>
      </c>
      <c r="CB71" s="195">
        <f t="shared" si="7"/>
        <v>0</v>
      </c>
      <c r="CC71" s="195">
        <f t="shared" si="7"/>
        <v>54549669.810000002</v>
      </c>
      <c r="CD71" s="245">
        <f>CD69-CD70</f>
        <v>0</v>
      </c>
      <c r="CE71" s="195">
        <f>SUM(CE61:CE69)-CE70</f>
        <v>291155174.38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37976249.510000005</v>
      </c>
      <c r="D73" s="184">
        <v>39795720.860000007</v>
      </c>
      <c r="E73" s="184">
        <v>44092797</v>
      </c>
      <c r="F73" s="184">
        <v>8662464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16254088</v>
      </c>
      <c r="P73" s="184">
        <v>236928546</v>
      </c>
      <c r="Q73" s="184">
        <v>8935569</v>
      </c>
      <c r="R73" s="184">
        <v>13973584.999999998</v>
      </c>
      <c r="S73" s="184">
        <v>0</v>
      </c>
      <c r="T73" s="184">
        <v>5567567.9999999991</v>
      </c>
      <c r="U73" s="184">
        <v>53193594.559999995</v>
      </c>
      <c r="V73" s="184">
        <v>1072373</v>
      </c>
      <c r="W73" s="184">
        <v>6096553</v>
      </c>
      <c r="X73" s="184">
        <v>32034054</v>
      </c>
      <c r="Y73" s="184">
        <v>88915044.430000007</v>
      </c>
      <c r="Z73" s="184">
        <v>479828.99999999994</v>
      </c>
      <c r="AA73" s="184">
        <v>7589990</v>
      </c>
      <c r="AB73" s="184">
        <v>101034299.13999999</v>
      </c>
      <c r="AC73" s="184">
        <v>31788451.000000004</v>
      </c>
      <c r="AD73" s="184">
        <v>8762572</v>
      </c>
      <c r="AE73" s="184">
        <v>4999851.17</v>
      </c>
      <c r="AF73" s="184">
        <v>0</v>
      </c>
      <c r="AG73" s="184">
        <v>21772330.600000001</v>
      </c>
      <c r="AH73" s="184">
        <v>0</v>
      </c>
      <c r="AI73" s="184">
        <v>594217.99999999988</v>
      </c>
      <c r="AJ73" s="184">
        <v>216121</v>
      </c>
      <c r="AK73" s="184">
        <v>3230358.1</v>
      </c>
      <c r="AL73" s="184">
        <v>1776156.5300000003</v>
      </c>
      <c r="AM73" s="184">
        <v>0</v>
      </c>
      <c r="AN73" s="184">
        <v>1953592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7867572.1100000003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785563547.00999999</v>
      </c>
      <c r="CF73" s="252"/>
    </row>
    <row r="74" spans="1:84" ht="12.65" customHeight="1" x14ac:dyDescent="0.35">
      <c r="A74" s="171" t="s">
        <v>246</v>
      </c>
      <c r="B74" s="175"/>
      <c r="C74" s="184">
        <v>879812</v>
      </c>
      <c r="D74" s="184">
        <v>7850792.7299999995</v>
      </c>
      <c r="E74" s="184">
        <v>6138586</v>
      </c>
      <c r="F74" s="184">
        <v>158194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1899207</v>
      </c>
      <c r="P74" s="184">
        <v>171069458.00999999</v>
      </c>
      <c r="Q74" s="184">
        <v>14716683</v>
      </c>
      <c r="R74" s="184">
        <v>12837283</v>
      </c>
      <c r="S74" s="184">
        <v>0</v>
      </c>
      <c r="T74" s="184">
        <v>155812</v>
      </c>
      <c r="U74" s="184">
        <v>43451447.710000001</v>
      </c>
      <c r="V74" s="184">
        <v>1048603.76</v>
      </c>
      <c r="W74" s="184">
        <v>15219716</v>
      </c>
      <c r="X74" s="184">
        <v>56789871</v>
      </c>
      <c r="Y74" s="184">
        <v>114963153.89</v>
      </c>
      <c r="Z74" s="184">
        <v>34709667</v>
      </c>
      <c r="AA74" s="184">
        <v>8373040.0000000009</v>
      </c>
      <c r="AB74" s="184">
        <v>37073635.490000002</v>
      </c>
      <c r="AC74" s="184">
        <v>3356009.1799999997</v>
      </c>
      <c r="AD74" s="184">
        <v>344152</v>
      </c>
      <c r="AE74" s="184">
        <v>550678.19000000006</v>
      </c>
      <c r="AF74" s="184">
        <v>0</v>
      </c>
      <c r="AG74" s="184">
        <v>94582611</v>
      </c>
      <c r="AH74" s="184">
        <v>0</v>
      </c>
      <c r="AI74" s="184">
        <v>4294641</v>
      </c>
      <c r="AJ74" s="184">
        <v>47353918.559999995</v>
      </c>
      <c r="AK74" s="184">
        <v>307712.71999999997</v>
      </c>
      <c r="AL74" s="184">
        <v>219699.65000000002</v>
      </c>
      <c r="AM74" s="184">
        <v>0</v>
      </c>
      <c r="AN74" s="184">
        <v>1181105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19894026.07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699419515.96000004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38856061.510000005</v>
      </c>
      <c r="D75" s="195">
        <f t="shared" si="9"/>
        <v>47646513.590000004</v>
      </c>
      <c r="E75" s="195">
        <f t="shared" si="9"/>
        <v>50231383</v>
      </c>
      <c r="F75" s="195">
        <f t="shared" si="9"/>
        <v>8820658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18153295</v>
      </c>
      <c r="P75" s="195">
        <f t="shared" si="9"/>
        <v>407998004.00999999</v>
      </c>
      <c r="Q75" s="195">
        <f t="shared" si="9"/>
        <v>23652252</v>
      </c>
      <c r="R75" s="195">
        <f t="shared" si="9"/>
        <v>26810868</v>
      </c>
      <c r="S75" s="195">
        <f t="shared" si="9"/>
        <v>0</v>
      </c>
      <c r="T75" s="195">
        <f t="shared" si="9"/>
        <v>5723379.9999999991</v>
      </c>
      <c r="U75" s="195">
        <f t="shared" si="9"/>
        <v>96645042.269999996</v>
      </c>
      <c r="V75" s="195">
        <f t="shared" si="9"/>
        <v>2120976.7599999998</v>
      </c>
      <c r="W75" s="195">
        <f t="shared" si="9"/>
        <v>21316269</v>
      </c>
      <c r="X75" s="195">
        <f t="shared" si="9"/>
        <v>88823925</v>
      </c>
      <c r="Y75" s="195">
        <f t="shared" si="9"/>
        <v>203878198.31999999</v>
      </c>
      <c r="Z75" s="195">
        <f t="shared" si="9"/>
        <v>35189496</v>
      </c>
      <c r="AA75" s="195">
        <f t="shared" si="9"/>
        <v>15963030</v>
      </c>
      <c r="AB75" s="195">
        <f t="shared" si="9"/>
        <v>138107934.63</v>
      </c>
      <c r="AC75" s="195">
        <f t="shared" si="9"/>
        <v>35144460.180000007</v>
      </c>
      <c r="AD75" s="195">
        <f t="shared" si="9"/>
        <v>9106724</v>
      </c>
      <c r="AE75" s="195">
        <f t="shared" si="9"/>
        <v>5550529.3600000003</v>
      </c>
      <c r="AF75" s="195">
        <f t="shared" si="9"/>
        <v>0</v>
      </c>
      <c r="AG75" s="195">
        <f t="shared" si="9"/>
        <v>116354941.59999999</v>
      </c>
      <c r="AH75" s="195">
        <f t="shared" si="9"/>
        <v>0</v>
      </c>
      <c r="AI75" s="195">
        <f t="shared" si="9"/>
        <v>4888859</v>
      </c>
      <c r="AJ75" s="195">
        <f t="shared" si="9"/>
        <v>47570039.559999995</v>
      </c>
      <c r="AK75" s="195">
        <f t="shared" si="9"/>
        <v>3538070.8200000003</v>
      </c>
      <c r="AL75" s="195">
        <f t="shared" si="9"/>
        <v>1995856.1800000002</v>
      </c>
      <c r="AM75" s="195">
        <f t="shared" si="9"/>
        <v>0</v>
      </c>
      <c r="AN75" s="195">
        <f t="shared" si="9"/>
        <v>3134697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27761598.18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1484983062.97</v>
      </c>
      <c r="CF75" s="252"/>
    </row>
    <row r="76" spans="1:84" ht="12.65" customHeight="1" x14ac:dyDescent="0.35">
      <c r="A76" s="171" t="s">
        <v>248</v>
      </c>
      <c r="B76" s="175"/>
      <c r="C76" s="184">
        <v>33795</v>
      </c>
      <c r="D76" s="184">
        <v>7529</v>
      </c>
      <c r="E76" s="184">
        <v>88391</v>
      </c>
      <c r="F76" s="184"/>
      <c r="G76" s="184"/>
      <c r="H76" s="184"/>
      <c r="I76" s="184"/>
      <c r="J76" s="184"/>
      <c r="K76" s="184"/>
      <c r="L76" s="184"/>
      <c r="M76" s="184"/>
      <c r="N76" s="184"/>
      <c r="O76" s="184">
        <v>9596</v>
      </c>
      <c r="P76" s="184">
        <v>41677</v>
      </c>
      <c r="Q76" s="184">
        <v>11695</v>
      </c>
      <c r="R76" s="184">
        <v>812</v>
      </c>
      <c r="S76" s="184">
        <v>18221</v>
      </c>
      <c r="T76" s="184">
        <v>1636</v>
      </c>
      <c r="U76" s="184">
        <v>17849</v>
      </c>
      <c r="V76" s="184">
        <v>10636</v>
      </c>
      <c r="W76" s="184">
        <v>5116</v>
      </c>
      <c r="X76" s="184">
        <v>6002</v>
      </c>
      <c r="Y76" s="184">
        <v>25337</v>
      </c>
      <c r="Z76" s="184"/>
      <c r="AA76" s="184">
        <v>2205</v>
      </c>
      <c r="AB76" s="184">
        <v>12909</v>
      </c>
      <c r="AC76" s="184">
        <v>6421</v>
      </c>
      <c r="AD76" s="184"/>
      <c r="AE76" s="184">
        <v>2581</v>
      </c>
      <c r="AF76" s="184"/>
      <c r="AG76" s="184">
        <v>21473</v>
      </c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189545</v>
      </c>
      <c r="AW76" s="184"/>
      <c r="AX76" s="184"/>
      <c r="AY76" s="184">
        <v>12105</v>
      </c>
      <c r="AZ76" s="184"/>
      <c r="BA76" s="184">
        <v>4542</v>
      </c>
      <c r="BB76" s="184"/>
      <c r="BC76" s="184"/>
      <c r="BD76" s="184"/>
      <c r="BE76" s="184">
        <v>252325</v>
      </c>
      <c r="BF76" s="184">
        <v>7666</v>
      </c>
      <c r="BG76" s="184"/>
      <c r="BH76" s="184">
        <v>1797</v>
      </c>
      <c r="BI76" s="184"/>
      <c r="BJ76" s="184"/>
      <c r="BK76" s="184"/>
      <c r="BL76" s="184"/>
      <c r="BM76" s="184"/>
      <c r="BN76" s="184">
        <v>47336</v>
      </c>
      <c r="BO76" s="184"/>
      <c r="BP76" s="184"/>
      <c r="BQ76" s="184"/>
      <c r="BR76" s="184">
        <v>3107</v>
      </c>
      <c r="BS76" s="184">
        <v>1458</v>
      </c>
      <c r="BT76" s="184"/>
      <c r="BU76" s="184"/>
      <c r="BV76" s="184">
        <v>8482</v>
      </c>
      <c r="BW76" s="184"/>
      <c r="BX76" s="184">
        <v>890</v>
      </c>
      <c r="BY76" s="184">
        <v>13470</v>
      </c>
      <c r="BZ76" s="184"/>
      <c r="CA76" s="184">
        <v>1139</v>
      </c>
      <c r="CB76" s="184"/>
      <c r="CC76" s="184">
        <v>3283</v>
      </c>
      <c r="CD76" s="249" t="s">
        <v>221</v>
      </c>
      <c r="CE76" s="195">
        <f t="shared" si="8"/>
        <v>871026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145747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7955.0175672557034</v>
      </c>
      <c r="D78" s="184">
        <v>1772.2540986497468</v>
      </c>
      <c r="E78" s="184">
        <v>20806.390228948036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2258.8059942413297</v>
      </c>
      <c r="P78" s="184">
        <v>9810.3644666523433</v>
      </c>
      <c r="Q78" s="184">
        <v>2752.8903816853217</v>
      </c>
      <c r="R78" s="184">
        <v>191.13698075489364</v>
      </c>
      <c r="S78" s="184">
        <v>4289.0479388361064</v>
      </c>
      <c r="T78" s="184">
        <v>385.09864595444094</v>
      </c>
      <c r="U78" s="184">
        <v>4201.4827210518433</v>
      </c>
      <c r="V78" s="184">
        <v>2503.6119794446417</v>
      </c>
      <c r="W78" s="184">
        <v>1204.2571349039852</v>
      </c>
      <c r="X78" s="184">
        <v>1412.8130030675759</v>
      </c>
      <c r="Y78" s="184">
        <v>5964.0858145156899</v>
      </c>
      <c r="Z78" s="184">
        <v>0</v>
      </c>
      <c r="AA78" s="184">
        <v>519.03576670509926</v>
      </c>
      <c r="AB78" s="184">
        <v>3038.6542913361113</v>
      </c>
      <c r="AC78" s="184">
        <v>1511.4415682600641</v>
      </c>
      <c r="AD78" s="184">
        <v>0</v>
      </c>
      <c r="AE78" s="184">
        <v>607.54254597091199</v>
      </c>
      <c r="AF78" s="184">
        <v>0</v>
      </c>
      <c r="AG78" s="184">
        <v>5054.5374233372313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44617.067755155571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1069.143062301388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422.99649558687673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343.46742877314728</v>
      </c>
      <c r="BT78" s="184">
        <v>0</v>
      </c>
      <c r="BU78" s="184">
        <v>0</v>
      </c>
      <c r="BV78" s="184">
        <v>1996.7854956782082</v>
      </c>
      <c r="BW78" s="184">
        <v>0</v>
      </c>
      <c r="BX78" s="184">
        <v>209.33221990316073</v>
      </c>
      <c r="BY78" s="184">
        <v>3170.46857329059</v>
      </c>
      <c r="BZ78" s="184">
        <v>0</v>
      </c>
      <c r="CA78" s="184">
        <v>268.27041773997303</v>
      </c>
      <c r="CB78" s="184">
        <v>0</v>
      </c>
      <c r="CC78" s="249" t="s">
        <v>221</v>
      </c>
      <c r="CD78" s="249" t="s">
        <v>221</v>
      </c>
      <c r="CE78" s="195">
        <f t="shared" si="8"/>
        <v>128335.99999999997</v>
      </c>
      <c r="CF78" s="195"/>
    </row>
    <row r="79" spans="1:84" ht="12.65" customHeight="1" x14ac:dyDescent="0.35">
      <c r="A79" s="171" t="s">
        <v>251</v>
      </c>
      <c r="B79" s="175"/>
      <c r="C79" s="225">
        <v>106724.43900000001</v>
      </c>
      <c r="D79" s="225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1546731.2883000001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41.390421445205561</v>
      </c>
      <c r="D80" s="187">
        <v>65.14492418767135</v>
      </c>
      <c r="E80" s="187">
        <v>94.298177553424836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32.752420447945269</v>
      </c>
      <c r="P80" s="187">
        <v>29.873086782191837</v>
      </c>
      <c r="Q80" s="187"/>
      <c r="R80" s="187">
        <v>12.237168079452079</v>
      </c>
      <c r="S80" s="187"/>
      <c r="T80" s="187">
        <v>2.8793336657534301</v>
      </c>
      <c r="U80" s="187"/>
      <c r="V80" s="187">
        <v>2.8793336657534301</v>
      </c>
      <c r="W80" s="187">
        <v>0.35991670821917876</v>
      </c>
      <c r="X80" s="187">
        <v>1.7995835410958938</v>
      </c>
      <c r="Y80" s="187"/>
      <c r="Z80" s="187">
        <v>0.71983341643835752</v>
      </c>
      <c r="AA80" s="187">
        <v>0.35991670821917876</v>
      </c>
      <c r="AB80" s="187"/>
      <c r="AC80" s="187">
        <v>8.2780842890411108</v>
      </c>
      <c r="AD80" s="187"/>
      <c r="AE80" s="187"/>
      <c r="AF80" s="187"/>
      <c r="AG80" s="187">
        <v>37.143404288219251</v>
      </c>
      <c r="AH80" s="187"/>
      <c r="AI80" s="187">
        <v>16.556168578082222</v>
      </c>
      <c r="AJ80" s="187"/>
      <c r="AK80" s="187"/>
      <c r="AL80" s="187"/>
      <c r="AM80" s="187"/>
      <c r="AN80" s="187">
        <v>8.6380009972602902</v>
      </c>
      <c r="AO80" s="187"/>
      <c r="AP80" s="187"/>
      <c r="AQ80" s="187"/>
      <c r="AR80" s="187"/>
      <c r="AS80" s="187"/>
      <c r="AT80" s="187"/>
      <c r="AU80" s="187"/>
      <c r="AV80" s="187">
        <v>4.6100000000000003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359.91977435397337</v>
      </c>
      <c r="CF80" s="255"/>
    </row>
    <row r="81" spans="1:9" ht="12.65" customHeight="1" x14ac:dyDescent="0.35">
      <c r="A81" s="208" t="s">
        <v>253</v>
      </c>
      <c r="B81" s="208"/>
      <c r="C81" s="208"/>
      <c r="D81" s="208"/>
      <c r="E81" s="208"/>
    </row>
    <row r="82" spans="1:9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9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9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9" ht="12.65" customHeight="1" x14ac:dyDescent="0.35">
      <c r="A85" s="173" t="s">
        <v>1251</v>
      </c>
      <c r="B85" s="172"/>
      <c r="C85" s="271" t="s">
        <v>1270</v>
      </c>
      <c r="D85" s="205"/>
      <c r="E85" s="204"/>
      <c r="G85" s="293"/>
      <c r="H85" s="293"/>
      <c r="I85" s="293"/>
    </row>
    <row r="86" spans="1:9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  <c r="G86" s="293" t="s">
        <v>1280</v>
      </c>
      <c r="H86" s="293" t="s">
        <v>1281</v>
      </c>
      <c r="I86" s="293"/>
    </row>
    <row r="87" spans="1:9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  <c r="G87" s="293"/>
      <c r="H87" s="293" t="s">
        <v>1282</v>
      </c>
      <c r="I87" s="293"/>
    </row>
    <row r="88" spans="1:9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9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9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9" ht="12.65" customHeight="1" x14ac:dyDescent="0.3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9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9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9" ht="12.65" customHeight="1" x14ac:dyDescent="0.35">
      <c r="A94" s="173"/>
      <c r="B94" s="173"/>
      <c r="C94" s="191"/>
      <c r="D94" s="175"/>
      <c r="E94" s="175"/>
    </row>
    <row r="95" spans="1:9" ht="12.65" customHeight="1" x14ac:dyDescent="0.35">
      <c r="A95" s="208" t="s">
        <v>265</v>
      </c>
      <c r="B95" s="208"/>
      <c r="C95" s="208"/>
      <c r="D95" s="208"/>
      <c r="E95" s="208"/>
    </row>
    <row r="96" spans="1:9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9708</v>
      </c>
      <c r="D111" s="174">
        <v>54656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1329</v>
      </c>
      <c r="D114" s="174">
        <v>1984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68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48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82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46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5" customHeight="1" x14ac:dyDescent="0.35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4496</v>
      </c>
      <c r="C138" s="189">
        <v>2445</v>
      </c>
      <c r="D138" s="174">
        <v>2767</v>
      </c>
      <c r="E138" s="175">
        <f>SUM(B138:D138)</f>
        <v>9708</v>
      </c>
    </row>
    <row r="139" spans="1:6" ht="12.65" customHeight="1" x14ac:dyDescent="0.35">
      <c r="A139" s="173" t="s">
        <v>215</v>
      </c>
      <c r="B139" s="174">
        <v>25989</v>
      </c>
      <c r="C139" s="189">
        <v>13048</v>
      </c>
      <c r="D139" s="174">
        <v>15619</v>
      </c>
      <c r="E139" s="175">
        <f>SUM(B139:D139)</f>
        <v>54656</v>
      </c>
    </row>
    <row r="140" spans="1:6" ht="12.65" customHeight="1" x14ac:dyDescent="0.35">
      <c r="A140" s="173" t="s">
        <v>298</v>
      </c>
      <c r="B140" s="174">
        <v>35610</v>
      </c>
      <c r="C140" s="174">
        <v>31830</v>
      </c>
      <c r="D140" s="174">
        <v>33842</v>
      </c>
      <c r="E140" s="175">
        <f>SUM(B140:D140)</f>
        <v>101282</v>
      </c>
    </row>
    <row r="141" spans="1:6" ht="12.65" customHeight="1" x14ac:dyDescent="0.35">
      <c r="A141" s="173" t="s">
        <v>245</v>
      </c>
      <c r="B141" s="174">
        <v>301111785.82547444</v>
      </c>
      <c r="C141" s="189">
        <v>16280831.846610444</v>
      </c>
      <c r="D141" s="174">
        <v>468170929.33791512</v>
      </c>
      <c r="E141" s="175">
        <f>SUM(B141:D141)</f>
        <v>785563547.00999999</v>
      </c>
      <c r="F141" s="199"/>
    </row>
    <row r="142" spans="1:6" ht="12.65" customHeight="1" x14ac:dyDescent="0.35">
      <c r="A142" s="173" t="s">
        <v>246</v>
      </c>
      <c r="B142" s="174">
        <v>220628999.39213088</v>
      </c>
      <c r="C142" s="189">
        <v>11998640.305388242</v>
      </c>
      <c r="D142" s="174">
        <v>466791876.26248097</v>
      </c>
      <c r="E142" s="175">
        <f>SUM(B142:D142)</f>
        <v>699419515.96000004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7221714.6300000008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28998.630000000005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15376160.68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1886336.12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1205696.26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54687.380000000005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25773593.700000003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1784978.8299999998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2703667.38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4488646.21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2622815.8800000008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2622815.8800000008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48721.2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7245961.5699999994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7294682.7699999996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5811909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5811909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19229634</v>
      </c>
      <c r="C195" s="189">
        <v>0</v>
      </c>
      <c r="D195" s="174">
        <v>0</v>
      </c>
      <c r="E195" s="175">
        <f t="shared" ref="E195:E203" si="10">SUM(B195:C195)-D195</f>
        <v>19229634</v>
      </c>
    </row>
    <row r="196" spans="1:8" ht="12.65" customHeight="1" x14ac:dyDescent="0.35">
      <c r="A196" s="173" t="s">
        <v>333</v>
      </c>
      <c r="B196" s="174">
        <v>716319</v>
      </c>
      <c r="C196" s="189">
        <v>0</v>
      </c>
      <c r="D196" s="174">
        <v>0</v>
      </c>
      <c r="E196" s="175">
        <f t="shared" si="10"/>
        <v>716319</v>
      </c>
    </row>
    <row r="197" spans="1:8" ht="12.65" customHeight="1" x14ac:dyDescent="0.35">
      <c r="A197" s="173" t="s">
        <v>334</v>
      </c>
      <c r="B197" s="174">
        <v>125197532.25</v>
      </c>
      <c r="C197" s="189">
        <v>1958143.38</v>
      </c>
      <c r="D197" s="174">
        <v>0</v>
      </c>
      <c r="E197" s="175">
        <f t="shared" si="10"/>
        <v>127155675.63</v>
      </c>
    </row>
    <row r="198" spans="1:8" ht="12.65" customHeight="1" x14ac:dyDescent="0.35">
      <c r="A198" s="173" t="s">
        <v>335</v>
      </c>
      <c r="B198" s="174">
        <v>1205298</v>
      </c>
      <c r="C198" s="189">
        <v>133265.77000000002</v>
      </c>
      <c r="D198" s="174">
        <v>0</v>
      </c>
      <c r="E198" s="175">
        <f t="shared" si="10"/>
        <v>1338563.77</v>
      </c>
    </row>
    <row r="199" spans="1:8" ht="12.65" customHeight="1" x14ac:dyDescent="0.3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41415406.780000031</v>
      </c>
      <c r="C200" s="189">
        <v>5559280.0899999999</v>
      </c>
      <c r="D200" s="174">
        <v>187307.96</v>
      </c>
      <c r="E200" s="175">
        <f t="shared" si="10"/>
        <v>46787378.910000034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311050</v>
      </c>
      <c r="C202" s="189">
        <v>0</v>
      </c>
      <c r="D202" s="174">
        <v>0</v>
      </c>
      <c r="E202" s="175">
        <f t="shared" si="10"/>
        <v>311050</v>
      </c>
    </row>
    <row r="203" spans="1:8" ht="12.65" customHeight="1" x14ac:dyDescent="0.35">
      <c r="A203" s="173" t="s">
        <v>340</v>
      </c>
      <c r="B203" s="174">
        <v>61993.859999999979</v>
      </c>
      <c r="C203" s="189"/>
      <c r="D203" s="174">
        <v>61993.86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188137233.89000005</v>
      </c>
      <c r="C204" s="191">
        <f>SUM(C195:C203)</f>
        <v>7650689.2400000002</v>
      </c>
      <c r="D204" s="175">
        <f>SUM(D195:D203)</f>
        <v>249301.82</v>
      </c>
      <c r="E204" s="175">
        <f>SUM(E195:E203)</f>
        <v>195538621.31000003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59525.099999999977</v>
      </c>
      <c r="C209" s="189">
        <v>119050.20000000003</v>
      </c>
      <c r="D209" s="174">
        <v>0</v>
      </c>
      <c r="E209" s="175">
        <f t="shared" ref="E209:E216" si="11">SUM(B209:C209)-D209</f>
        <v>178575.3</v>
      </c>
      <c r="H209" s="259"/>
    </row>
    <row r="210" spans="1:8" ht="12.65" customHeight="1" x14ac:dyDescent="0.35">
      <c r="A210" s="173" t="s">
        <v>334</v>
      </c>
      <c r="B210" s="174">
        <v>3202779.3999999985</v>
      </c>
      <c r="C210" s="189">
        <v>6481267.8000000017</v>
      </c>
      <c r="D210" s="174">
        <v>0</v>
      </c>
      <c r="E210" s="175">
        <f t="shared" si="11"/>
        <v>9684047.1999999993</v>
      </c>
      <c r="H210" s="259"/>
    </row>
    <row r="211" spans="1:8" ht="12.65" customHeight="1" x14ac:dyDescent="0.35">
      <c r="A211" s="173" t="s">
        <v>335</v>
      </c>
      <c r="B211" s="174">
        <v>54940.5</v>
      </c>
      <c r="C211" s="189">
        <v>114240.67</v>
      </c>
      <c r="D211" s="174">
        <v>0</v>
      </c>
      <c r="E211" s="175">
        <f t="shared" si="11"/>
        <v>169181.16999999998</v>
      </c>
      <c r="H211" s="259"/>
    </row>
    <row r="212" spans="1:8" ht="12.65" customHeight="1" x14ac:dyDescent="0.3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4828205.6000000015</v>
      </c>
      <c r="C213" s="189">
        <v>10415951.709999999</v>
      </c>
      <c r="D213" s="174">
        <v>39841.08</v>
      </c>
      <c r="E213" s="175">
        <f t="shared" si="11"/>
        <v>15204316.23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19533.380000000005</v>
      </c>
      <c r="C215" s="189">
        <v>39066.65</v>
      </c>
      <c r="D215" s="174">
        <v>0</v>
      </c>
      <c r="E215" s="175">
        <f t="shared" si="11"/>
        <v>58600.030000000006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8164983.9799999995</v>
      </c>
      <c r="C217" s="191">
        <f>SUM(C208:C216)</f>
        <v>17169577.030000001</v>
      </c>
      <c r="D217" s="175">
        <f>SUM(D208:D216)</f>
        <v>39841.08</v>
      </c>
      <c r="E217" s="175">
        <f>SUM(E208:E216)</f>
        <v>25294719.93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1" t="s">
        <v>1255</v>
      </c>
      <c r="C220" s="301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6795341.3299999982</v>
      </c>
      <c r="D221" s="172">
        <f>C221</f>
        <v>6795341.3299999982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424737062.82332695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22426798.859416224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13977502.213483714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6762917.2289165389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725030736.10485673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1192935017.23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3953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5327291.3519017771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4803521.1580982227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10130812.51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3901159.42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3901159.42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1213762330.49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14011.24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233726514.19999999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188147300.62999997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1077708.1600000001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14577067.979999997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937543.57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62185544.520000026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19229634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716319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127155675.63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1338563.77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46787378.909999996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311050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195538621.31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25294719.93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170243901.38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1485128.04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1485128.04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8169999.7199999997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28708011.809999999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262622585.75000003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7408206.4400000004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1896617.01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275575343.10000002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1215000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621540.93000000005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286716707.48000002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54318.85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54318.85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54318.85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-24148440.580000017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262622585.75000003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262622585.75000003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785563547.00999999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699419515.96000004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1484983062.97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6795341.3299999982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1196836176.6500001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10130812.51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1213762330.49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271220732.48000002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7763762.0700000003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7763762.0700000003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278984494.55000001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103639434.38999999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25773593.699999992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17609161.609999999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67163968.250000015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3388273.4499999997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33310914.109999999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17658620.43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4488782.4399999985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2622815.8800000008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7294682.7699999996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5811909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94">
        <v>16112875.739999998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304875031.76999998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-25890537.219999969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94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-25890537.219999969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-25890537.219999969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Deaconess Hospital - MultiCare Health Systems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9708</v>
      </c>
      <c r="C414" s="194">
        <f>E138</f>
        <v>9708</v>
      </c>
      <c r="D414" s="179"/>
    </row>
    <row r="415" spans="1:5" ht="12.65" customHeight="1" x14ac:dyDescent="0.35">
      <c r="A415" s="179" t="s">
        <v>464</v>
      </c>
      <c r="B415" s="179">
        <f>D111</f>
        <v>54656</v>
      </c>
      <c r="C415" s="179">
        <f>E139</f>
        <v>54656</v>
      </c>
      <c r="D415" s="194">
        <f>SUM(C59:H59)+N59</f>
        <v>54656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1329</v>
      </c>
    </row>
    <row r="424" spans="1:7" ht="12.65" customHeight="1" x14ac:dyDescent="0.35">
      <c r="A424" s="179" t="s">
        <v>1244</v>
      </c>
      <c r="B424" s="179">
        <f>D114</f>
        <v>1984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103639434.38999999</v>
      </c>
      <c r="C427" s="179">
        <f t="shared" ref="C427:C434" si="13">CE61</f>
        <v>103639434.38999999</v>
      </c>
      <c r="D427" s="179"/>
    </row>
    <row r="428" spans="1:7" ht="12.65" customHeight="1" x14ac:dyDescent="0.35">
      <c r="A428" s="179" t="s">
        <v>3</v>
      </c>
      <c r="B428" s="179">
        <f t="shared" si="12"/>
        <v>25773593.699999992</v>
      </c>
      <c r="C428" s="179">
        <f t="shared" si="13"/>
        <v>25773595</v>
      </c>
      <c r="D428" s="179">
        <f>D173</f>
        <v>25773593.700000003</v>
      </c>
    </row>
    <row r="429" spans="1:7" ht="12.65" customHeight="1" x14ac:dyDescent="0.35">
      <c r="A429" s="179" t="s">
        <v>236</v>
      </c>
      <c r="B429" s="179">
        <f t="shared" si="12"/>
        <v>17609161.609999999</v>
      </c>
      <c r="C429" s="179">
        <f t="shared" si="13"/>
        <v>17609161.609999999</v>
      </c>
      <c r="D429" s="179"/>
    </row>
    <row r="430" spans="1:7" ht="12.65" customHeight="1" x14ac:dyDescent="0.35">
      <c r="A430" s="179" t="s">
        <v>237</v>
      </c>
      <c r="B430" s="179">
        <f t="shared" si="12"/>
        <v>67163968.250000015</v>
      </c>
      <c r="C430" s="179">
        <f t="shared" si="13"/>
        <v>67163968.250000015</v>
      </c>
      <c r="D430" s="179"/>
    </row>
    <row r="431" spans="1:7" ht="12.65" customHeight="1" x14ac:dyDescent="0.35">
      <c r="A431" s="179" t="s">
        <v>444</v>
      </c>
      <c r="B431" s="179">
        <f t="shared" si="12"/>
        <v>3388273.4499999997</v>
      </c>
      <c r="C431" s="179">
        <f t="shared" si="13"/>
        <v>3388273.4499999997</v>
      </c>
      <c r="D431" s="179"/>
    </row>
    <row r="432" spans="1:7" ht="12.65" customHeight="1" x14ac:dyDescent="0.35">
      <c r="A432" s="179" t="s">
        <v>445</v>
      </c>
      <c r="B432" s="179">
        <f t="shared" si="12"/>
        <v>33310914.109999999</v>
      </c>
      <c r="C432" s="179">
        <f t="shared" si="13"/>
        <v>33310914.109999999</v>
      </c>
      <c r="D432" s="179"/>
    </row>
    <row r="433" spans="1:7" ht="12.65" customHeight="1" x14ac:dyDescent="0.35">
      <c r="A433" s="179" t="s">
        <v>6</v>
      </c>
      <c r="B433" s="179">
        <f t="shared" si="12"/>
        <v>17658620.43</v>
      </c>
      <c r="C433" s="179">
        <f t="shared" si="13"/>
        <v>17658622</v>
      </c>
      <c r="D433" s="179">
        <f>C217</f>
        <v>17169577.030000001</v>
      </c>
    </row>
    <row r="434" spans="1:7" ht="12.65" customHeight="1" x14ac:dyDescent="0.35">
      <c r="A434" s="179" t="s">
        <v>474</v>
      </c>
      <c r="B434" s="179">
        <f t="shared" si="12"/>
        <v>4488782.4399999985</v>
      </c>
      <c r="C434" s="179">
        <f t="shared" si="13"/>
        <v>4488782.4399999985</v>
      </c>
      <c r="D434" s="179">
        <f>D177</f>
        <v>4488646.21</v>
      </c>
    </row>
    <row r="435" spans="1:7" ht="12.65" customHeight="1" x14ac:dyDescent="0.35">
      <c r="A435" s="179" t="s">
        <v>447</v>
      </c>
      <c r="B435" s="179">
        <f t="shared" si="12"/>
        <v>2622815.8800000008</v>
      </c>
      <c r="C435" s="179"/>
      <c r="D435" s="179">
        <f>D181</f>
        <v>2622815.8800000008</v>
      </c>
    </row>
    <row r="436" spans="1:7" ht="12.65" customHeight="1" x14ac:dyDescent="0.35">
      <c r="A436" s="179" t="s">
        <v>475</v>
      </c>
      <c r="B436" s="179">
        <f t="shared" si="12"/>
        <v>7294682.7699999996</v>
      </c>
      <c r="C436" s="179"/>
      <c r="D436" s="179">
        <f>D186</f>
        <v>7294682.7699999996</v>
      </c>
    </row>
    <row r="437" spans="1:7" ht="12.65" customHeight="1" x14ac:dyDescent="0.35">
      <c r="A437" s="194" t="s">
        <v>449</v>
      </c>
      <c r="B437" s="194">
        <f t="shared" si="12"/>
        <v>5811909</v>
      </c>
      <c r="C437" s="194"/>
      <c r="D437" s="194">
        <f>D190</f>
        <v>5811909</v>
      </c>
    </row>
    <row r="438" spans="1:7" ht="12.65" customHeight="1" x14ac:dyDescent="0.35">
      <c r="A438" s="194" t="s">
        <v>476</v>
      </c>
      <c r="B438" s="194">
        <f>C386+C387+C388</f>
        <v>15729407.65</v>
      </c>
      <c r="C438" s="194">
        <f>CD69</f>
        <v>0</v>
      </c>
      <c r="D438" s="194">
        <f>D181+D186+D190</f>
        <v>15729407.65</v>
      </c>
    </row>
    <row r="439" spans="1:7" ht="12.65" customHeight="1" x14ac:dyDescent="0.35">
      <c r="A439" s="179" t="s">
        <v>451</v>
      </c>
      <c r="B439" s="194">
        <f>C389</f>
        <v>16112875.739999998</v>
      </c>
      <c r="C439" s="194">
        <f>SUM(C69:CC69)</f>
        <v>18122423.130000003</v>
      </c>
      <c r="D439" s="179"/>
    </row>
    <row r="440" spans="1:7" ht="12.65" customHeight="1" x14ac:dyDescent="0.35">
      <c r="A440" s="179" t="s">
        <v>477</v>
      </c>
      <c r="B440" s="194">
        <f>B438+B439</f>
        <v>31842283.390000001</v>
      </c>
      <c r="C440" s="194">
        <f>CE69</f>
        <v>18122423.130000003</v>
      </c>
      <c r="D440" s="179"/>
    </row>
    <row r="441" spans="1:7" ht="12.65" customHeight="1" x14ac:dyDescent="0.35">
      <c r="A441" s="179" t="s">
        <v>478</v>
      </c>
      <c r="B441" s="179">
        <f>D390</f>
        <v>304875031.76999998</v>
      </c>
      <c r="C441" s="179">
        <f>SUM(C427:C437)+C440</f>
        <v>291155174.38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6795341.3299999982</v>
      </c>
      <c r="C444" s="179">
        <f>C363</f>
        <v>6795341.3299999982</v>
      </c>
      <c r="D444" s="179"/>
    </row>
    <row r="445" spans="1:7" ht="12.65" customHeight="1" x14ac:dyDescent="0.35">
      <c r="A445" s="179" t="s">
        <v>343</v>
      </c>
      <c r="B445" s="179">
        <f>D229</f>
        <v>1192935017.23</v>
      </c>
      <c r="C445" s="179">
        <f>C364</f>
        <v>1196836176.6500001</v>
      </c>
      <c r="D445" s="179"/>
    </row>
    <row r="446" spans="1:7" ht="12.65" customHeight="1" x14ac:dyDescent="0.35">
      <c r="A446" s="179" t="s">
        <v>351</v>
      </c>
      <c r="B446" s="179">
        <f>D236</f>
        <v>10130812.51</v>
      </c>
      <c r="C446" s="179">
        <f>C365</f>
        <v>10130812.51</v>
      </c>
      <c r="D446" s="179"/>
    </row>
    <row r="447" spans="1:7" ht="12.65" customHeight="1" x14ac:dyDescent="0.35">
      <c r="A447" s="179" t="s">
        <v>356</v>
      </c>
      <c r="B447" s="179">
        <f>D240</f>
        <v>3901159.42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1213762330.49</v>
      </c>
      <c r="C448" s="179">
        <f>D367</f>
        <v>1213762330.49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3953</v>
      </c>
    </row>
    <row r="454" spans="1:7" ht="12.65" customHeight="1" x14ac:dyDescent="0.35">
      <c r="A454" s="179" t="s">
        <v>168</v>
      </c>
      <c r="B454" s="179">
        <f>C233</f>
        <v>5327291.3519017771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4803521.1580982227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7763762.0700000003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785563547.00999999</v>
      </c>
      <c r="C463" s="194">
        <f>CE73</f>
        <v>785563547.00999999</v>
      </c>
      <c r="D463" s="194">
        <f>E141+E147+E153</f>
        <v>785563547.00999999</v>
      </c>
    </row>
    <row r="464" spans="1:7" ht="12.65" customHeight="1" x14ac:dyDescent="0.35">
      <c r="A464" s="179" t="s">
        <v>246</v>
      </c>
      <c r="B464" s="194">
        <f>C360</f>
        <v>699419515.96000004</v>
      </c>
      <c r="C464" s="194">
        <f>CE74</f>
        <v>699419515.96000004</v>
      </c>
      <c r="D464" s="194">
        <f>E142+E148+E154</f>
        <v>699419515.96000004</v>
      </c>
    </row>
    <row r="465" spans="1:7" ht="12.65" customHeight="1" x14ac:dyDescent="0.35">
      <c r="A465" s="179" t="s">
        <v>247</v>
      </c>
      <c r="B465" s="194">
        <f>D361</f>
        <v>1484983062.97</v>
      </c>
      <c r="C465" s="194">
        <f>CE75</f>
        <v>1484983062.97</v>
      </c>
      <c r="D465" s="194">
        <f>D463+D464</f>
        <v>1484983062.97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19229634</v>
      </c>
      <c r="C468" s="179">
        <f>E195</f>
        <v>19229634</v>
      </c>
      <c r="D468" s="179"/>
    </row>
    <row r="469" spans="1:7" ht="12.65" customHeight="1" x14ac:dyDescent="0.35">
      <c r="A469" s="179" t="s">
        <v>333</v>
      </c>
      <c r="B469" s="179">
        <f t="shared" si="14"/>
        <v>716319</v>
      </c>
      <c r="C469" s="179">
        <f>E196</f>
        <v>716319</v>
      </c>
      <c r="D469" s="179"/>
    </row>
    <row r="470" spans="1:7" ht="12.65" customHeight="1" x14ac:dyDescent="0.35">
      <c r="A470" s="179" t="s">
        <v>334</v>
      </c>
      <c r="B470" s="179">
        <f t="shared" si="14"/>
        <v>127155675.63</v>
      </c>
      <c r="C470" s="179">
        <f>E197</f>
        <v>127155675.63</v>
      </c>
      <c r="D470" s="179"/>
    </row>
    <row r="471" spans="1:7" ht="12.65" customHeight="1" x14ac:dyDescent="0.35">
      <c r="A471" s="179" t="s">
        <v>494</v>
      </c>
      <c r="B471" s="179">
        <f t="shared" si="14"/>
        <v>1338563.77</v>
      </c>
      <c r="C471" s="179">
        <f>E198</f>
        <v>1338563.77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46787378.909999996</v>
      </c>
      <c r="C473" s="179">
        <f>SUM(E200:E201)</f>
        <v>46787378.910000034</v>
      </c>
      <c r="D473" s="179"/>
    </row>
    <row r="474" spans="1:7" ht="12.65" customHeight="1" x14ac:dyDescent="0.35">
      <c r="A474" s="179" t="s">
        <v>339</v>
      </c>
      <c r="B474" s="179">
        <f t="shared" si="14"/>
        <v>311050</v>
      </c>
      <c r="C474" s="179">
        <f>E202</f>
        <v>311050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195538621.31</v>
      </c>
      <c r="C476" s="179">
        <f>E204</f>
        <v>195538621.31000003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25294719.93</v>
      </c>
      <c r="C478" s="179">
        <f>E217</f>
        <v>25294719.93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262622585.75000003</v>
      </c>
    </row>
    <row r="482" spans="1:12" ht="12.65" customHeight="1" x14ac:dyDescent="0.35">
      <c r="A482" s="180" t="s">
        <v>499</v>
      </c>
      <c r="C482" s="180">
        <f>D339</f>
        <v>262622585.75000003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037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14841244</v>
      </c>
      <c r="C496" s="240">
        <f>C71</f>
        <v>12759809.899999999</v>
      </c>
      <c r="D496" s="240">
        <v>6057</v>
      </c>
      <c r="E496" s="180">
        <f>C59</f>
        <v>8755</v>
      </c>
      <c r="F496" s="263">
        <f t="shared" ref="F496:G511" si="15">IF(B496=0,"",IF(D496=0,"",B496/D496))</f>
        <v>2450.2631665841177</v>
      </c>
      <c r="G496" s="264">
        <f t="shared" si="15"/>
        <v>1457.4311707595657</v>
      </c>
      <c r="H496" s="265">
        <f>IF(B496=0,"",IF(C496=0,"",IF(D496=0,"",IF(E496=0,"",IF(G496/F496-1&lt;-0.25,G496/F496-1,IF(G496/F496-1&gt;0.25,G496/F496-1,""))))))</f>
        <v>-0.40519402542733685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5470738</v>
      </c>
      <c r="C497" s="240">
        <f>D71</f>
        <v>9859089.6699999999</v>
      </c>
      <c r="D497" s="240">
        <v>19139</v>
      </c>
      <c r="E497" s="180">
        <f>D59</f>
        <v>17572</v>
      </c>
      <c r="F497" s="263">
        <f t="shared" si="15"/>
        <v>285.84241600919586</v>
      </c>
      <c r="G497" s="263">
        <f t="shared" si="15"/>
        <v>561.06815786478489</v>
      </c>
      <c r="H497" s="265">
        <f t="shared" ref="H497:H550" si="16">IF(B497=0,"",IF(C497=0,"",IF(D497=0,"",IF(E497=0,"",IF(G497/F497-1&lt;-0.25,G497/F497-1,IF(G497/F497-1&gt;0.25,G497/F497-1,""))))))</f>
        <v>0.96285829688318447</v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24905853</v>
      </c>
      <c r="C498" s="240">
        <f>E71</f>
        <v>11969101.090000002</v>
      </c>
      <c r="D498" s="240">
        <v>27997</v>
      </c>
      <c r="E498" s="180">
        <f>E59</f>
        <v>23085</v>
      </c>
      <c r="F498" s="263">
        <f t="shared" si="15"/>
        <v>889.59006322105938</v>
      </c>
      <c r="G498" s="263">
        <f t="shared" si="15"/>
        <v>518.47957938055026</v>
      </c>
      <c r="H498" s="265">
        <f t="shared" si="16"/>
        <v>-0.41717022163756989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3641646.93</v>
      </c>
      <c r="D499" s="240">
        <v>0</v>
      </c>
      <c r="E499" s="180">
        <f>F59</f>
        <v>4308</v>
      </c>
      <c r="F499" s="263" t="str">
        <f t="shared" si="15"/>
        <v/>
      </c>
      <c r="G499" s="263">
        <f t="shared" si="15"/>
        <v>845.32194289693598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4654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434035.78</v>
      </c>
      <c r="D507" s="240">
        <v>0</v>
      </c>
      <c r="E507" s="180">
        <f>N59</f>
        <v>936</v>
      </c>
      <c r="F507" s="263" t="str">
        <f t="shared" si="15"/>
        <v/>
      </c>
      <c r="G507" s="263">
        <f t="shared" si="15"/>
        <v>463.7134401709402</v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9346541</v>
      </c>
      <c r="C508" s="240">
        <f>O71</f>
        <v>4150265.2800000003</v>
      </c>
      <c r="D508" s="240">
        <v>1441</v>
      </c>
      <c r="E508" s="180">
        <f>O59</f>
        <v>1329</v>
      </c>
      <c r="F508" s="263">
        <f t="shared" si="15"/>
        <v>6486.1492019430952</v>
      </c>
      <c r="G508" s="263">
        <f t="shared" si="15"/>
        <v>3122.8482167042889</v>
      </c>
      <c r="H508" s="265">
        <f t="shared" si="16"/>
        <v>-0.51853586473638957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39220180</v>
      </c>
      <c r="C509" s="240">
        <f>P71</f>
        <v>44724574.850000001</v>
      </c>
      <c r="D509" s="240">
        <v>1007098</v>
      </c>
      <c r="E509" s="180">
        <f>P59</f>
        <v>1457858</v>
      </c>
      <c r="F509" s="263">
        <f t="shared" si="15"/>
        <v>38.943757211314093</v>
      </c>
      <c r="G509" s="263">
        <f t="shared" si="15"/>
        <v>30.678279263138112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2763924</v>
      </c>
      <c r="C510" s="240">
        <f>Q71</f>
        <v>2306503.2699999996</v>
      </c>
      <c r="D510" s="240">
        <v>0</v>
      </c>
      <c r="E510" s="180">
        <f>Q59</f>
        <v>999457.39436619717</v>
      </c>
      <c r="F510" s="263" t="str">
        <f t="shared" si="15"/>
        <v/>
      </c>
      <c r="G510" s="263">
        <f t="shared" si="15"/>
        <v>2.3077554711200685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1940035</v>
      </c>
      <c r="C511" s="240">
        <f>R71</f>
        <v>3762205.4499999997</v>
      </c>
      <c r="D511" s="240">
        <v>1070544</v>
      </c>
      <c r="E511" s="180">
        <f>R59</f>
        <v>1562437</v>
      </c>
      <c r="F511" s="263">
        <f t="shared" si="15"/>
        <v>1.8121954819232091</v>
      </c>
      <c r="G511" s="263">
        <f t="shared" si="15"/>
        <v>2.4079085748737388</v>
      </c>
      <c r="H511" s="265">
        <f t="shared" si="16"/>
        <v>0.32872452166050192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3541228</v>
      </c>
      <c r="C512" s="240">
        <f>S71</f>
        <v>1654756.56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725977</v>
      </c>
      <c r="C513" s="240">
        <f>T71</f>
        <v>634091.32000000007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9613461</v>
      </c>
      <c r="C514" s="240">
        <f>U71</f>
        <v>8752404.2299999986</v>
      </c>
      <c r="D514" s="240">
        <v>655298</v>
      </c>
      <c r="E514" s="180">
        <f>U59</f>
        <v>709344</v>
      </c>
      <c r="F514" s="263">
        <f t="shared" si="17"/>
        <v>14.670365238410616</v>
      </c>
      <c r="G514" s="263">
        <f t="shared" si="17"/>
        <v>12.338730192967022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14686014</v>
      </c>
      <c r="C515" s="240">
        <f>V71</f>
        <v>207284.37999999998</v>
      </c>
      <c r="D515" s="240">
        <v>44930</v>
      </c>
      <c r="E515" s="180">
        <f>V59</f>
        <v>14084</v>
      </c>
      <c r="F515" s="263">
        <f t="shared" si="17"/>
        <v>326.8643222791008</v>
      </c>
      <c r="G515" s="263">
        <f t="shared" si="17"/>
        <v>14.717720817949445</v>
      </c>
      <c r="H515" s="265">
        <f t="shared" si="16"/>
        <v>-0.95497299700582683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1177421</v>
      </c>
      <c r="C516" s="240">
        <f>W71</f>
        <v>1062606.06</v>
      </c>
      <c r="D516" s="240">
        <v>3903</v>
      </c>
      <c r="E516" s="180">
        <f>W59</f>
        <v>35154.795070422537</v>
      </c>
      <c r="F516" s="263">
        <f t="shared" si="17"/>
        <v>301.67076607737636</v>
      </c>
      <c r="G516" s="263">
        <f t="shared" si="17"/>
        <v>30.226489953116609</v>
      </c>
      <c r="H516" s="265">
        <f t="shared" si="16"/>
        <v>-0.89980305236018876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2079496</v>
      </c>
      <c r="C517" s="240">
        <f>X71</f>
        <v>1832651.52</v>
      </c>
      <c r="D517" s="240">
        <v>17553</v>
      </c>
      <c r="E517" s="180">
        <f>X59</f>
        <v>19640</v>
      </c>
      <c r="F517" s="263">
        <f t="shared" si="17"/>
        <v>118.46954936478095</v>
      </c>
      <c r="G517" s="263">
        <f t="shared" si="17"/>
        <v>93.312195519348265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9771813</v>
      </c>
      <c r="C518" s="240">
        <f>Y71</f>
        <v>19566329.789999999</v>
      </c>
      <c r="D518" s="240">
        <v>40124</v>
      </c>
      <c r="E518" s="180">
        <f>Y59</f>
        <v>142749</v>
      </c>
      <c r="F518" s="263">
        <f t="shared" si="17"/>
        <v>243.54034991526268</v>
      </c>
      <c r="G518" s="263">
        <f t="shared" si="17"/>
        <v>137.0680690582771</v>
      </c>
      <c r="H518" s="265">
        <f t="shared" si="16"/>
        <v>-0.43718538178183408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72000</v>
      </c>
      <c r="C519" s="240">
        <f>Z71</f>
        <v>4122214.7300000004</v>
      </c>
      <c r="D519" s="240">
        <v>0</v>
      </c>
      <c r="E519" s="180">
        <f>Z59</f>
        <v>4882</v>
      </c>
      <c r="F519" s="263" t="str">
        <f t="shared" si="17"/>
        <v/>
      </c>
      <c r="G519" s="263">
        <f t="shared" si="17"/>
        <v>844.37007988529297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1087204</v>
      </c>
      <c r="C520" s="240">
        <f>AA71</f>
        <v>1123409.45</v>
      </c>
      <c r="D520" s="240">
        <v>1302</v>
      </c>
      <c r="E520" s="180">
        <f>AA59</f>
        <v>15718</v>
      </c>
      <c r="F520" s="263">
        <f t="shared" si="17"/>
        <v>835.02611367127497</v>
      </c>
      <c r="G520" s="263">
        <f t="shared" si="17"/>
        <v>71.472798702124948</v>
      </c>
      <c r="H520" s="265">
        <f t="shared" si="16"/>
        <v>-0.91440651072828405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13167701</v>
      </c>
      <c r="C521" s="240">
        <f>AB71</f>
        <v>13340636.620000003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4677518</v>
      </c>
      <c r="C522" s="240">
        <f>AC71</f>
        <v>3828820.5300000003</v>
      </c>
      <c r="D522" s="240">
        <v>225879</v>
      </c>
      <c r="E522" s="180">
        <f>AC59</f>
        <v>58327</v>
      </c>
      <c r="F522" s="263">
        <f t="shared" si="17"/>
        <v>20.708069364571298</v>
      </c>
      <c r="G522" s="263">
        <f t="shared" si="17"/>
        <v>65.64405043976204</v>
      </c>
      <c r="H522" s="265">
        <f t="shared" si="16"/>
        <v>2.1699744328686728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912152</v>
      </c>
      <c r="C523" s="240">
        <f>AD71</f>
        <v>967247.22999999986</v>
      </c>
      <c r="D523" s="240">
        <v>0</v>
      </c>
      <c r="E523" s="180">
        <f>AD59</f>
        <v>5445</v>
      </c>
      <c r="F523" s="263" t="str">
        <f t="shared" si="17"/>
        <v/>
      </c>
      <c r="G523" s="263">
        <f t="shared" si="17"/>
        <v>177.63952800734617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985559</v>
      </c>
      <c r="C524" s="240">
        <f>AE71</f>
        <v>838249.70000000007</v>
      </c>
      <c r="D524" s="240">
        <v>22424</v>
      </c>
      <c r="E524" s="180">
        <f>AE59</f>
        <v>23370</v>
      </c>
      <c r="F524" s="263">
        <f t="shared" si="17"/>
        <v>43.951079200856228</v>
      </c>
      <c r="G524" s="263">
        <f t="shared" si="17"/>
        <v>35.868622165169022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16379594</v>
      </c>
      <c r="C526" s="240">
        <f>AG71</f>
        <v>14005204.609999999</v>
      </c>
      <c r="D526" s="240">
        <v>49181</v>
      </c>
      <c r="E526" s="180">
        <f>AG59</f>
        <v>51521</v>
      </c>
      <c r="F526" s="263">
        <f t="shared" si="17"/>
        <v>333.04719302169536</v>
      </c>
      <c r="G526" s="263">
        <f t="shared" si="17"/>
        <v>271.83487529356961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4475193</v>
      </c>
      <c r="C528" s="240">
        <f>AI71</f>
        <v>938134.05000000016</v>
      </c>
      <c r="D528" s="240">
        <v>6881</v>
      </c>
      <c r="E528" s="180">
        <f>AI59</f>
        <v>0</v>
      </c>
      <c r="F528" s="263">
        <f t="shared" ref="F528:G540" si="18">IF(B528=0,"",IF(D528=0,"",B528/D528))</f>
        <v>650.36956837668947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0</v>
      </c>
      <c r="C529" s="240">
        <f>AJ71</f>
        <v>6686163.7699999996</v>
      </c>
      <c r="D529" s="240">
        <v>0</v>
      </c>
      <c r="E529" s="180">
        <f>AJ59</f>
        <v>3630</v>
      </c>
      <c r="F529" s="263" t="str">
        <f t="shared" si="18"/>
        <v/>
      </c>
      <c r="G529" s="263">
        <f t="shared" si="18"/>
        <v>1841.9183939393938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440476</v>
      </c>
      <c r="C530" s="240">
        <f>AK71</f>
        <v>377741.21</v>
      </c>
      <c r="D530" s="240">
        <v>10888</v>
      </c>
      <c r="E530" s="180">
        <f>AK59</f>
        <v>11150</v>
      </c>
      <c r="F530" s="263">
        <f t="shared" si="18"/>
        <v>40.455180014695074</v>
      </c>
      <c r="G530" s="263">
        <f t="shared" si="18"/>
        <v>33.878135426008967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207076</v>
      </c>
      <c r="C531" s="240">
        <f>AL71</f>
        <v>202609.41</v>
      </c>
      <c r="D531" s="240">
        <v>3149</v>
      </c>
      <c r="E531" s="180">
        <f>AL59</f>
        <v>3759</v>
      </c>
      <c r="F531" s="263">
        <f t="shared" si="18"/>
        <v>65.759288663067636</v>
      </c>
      <c r="G531" s="263">
        <f t="shared" si="18"/>
        <v>53.8998164405427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565802</v>
      </c>
      <c r="C533" s="240">
        <f>AN71</f>
        <v>404263.67</v>
      </c>
      <c r="D533" s="240">
        <v>3708</v>
      </c>
      <c r="E533" s="180">
        <f>AN59</f>
        <v>1714</v>
      </c>
      <c r="F533" s="263">
        <f t="shared" si="18"/>
        <v>152.58953613807984</v>
      </c>
      <c r="G533" s="263">
        <f t="shared" si="18"/>
        <v>235.85978413068844</v>
      </c>
      <c r="H533" s="265">
        <f t="shared" si="16"/>
        <v>0.54571401224561367</v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158011</v>
      </c>
      <c r="C541" s="240">
        <f>AV71</f>
        <v>3686494.5500000003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5794</v>
      </c>
      <c r="C542" s="240">
        <f>AW71</f>
        <v>1646209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3912333</v>
      </c>
      <c r="C544" s="240">
        <f>AY71</f>
        <v>4992960.0999999987</v>
      </c>
      <c r="D544" s="240">
        <v>956452</v>
      </c>
      <c r="E544" s="180">
        <f>AY59</f>
        <v>145747</v>
      </c>
      <c r="F544" s="263">
        <f t="shared" ref="F544:G550" si="19">IF(B544=0,"",IF(D544=0,"",B544/D544))</f>
        <v>4.0904645502335715</v>
      </c>
      <c r="G544" s="263">
        <f t="shared" si="19"/>
        <v>34.25772125669824</v>
      </c>
      <c r="H544" s="265">
        <f t="shared" si="16"/>
        <v>7.3750197162183149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1498517</v>
      </c>
      <c r="C546" s="240">
        <f>BA71</f>
        <v>1370758.27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0</v>
      </c>
      <c r="C548" s="240">
        <f>BC71</f>
        <v>283100.46999999997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7322</v>
      </c>
      <c r="C549" s="240">
        <f>BD71</f>
        <v>688863.91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14646094</v>
      </c>
      <c r="C550" s="240">
        <f>BE71</f>
        <v>9202417.6699999981</v>
      </c>
      <c r="D550" s="240">
        <v>680240</v>
      </c>
      <c r="E550" s="180">
        <f>BE59</f>
        <v>871026</v>
      </c>
      <c r="F550" s="263">
        <f t="shared" si="19"/>
        <v>21.530774432553216</v>
      </c>
      <c r="G550" s="263">
        <f t="shared" si="19"/>
        <v>10.565032123036509</v>
      </c>
      <c r="H550" s="265">
        <f t="shared" si="16"/>
        <v>-0.50930552191086886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3395014</v>
      </c>
      <c r="C551" s="240">
        <f>BF71</f>
        <v>3316625.5799999996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352965</v>
      </c>
      <c r="C552" s="240">
        <f>BG71</f>
        <v>410455.85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6696010</v>
      </c>
      <c r="C553" s="240">
        <f>BH71</f>
        <v>6114803.6499999994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1822061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624438</v>
      </c>
      <c r="C555" s="240">
        <f>BJ71</f>
        <v>582808.75999999978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4704291</v>
      </c>
      <c r="C556" s="240">
        <f>BK71</f>
        <v>4344198.83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2584606</v>
      </c>
      <c r="C557" s="240">
        <f>BL71</f>
        <v>580756.55000000005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24831451</v>
      </c>
      <c r="C559" s="240">
        <f>BN71</f>
        <v>11848760.189999999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619745</v>
      </c>
      <c r="C561" s="240">
        <f>BP71</f>
        <v>228229.93999999994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1185824</v>
      </c>
      <c r="C563" s="240">
        <f>BR71</f>
        <v>534897.39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7024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47516</v>
      </c>
      <c r="C565" s="240">
        <f>BT71</f>
        <v>-422.28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2654627</v>
      </c>
      <c r="C567" s="240">
        <f>BV71</f>
        <v>2336385.27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406353</v>
      </c>
      <c r="C568" s="240">
        <f>BW71</f>
        <v>369268.3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23777</v>
      </c>
      <c r="C569" s="240">
        <f>BX71</f>
        <v>3178947.3999999994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5636013</v>
      </c>
      <c r="C570" s="240">
        <f>BY71</f>
        <v>1960433.3499999999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0</v>
      </c>
      <c r="C571" s="240">
        <f>BZ71</f>
        <v>1863227.46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718322</v>
      </c>
      <c r="C572" s="240">
        <f>CA71</f>
        <v>2913273.3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28598780</v>
      </c>
      <c r="C574" s="240">
        <f>CC71</f>
        <v>54549669.810000002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3267135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618701</v>
      </c>
      <c r="E612" s="180">
        <f>SUM(C624:D647)+SUM(C668:D713)</f>
        <v>222782354.36023718</v>
      </c>
      <c r="F612" s="180">
        <f>CE64-(AX64+BD64+BE64+BG64+BJ64+BN64+BP64+BQ64+CB64+CC64+CD64)</f>
        <v>65716788.040000014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1186.2740630136993</v>
      </c>
      <c r="I612" s="180">
        <f>CE78-(AX78+AY78+AZ78+BD78+BE78+BF78+BG78+BJ78+BN78+BO78+BP78+BQ78+BR78+CB78+CC78+CD78)</f>
        <v>128335.99999999997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1484983062.97</v>
      </c>
      <c r="L612" s="197">
        <f>CE80-(AW80+AX80+AY80+AZ80+BA80+BB80+BC80+BD80+BE80+BF80+BG80+BH80+BI80+BJ80+BK80+BL80+BM80+BN80+BO80+BP80+BQ80+BR80+BS80+BT80+BU80+BV80+BW80+BX80+BY80+BZ80+CA80+CB80+CC80+CD80)</f>
        <v>359.91977435397337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9202417.6699999981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0</v>
      </c>
      <c r="D615" s="266">
        <f>SUM(C614:C615)</f>
        <v>9202417.6699999981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582808.75999999978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410455.85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11848760.189999999</v>
      </c>
      <c r="D619" s="180">
        <f>(D615/D612)*BN76</f>
        <v>704064.87596936151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54549669.810000002</v>
      </c>
      <c r="D620" s="180">
        <f>(D615/D612)*CC76</f>
        <v>48830.593793464039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228229.93999999994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68372820.019762829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688863.91</v>
      </c>
      <c r="D624" s="180">
        <f>(D615/D612)*BD76</f>
        <v>0</v>
      </c>
      <c r="E624" s="180">
        <f>(E623/E612)*SUM(C624:D624)</f>
        <v>211415.16468750706</v>
      </c>
      <c r="F624" s="180">
        <f>SUM(C624:E624)</f>
        <v>900279.07468750712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4992960.0999999987</v>
      </c>
      <c r="D625" s="180">
        <f>(D615/D612)*AY76</f>
        <v>180047.0112305459</v>
      </c>
      <c r="E625" s="180">
        <f>(E623/E612)*SUM(C625:D625)</f>
        <v>1587617.1395747105</v>
      </c>
      <c r="F625" s="180">
        <f>(F624/F612)*AY64</f>
        <v>32879.75793107591</v>
      </c>
      <c r="G625" s="180">
        <f>SUM(C625:F625)</f>
        <v>6793504.008736331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534897.39</v>
      </c>
      <c r="D626" s="180">
        <f>(D615/D612)*BR76</f>
        <v>46212.809904444948</v>
      </c>
      <c r="E626" s="180">
        <f>(E623/E612)*SUM(C626:D626)</f>
        <v>178345.1082731107</v>
      </c>
      <c r="F626" s="180">
        <f>(F624/F612)*BR64</f>
        <v>160.90740608340874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759616.2155836391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3316625.5799999996</v>
      </c>
      <c r="D629" s="180">
        <f>(D615/D612)*BF76</f>
        <v>114022.3368932974</v>
      </c>
      <c r="E629" s="180">
        <f>(E623/E612)*SUM(C629:D629)</f>
        <v>1052879.9430570393</v>
      </c>
      <c r="F629" s="180">
        <f>(F624/F612)*BF64</f>
        <v>3256.0075837968066</v>
      </c>
      <c r="G629" s="180">
        <f>(G625/G612)*BF77</f>
        <v>0</v>
      </c>
      <c r="H629" s="180">
        <f>(H628/H612)*BF60</f>
        <v>38773.34267214594</v>
      </c>
      <c r="I629" s="180">
        <f>SUM(C629:H629)</f>
        <v>4525557.2102062786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1370758.27</v>
      </c>
      <c r="D630" s="180">
        <f>(D615/D612)*BA76</f>
        <v>67556.672863208558</v>
      </c>
      <c r="E630" s="180">
        <f>(E623/E612)*SUM(C630:D630)</f>
        <v>441424.76634888235</v>
      </c>
      <c r="F630" s="180">
        <f>(F624/F612)*BA64</f>
        <v>54.556811164074169</v>
      </c>
      <c r="G630" s="180">
        <f>(G625/G612)*BA77</f>
        <v>0</v>
      </c>
      <c r="H630" s="180">
        <f>(H628/H612)*BA60</f>
        <v>1921.0136323486327</v>
      </c>
      <c r="I630" s="180">
        <f>(I629/I612)*BA78</f>
        <v>37701.565377914754</v>
      </c>
      <c r="J630" s="180">
        <f>SUM(C630:I630)</f>
        <v>1919416.8450335185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1646209</v>
      </c>
      <c r="D631" s="180">
        <f>(D615/D612)*AW76</f>
        <v>0</v>
      </c>
      <c r="E631" s="180">
        <f>(E623/E612)*SUM(C631:D631)</f>
        <v>505228.30677115353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283100.46999999997</v>
      </c>
      <c r="D633" s="180">
        <f>(D615/D612)*BC76</f>
        <v>0</v>
      </c>
      <c r="E633" s="180">
        <f>(E623/E612)*SUM(C633:D633)</f>
        <v>86884.697571339813</v>
      </c>
      <c r="F633" s="180">
        <f>(F624/F612)*BC64</f>
        <v>15.599480938153656</v>
      </c>
      <c r="G633" s="180">
        <f>(G625/G612)*BC77</f>
        <v>0</v>
      </c>
      <c r="H633" s="180">
        <f>(H628/H612)*BC60</f>
        <v>4732.0969143521315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4344198.83</v>
      </c>
      <c r="D635" s="180">
        <f>(D615/D612)*BK76</f>
        <v>0</v>
      </c>
      <c r="E635" s="180">
        <f>(E623/E612)*SUM(C635:D635)</f>
        <v>1333252.4722912621</v>
      </c>
      <c r="F635" s="180">
        <f>(F624/F612)*BK64</f>
        <v>154.64610568577714</v>
      </c>
      <c r="G635" s="180">
        <f>(G625/G612)*BK77</f>
        <v>0</v>
      </c>
      <c r="H635" s="180">
        <f>(H628/H612)*BK60</f>
        <v>14174.039878990217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6114803.6499999994</v>
      </c>
      <c r="D636" s="180">
        <f>(D615/D612)*BH76</f>
        <v>26728.168457768774</v>
      </c>
      <c r="E636" s="180">
        <f>(E623/E612)*SUM(C636:D636)</f>
        <v>1884861.3521251443</v>
      </c>
      <c r="F636" s="180">
        <f>(F624/F612)*BH64</f>
        <v>241.23247197221136</v>
      </c>
      <c r="G636" s="180">
        <f>(G625/G612)*BH77</f>
        <v>0</v>
      </c>
      <c r="H636" s="180">
        <f>(H628/H612)*BH60</f>
        <v>789.56554967605052</v>
      </c>
      <c r="I636" s="180">
        <f>(I629/I612)*BH78</f>
        <v>14916.273224155175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580756.55000000005</v>
      </c>
      <c r="D637" s="180">
        <f>(D615/D612)*BL76</f>
        <v>0</v>
      </c>
      <c r="E637" s="180">
        <f>(E623/E612)*SUM(C637:D637)</f>
        <v>178236.57166420351</v>
      </c>
      <c r="F637" s="180">
        <f>(F624/F612)*BL64</f>
        <v>43.143585943037401</v>
      </c>
      <c r="G637" s="180">
        <f>(G625/G612)*BL77</f>
        <v>0</v>
      </c>
      <c r="H637" s="180">
        <f>(H628/H612)*BL60</f>
        <v>6582.6733801813134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21685.959716987687</v>
      </c>
      <c r="E639" s="180">
        <f>(E623/E612)*SUM(C639:D639)</f>
        <v>6655.5101499998682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12111.811952650296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-422.28</v>
      </c>
      <c r="D640" s="180">
        <f>(D615/D612)*BT76</f>
        <v>0</v>
      </c>
      <c r="E640" s="180">
        <f>(E623/E612)*SUM(C640:D640)</f>
        <v>-129.59946725070918</v>
      </c>
      <c r="F640" s="180">
        <f>(F624/F612)*BT64</f>
        <v>0</v>
      </c>
      <c r="G640" s="180">
        <f>(G625/G612)*BT77</f>
        <v>0</v>
      </c>
      <c r="H640" s="180">
        <f>(H628/H612)*BT60</f>
        <v>-6.403378774495442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2336385.27</v>
      </c>
      <c r="D642" s="180">
        <f>(D615/D612)*BV76</f>
        <v>126159.33492420409</v>
      </c>
      <c r="E642" s="180">
        <f>(E623/E612)*SUM(C642:D642)</f>
        <v>755765.0584429407</v>
      </c>
      <c r="F642" s="180">
        <f>(F624/F612)*BV64</f>
        <v>334.38289489473618</v>
      </c>
      <c r="G642" s="180">
        <f>(G625/G612)*BV77</f>
        <v>0</v>
      </c>
      <c r="H642" s="180">
        <f>(H628/H612)*BV60</f>
        <v>15242.126090101583</v>
      </c>
      <c r="I642" s="180">
        <f>(I629/I612)*BV78</f>
        <v>70413.344635969916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369268.3</v>
      </c>
      <c r="D643" s="180">
        <f>(D615/D612)*BW76</f>
        <v>0</v>
      </c>
      <c r="E643" s="180">
        <f>(E623/E612)*SUM(C643:D643)</f>
        <v>113329.95868280537</v>
      </c>
      <c r="F643" s="180">
        <f>(F624/F612)*BW64</f>
        <v>24.078847515372932</v>
      </c>
      <c r="G643" s="180">
        <f>(G625/G612)*BW77</f>
        <v>0</v>
      </c>
      <c r="H643" s="180">
        <f>(H628/H612)*BW60</f>
        <v>3413.0008868060704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3178947.3999999994</v>
      </c>
      <c r="D644" s="180">
        <f>(D615/D612)*BX76</f>
        <v>13237.657166062441</v>
      </c>
      <c r="E644" s="180">
        <f>(E623/E612)*SUM(C644:D644)</f>
        <v>979694.71150515357</v>
      </c>
      <c r="F644" s="180">
        <f>(F624/F612)*BX64</f>
        <v>379.96140816011257</v>
      </c>
      <c r="G644" s="180">
        <f>(G625/G612)*BX77</f>
        <v>0</v>
      </c>
      <c r="H644" s="180">
        <f>(H628/H612)*BX60</f>
        <v>15583.568719748062</v>
      </c>
      <c r="I644" s="180">
        <f>(I629/I612)*BX78</f>
        <v>7381.755213745445</v>
      </c>
      <c r="J644" s="180">
        <f>(J630/J612)*BX79</f>
        <v>0</v>
      </c>
      <c r="K644" s="180">
        <f>SUM(C631:J644)</f>
        <v>25051364.247864481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1960433.3499999999</v>
      </c>
      <c r="D645" s="180">
        <f>(D615/D612)*BY76</f>
        <v>200349.71014254054</v>
      </c>
      <c r="E645" s="180">
        <f>(E623/E612)*SUM(C645:D645)</f>
        <v>663153.20033823606</v>
      </c>
      <c r="F645" s="180">
        <f>(F624/F612)*BY64</f>
        <v>103.28988004166507</v>
      </c>
      <c r="G645" s="180">
        <f>(G625/G612)*BY77</f>
        <v>0</v>
      </c>
      <c r="H645" s="180">
        <f>(H628/H612)*BY60</f>
        <v>9289.9350856957171</v>
      </c>
      <c r="I645" s="180">
        <f>(I629/I612)*BY78</f>
        <v>111801.34110138734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1863227.46</v>
      </c>
      <c r="D646" s="180">
        <f>(D615/D612)*BZ76</f>
        <v>0</v>
      </c>
      <c r="E646" s="180">
        <f>(E623/E612)*SUM(C646:D646)</f>
        <v>571832.16392652283</v>
      </c>
      <c r="F646" s="180">
        <f>(F624/F612)*BZ64</f>
        <v>35.928945878692758</v>
      </c>
      <c r="G646" s="180">
        <f>(G625/G612)*BZ77</f>
        <v>0</v>
      </c>
      <c r="H646" s="180">
        <f>(H628/H612)*BZ60</f>
        <v>17495.223770159013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2913273.3</v>
      </c>
      <c r="D647" s="180">
        <f>(D615/D612)*CA76</f>
        <v>16941.226418140584</v>
      </c>
      <c r="E647" s="180">
        <f>(E623/E612)*SUM(C647:D647)</f>
        <v>899294.87911831052</v>
      </c>
      <c r="F647" s="180">
        <f>(F624/F612)*CA64</f>
        <v>304.60743531427806</v>
      </c>
      <c r="G647" s="180">
        <f>(G625/G612)*CA77</f>
        <v>0</v>
      </c>
      <c r="H647" s="180">
        <f>(H628/H612)*CA60</f>
        <v>22180.409794761745</v>
      </c>
      <c r="I647" s="180">
        <f>(I629/I612)*CA78</f>
        <v>9460.1134778096985</v>
      </c>
      <c r="J647" s="180">
        <f>(J630/J612)*CA79</f>
        <v>0</v>
      </c>
      <c r="K647" s="180">
        <v>0</v>
      </c>
      <c r="L647" s="180">
        <f>SUM(C645:K647)</f>
        <v>9259176.1394347977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113316628.76999997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12759809.899999999</v>
      </c>
      <c r="D668" s="180">
        <f>(D615/D612)*C76</f>
        <v>502659.12800795533</v>
      </c>
      <c r="E668" s="180">
        <f>(E623/E612)*SUM(C668:D668)</f>
        <v>4070306.2433903138</v>
      </c>
      <c r="F668" s="180">
        <f>(F624/F612)*C64</f>
        <v>14452.982106334966</v>
      </c>
      <c r="G668" s="180">
        <f>(G625/G612)*C77</f>
        <v>389393.4865827997</v>
      </c>
      <c r="H668" s="180">
        <f>(H628/H612)*C60</f>
        <v>59786.71037000067</v>
      </c>
      <c r="I668" s="180">
        <f>(I629/I612)*C78</f>
        <v>280520.56405694166</v>
      </c>
      <c r="J668" s="180">
        <f>(J630/J612)*C79</f>
        <v>132439.73762145833</v>
      </c>
      <c r="K668" s="180">
        <f>(K644/K612)*C75</f>
        <v>655493.90723529225</v>
      </c>
      <c r="L668" s="180">
        <f>(L647/L612)*C80</f>
        <v>1064796.1850234107</v>
      </c>
      <c r="M668" s="180">
        <f t="shared" ref="M668:M713" si="20">ROUND(SUM(D668:L668),0)</f>
        <v>7169849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9859089.6699999999</v>
      </c>
      <c r="D669" s="180">
        <f>(D615/D612)*D76</f>
        <v>111984.63011604958</v>
      </c>
      <c r="E669" s="180">
        <f>(E623/E612)*SUM(C669:D669)</f>
        <v>3060163.6762628537</v>
      </c>
      <c r="F669" s="180">
        <f>(F624/F612)*D64</f>
        <v>10735.605523694539</v>
      </c>
      <c r="G669" s="180">
        <f>(G625/G612)*D77</f>
        <v>2359433.6721731792</v>
      </c>
      <c r="H669" s="180">
        <f>(H628/H612)*D60</f>
        <v>67591.705426591594</v>
      </c>
      <c r="I669" s="180">
        <f>(I629/I612)*D78</f>
        <v>62495.615528472073</v>
      </c>
      <c r="J669" s="180">
        <f>(J630/J612)*D79</f>
        <v>163150.4014177385</v>
      </c>
      <c r="K669" s="180">
        <f>(K644/K612)*D75</f>
        <v>803787.05781106185</v>
      </c>
      <c r="L669" s="180">
        <f>(L647/L612)*D80</f>
        <v>1675896.6042542376</v>
      </c>
      <c r="M669" s="180">
        <f t="shared" si="20"/>
        <v>8315239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11969101.090000002</v>
      </c>
      <c r="D670" s="180">
        <f>(D615/D612)*E76</f>
        <v>1314707.5893993543</v>
      </c>
      <c r="E670" s="180">
        <f>(E623/E612)*SUM(C670:D670)</f>
        <v>4076855.4700921266</v>
      </c>
      <c r="F670" s="180">
        <f>(F624/F612)*E64</f>
        <v>14519.554367346442</v>
      </c>
      <c r="G670" s="180">
        <f>(G625/G612)*E77</f>
        <v>2024529.1712038929</v>
      </c>
      <c r="H670" s="180">
        <f>(H628/H612)*E60</f>
        <v>83355.462154940818</v>
      </c>
      <c r="I670" s="180">
        <f>(I629/I612)*E78</f>
        <v>733703.00865681691</v>
      </c>
      <c r="J670" s="180">
        <f>(J630/J612)*E79</f>
        <v>808074.34113962238</v>
      </c>
      <c r="K670" s="180">
        <f>(K644/K612)*E75</f>
        <v>847393.28251342452</v>
      </c>
      <c r="L670" s="180">
        <f>(L647/L612)*E80</f>
        <v>2425883.4824011615</v>
      </c>
      <c r="M670" s="180">
        <f t="shared" si="20"/>
        <v>12329021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3641646.93</v>
      </c>
      <c r="D671" s="180">
        <f>(D615/D612)*F76</f>
        <v>0</v>
      </c>
      <c r="E671" s="180">
        <f>(E623/E612)*SUM(C671:D671)</f>
        <v>1117636.4072254917</v>
      </c>
      <c r="F671" s="180">
        <f>(F624/F612)*F64</f>
        <v>1724.9877800693062</v>
      </c>
      <c r="G671" s="180">
        <f>(G625/G612)*F77</f>
        <v>417640.12925327814</v>
      </c>
      <c r="H671" s="180">
        <f>(H628/H612)*F60</f>
        <v>14913.469165799883</v>
      </c>
      <c r="I671" s="180">
        <f>(I629/I612)*F78</f>
        <v>0</v>
      </c>
      <c r="J671" s="180">
        <f>(J630/J612)*F79</f>
        <v>0</v>
      </c>
      <c r="K671" s="180">
        <f>(K644/K612)*F75</f>
        <v>148802.71834339696</v>
      </c>
      <c r="L671" s="180">
        <f>(L647/L612)*F80</f>
        <v>0</v>
      </c>
      <c r="M671" s="180">
        <f t="shared" si="20"/>
        <v>1700718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434035.78</v>
      </c>
      <c r="D679" s="180">
        <f>(D615/D612)*N76</f>
        <v>0</v>
      </c>
      <c r="E679" s="180">
        <f>(E623/E612)*SUM(C679:D679)</f>
        <v>133207.36444005405</v>
      </c>
      <c r="F679" s="180">
        <f>(F624/F612)*N64</f>
        <v>177.7213368197246</v>
      </c>
      <c r="G679" s="180">
        <f>(G625/G612)*N77</f>
        <v>0</v>
      </c>
      <c r="H679" s="180">
        <f>(H628/H612)*N60</f>
        <v>5823.5931765229188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139209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4150265.2800000003</v>
      </c>
      <c r="D680" s="180">
        <f>(D615/D612)*O76</f>
        <v>142728.71703992717</v>
      </c>
      <c r="E680" s="180">
        <f>(E623/E612)*SUM(C680:D680)</f>
        <v>1317537.4986427659</v>
      </c>
      <c r="F680" s="180">
        <f>(F624/F612)*O64</f>
        <v>6136.7674411768912</v>
      </c>
      <c r="G680" s="180">
        <f>(G625/G612)*O77</f>
        <v>181785.32411694026</v>
      </c>
      <c r="H680" s="180">
        <f>(H628/H612)*O60</f>
        <v>21803.504727156978</v>
      </c>
      <c r="I680" s="180">
        <f>(I629/I612)*O78</f>
        <v>79653.065030046229</v>
      </c>
      <c r="J680" s="180">
        <f>(J630/J612)*O79</f>
        <v>49904.828668955306</v>
      </c>
      <c r="K680" s="180">
        <f>(K644/K612)*O75</f>
        <v>306242.41897708719</v>
      </c>
      <c r="L680" s="180">
        <f>(L647/L612)*O80</f>
        <v>842577.85075765545</v>
      </c>
      <c r="M680" s="180">
        <f t="shared" si="20"/>
        <v>2948370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44724574.850000001</v>
      </c>
      <c r="D681" s="180">
        <f>(D615/D612)*P76</f>
        <v>619894.19967413973</v>
      </c>
      <c r="E681" s="180">
        <f>(E623/E612)*SUM(C681:D681)</f>
        <v>13916403.882741403</v>
      </c>
      <c r="F681" s="180">
        <f>(F624/F612)*P64</f>
        <v>362025.63692315342</v>
      </c>
      <c r="G681" s="180">
        <f>(G625/G612)*P77</f>
        <v>1036549.2404391069</v>
      </c>
      <c r="H681" s="180">
        <f>(H628/H612)*P60</f>
        <v>90077.923048119745</v>
      </c>
      <c r="I681" s="180">
        <f>(I629/I612)*P78</f>
        <v>345946.31005181704</v>
      </c>
      <c r="J681" s="180">
        <f>(J630/J612)*P79</f>
        <v>564308.44725664845</v>
      </c>
      <c r="K681" s="180">
        <f>(K644/K612)*P75</f>
        <v>6882843.8961547054</v>
      </c>
      <c r="L681" s="180">
        <f>(L647/L612)*P80</f>
        <v>768505.07266907033</v>
      </c>
      <c r="M681" s="180">
        <f t="shared" si="20"/>
        <v>24586555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2306503.2699999996</v>
      </c>
      <c r="D682" s="180">
        <f>(D615/D612)*Q76</f>
        <v>173948.76467089917</v>
      </c>
      <c r="E682" s="180">
        <f>(E623/E612)*SUM(C682:D682)</f>
        <v>761260.9222181635</v>
      </c>
      <c r="F682" s="180">
        <f>(F624/F612)*Q64</f>
        <v>3348.1676787338929</v>
      </c>
      <c r="G682" s="180">
        <f>(G625/G612)*Q77</f>
        <v>0</v>
      </c>
      <c r="H682" s="180">
        <f>(H628/H612)*Q60</f>
        <v>11895.515522146994</v>
      </c>
      <c r="I682" s="180">
        <f>(I629/I612)*Q78</f>
        <v>97076.135423758911</v>
      </c>
      <c r="J682" s="180">
        <f>(J630/J612)*Q79</f>
        <v>0</v>
      </c>
      <c r="K682" s="180">
        <f>(K644/K612)*Q75</f>
        <v>399008.7125635125</v>
      </c>
      <c r="L682" s="180">
        <f>(L647/L612)*Q80</f>
        <v>0</v>
      </c>
      <c r="M682" s="180">
        <f t="shared" si="20"/>
        <v>1446538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3762205.4499999997</v>
      </c>
      <c r="D683" s="180">
        <f>(D615/D612)*R76</f>
        <v>12077.50294251989</v>
      </c>
      <c r="E683" s="180">
        <f>(E623/E612)*SUM(C683:D683)</f>
        <v>1158342.9477000663</v>
      </c>
      <c r="F683" s="180">
        <f>(F624/F612)*R64</f>
        <v>8809.6208907753498</v>
      </c>
      <c r="G683" s="180">
        <f>(G625/G612)*R77</f>
        <v>0</v>
      </c>
      <c r="H683" s="180">
        <f>(H628/H612)*R60</f>
        <v>3551.7309651306946</v>
      </c>
      <c r="I683" s="180">
        <f>(I629/I612)*R78</f>
        <v>6740.1301380155819</v>
      </c>
      <c r="J683" s="180">
        <f>(J630/J612)*R79</f>
        <v>0</v>
      </c>
      <c r="K683" s="180">
        <f>(K644/K612)*R75</f>
        <v>452293.92632000858</v>
      </c>
      <c r="L683" s="180">
        <f>(L647/L612)*R80</f>
        <v>314809.30687648669</v>
      </c>
      <c r="M683" s="180">
        <f t="shared" si="20"/>
        <v>1956625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1654756.56</v>
      </c>
      <c r="D684" s="180">
        <f>(D615/D612)*S76</f>
        <v>271015.0013739593</v>
      </c>
      <c r="E684" s="180">
        <f>(E623/E612)*SUM(C684:D684)</f>
        <v>591027.20564703876</v>
      </c>
      <c r="F684" s="180">
        <f>(F624/F612)*S64</f>
        <v>6917.6144124065022</v>
      </c>
      <c r="G684" s="180">
        <f>(G625/G612)*S77</f>
        <v>0</v>
      </c>
      <c r="H684" s="180">
        <f>(H628/H612)*S60</f>
        <v>12435.361580070148</v>
      </c>
      <c r="I684" s="180">
        <f>(I629/I612)*S78</f>
        <v>151246.1961142635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1032641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634091.32000000007</v>
      </c>
      <c r="D685" s="180">
        <f>(D615/D612)*T76</f>
        <v>24333.491150200174</v>
      </c>
      <c r="E685" s="180">
        <f>(E623/E612)*SUM(C685:D685)</f>
        <v>202073.28016888024</v>
      </c>
      <c r="F685" s="180">
        <f>(F624/F612)*T64</f>
        <v>3628.8728515062699</v>
      </c>
      <c r="G685" s="180">
        <f>(G625/G612)*T77</f>
        <v>0</v>
      </c>
      <c r="H685" s="180">
        <f>(H628/H612)*T60</f>
        <v>1972.240662544596</v>
      </c>
      <c r="I685" s="180">
        <f>(I629/I612)*T78</f>
        <v>13579.86811058312</v>
      </c>
      <c r="J685" s="180">
        <f>(J630/J612)*T79</f>
        <v>0</v>
      </c>
      <c r="K685" s="180">
        <f>(K644/K612)*T75</f>
        <v>96552.264254234906</v>
      </c>
      <c r="L685" s="180">
        <f>(L647/L612)*T80</f>
        <v>74072.778088585095</v>
      </c>
      <c r="M685" s="180">
        <f t="shared" si="20"/>
        <v>416213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8752404.2299999986</v>
      </c>
      <c r="D686" s="180">
        <f>(D615/D612)*U76</f>
        <v>265481.95815398713</v>
      </c>
      <c r="E686" s="180">
        <f>(E623/E612)*SUM(C686:D686)</f>
        <v>2767626.3278210787</v>
      </c>
      <c r="F686" s="180">
        <f>(F624/F612)*U64</f>
        <v>51870.44437471369</v>
      </c>
      <c r="G686" s="180">
        <f>(G625/G612)*U77</f>
        <v>0</v>
      </c>
      <c r="H686" s="180">
        <f>(H628/H612)*U60</f>
        <v>36723.377271731362</v>
      </c>
      <c r="I686" s="180">
        <f>(I629/I612)*U78</f>
        <v>148158.35324315287</v>
      </c>
      <c r="J686" s="180">
        <f>(J630/J612)*U79</f>
        <v>0</v>
      </c>
      <c r="K686" s="180">
        <f>(K644/K612)*U75</f>
        <v>1630382.3370306958</v>
      </c>
      <c r="L686" s="180">
        <f>(L647/L612)*U80</f>
        <v>0</v>
      </c>
      <c r="M686" s="180">
        <f t="shared" si="20"/>
        <v>4900243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207284.37999999998</v>
      </c>
      <c r="D687" s="180">
        <f>(D615/D612)*V76</f>
        <v>158197.44002049454</v>
      </c>
      <c r="E687" s="180">
        <f>(E623/E612)*SUM(C687:D687)</f>
        <v>112167.87241753261</v>
      </c>
      <c r="F687" s="180">
        <f>(F624/F612)*V64</f>
        <v>43.789648576780557</v>
      </c>
      <c r="G687" s="180">
        <f>(G625/G612)*V77</f>
        <v>0</v>
      </c>
      <c r="H687" s="180">
        <f>(H628/H612)*V60</f>
        <v>2503.7211008277177</v>
      </c>
      <c r="I687" s="180">
        <f>(I629/I612)*V78</f>
        <v>88285.744024548942</v>
      </c>
      <c r="J687" s="180">
        <f>(J630/J612)*V79</f>
        <v>0</v>
      </c>
      <c r="K687" s="180">
        <f>(K644/K612)*V75</f>
        <v>35780.449421252997</v>
      </c>
      <c r="L687" s="180">
        <f>(L647/L612)*V80</f>
        <v>74072.778088585095</v>
      </c>
      <c r="M687" s="180">
        <f t="shared" si="20"/>
        <v>471052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1062606.06</v>
      </c>
      <c r="D688" s="180">
        <f>(D615/D612)*W76</f>
        <v>76094.218046713984</v>
      </c>
      <c r="E688" s="180">
        <f>(E623/E612)*SUM(C688:D688)</f>
        <v>349471.7945275376</v>
      </c>
      <c r="F688" s="180">
        <f>(F624/F612)*W64</f>
        <v>338.6768277174769</v>
      </c>
      <c r="G688" s="180">
        <f>(G625/G612)*W77</f>
        <v>0</v>
      </c>
      <c r="H688" s="180">
        <f>(H628/H612)*W60</f>
        <v>4328.6537890154013</v>
      </c>
      <c r="I688" s="180">
        <f>(I629/I612)*W78</f>
        <v>42466.140130649903</v>
      </c>
      <c r="J688" s="180">
        <f>(J630/J612)*W79</f>
        <v>0</v>
      </c>
      <c r="K688" s="180">
        <f>(K644/K612)*W75</f>
        <v>359601.15131309745</v>
      </c>
      <c r="L688" s="180">
        <f>(L647/L612)*W80</f>
        <v>9259.0972610731369</v>
      </c>
      <c r="M688" s="180">
        <f t="shared" si="20"/>
        <v>841560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1832651.52</v>
      </c>
      <c r="D689" s="180">
        <f>(D615/D612)*X76</f>
        <v>89272.380124389631</v>
      </c>
      <c r="E689" s="180">
        <f>(E623/E612)*SUM(C689:D689)</f>
        <v>589846.3425985747</v>
      </c>
      <c r="F689" s="180">
        <f>(F624/F612)*X64</f>
        <v>3617.2878360938184</v>
      </c>
      <c r="G689" s="180">
        <f>(G625/G612)*X77</f>
        <v>0</v>
      </c>
      <c r="H689" s="180">
        <f>(H628/H612)*X60</f>
        <v>9079.9911022345368</v>
      </c>
      <c r="I689" s="180">
        <f>(I629/I612)*X78</f>
        <v>49820.518581735865</v>
      </c>
      <c r="J689" s="180">
        <f>(J630/J612)*X79</f>
        <v>0</v>
      </c>
      <c r="K689" s="180">
        <f>(K644/K612)*X75</f>
        <v>1498441.6688562254</v>
      </c>
      <c r="L689" s="180">
        <f>(L647/L612)*X80</f>
        <v>46295.486305365681</v>
      </c>
      <c r="M689" s="180">
        <f t="shared" si="20"/>
        <v>2286374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19566329.789999999</v>
      </c>
      <c r="D690" s="180">
        <f>(D615/D612)*Y76</f>
        <v>376856.763614072</v>
      </c>
      <c r="E690" s="180">
        <f>(E623/E612)*SUM(C690:D690)</f>
        <v>6120645.9046838377</v>
      </c>
      <c r="F690" s="180">
        <f>(F624/F612)*Y64</f>
        <v>157518.35042120525</v>
      </c>
      <c r="G690" s="180">
        <f>(G625/G612)*Y77</f>
        <v>0</v>
      </c>
      <c r="H690" s="180">
        <f>(H628/H612)*Y60</f>
        <v>40231.096849652313</v>
      </c>
      <c r="I690" s="180">
        <f>(I629/I612)*Y78</f>
        <v>210313.64200357243</v>
      </c>
      <c r="J690" s="180">
        <f>(J630/J612)*Y79</f>
        <v>12284.265518512075</v>
      </c>
      <c r="K690" s="180">
        <f>(K644/K612)*Y75</f>
        <v>3439384.0143184536</v>
      </c>
      <c r="L690" s="180">
        <f>(L647/L612)*Y80</f>
        <v>0</v>
      </c>
      <c r="M690" s="180">
        <f t="shared" si="20"/>
        <v>10357234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4122214.7300000004</v>
      </c>
      <c r="D691" s="180">
        <f>(D615/D612)*Z76</f>
        <v>0</v>
      </c>
      <c r="E691" s="180">
        <f>(E623/E612)*SUM(C691:D691)</f>
        <v>1265124.6398148765</v>
      </c>
      <c r="F691" s="180">
        <f>(F624/F612)*Z64</f>
        <v>-980.35661967917258</v>
      </c>
      <c r="G691" s="180">
        <f>(G625/G612)*Z77</f>
        <v>0</v>
      </c>
      <c r="H691" s="180">
        <f>(H628/H612)*Z60</f>
        <v>1888.9967384761555</v>
      </c>
      <c r="I691" s="180">
        <f>(I629/I612)*Z78</f>
        <v>0</v>
      </c>
      <c r="J691" s="180">
        <f>(J630/J612)*Z79</f>
        <v>0</v>
      </c>
      <c r="K691" s="180">
        <f>(K644/K612)*Z75</f>
        <v>593639.68787068874</v>
      </c>
      <c r="L691" s="180">
        <f>(L647/L612)*Z80</f>
        <v>18518.194522146274</v>
      </c>
      <c r="M691" s="180">
        <f t="shared" si="20"/>
        <v>1878191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1123409.45</v>
      </c>
      <c r="D692" s="180">
        <f>(D615/D612)*AA76</f>
        <v>32796.667473222114</v>
      </c>
      <c r="E692" s="180">
        <f>(E623/E612)*SUM(C692:D692)</f>
        <v>354844.4085832634</v>
      </c>
      <c r="F692" s="180">
        <f>(F624/F612)*AA64</f>
        <v>8601.6659871980592</v>
      </c>
      <c r="G692" s="180">
        <f>(G625/G612)*AA77</f>
        <v>0</v>
      </c>
      <c r="H692" s="180">
        <f>(H628/H612)*AA60</f>
        <v>2484.5109645042312</v>
      </c>
      <c r="I692" s="180">
        <f>(I629/I612)*AA78</f>
        <v>18302.939598921628</v>
      </c>
      <c r="J692" s="180">
        <f>(J630/J612)*AA79</f>
        <v>0</v>
      </c>
      <c r="K692" s="180">
        <f>(K644/K612)*AA75</f>
        <v>269293.09094595845</v>
      </c>
      <c r="L692" s="180">
        <f>(L647/L612)*AA80</f>
        <v>9259.0972610731369</v>
      </c>
      <c r="M692" s="180">
        <f t="shared" si="20"/>
        <v>695582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13340636.620000003</v>
      </c>
      <c r="D693" s="180">
        <f>(D615/D612)*AB76</f>
        <v>192005.52399629221</v>
      </c>
      <c r="E693" s="180">
        <f>(E623/E612)*SUM(C693:D693)</f>
        <v>4153223.4828938493</v>
      </c>
      <c r="F693" s="180">
        <f>(F624/F612)*AB64</f>
        <v>125623.75197449817</v>
      </c>
      <c r="G693" s="180">
        <f>(G625/G612)*AB77</f>
        <v>0</v>
      </c>
      <c r="H693" s="180">
        <f>(H628/H612)*AB60</f>
        <v>24019.0737831324</v>
      </c>
      <c r="I693" s="180">
        <f>(I629/I612)*AB78</f>
        <v>107153.12801926499</v>
      </c>
      <c r="J693" s="180">
        <f>(J630/J612)*AB79</f>
        <v>0</v>
      </c>
      <c r="K693" s="180">
        <f>(K644/K612)*AB75</f>
        <v>2329852.9540240839</v>
      </c>
      <c r="L693" s="180">
        <f>(L647/L612)*AB80</f>
        <v>0</v>
      </c>
      <c r="M693" s="180">
        <f t="shared" si="20"/>
        <v>6931878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3828820.5300000003</v>
      </c>
      <c r="D694" s="180">
        <f>(D615/D612)*AC76</f>
        <v>95504.490632906673</v>
      </c>
      <c r="E694" s="180">
        <f>(E623/E612)*SUM(C694:D694)</f>
        <v>1204391.4748334116</v>
      </c>
      <c r="F694" s="180">
        <f>(F624/F612)*AC64</f>
        <v>8945.0469070948129</v>
      </c>
      <c r="G694" s="180">
        <f>(G625/G612)*AC77</f>
        <v>0</v>
      </c>
      <c r="H694" s="180">
        <f>(H628/H612)*AC60</f>
        <v>21464.125652108723</v>
      </c>
      <c r="I694" s="180">
        <f>(I629/I612)*AC78</f>
        <v>53298.492138174937</v>
      </c>
      <c r="J694" s="180">
        <f>(J630/J612)*AC79</f>
        <v>14587.565303233088</v>
      </c>
      <c r="K694" s="180">
        <f>(K644/K612)*AC75</f>
        <v>592879.9426862793</v>
      </c>
      <c r="L694" s="180">
        <f>(L647/L612)*AC80</f>
        <v>212959.2370046821</v>
      </c>
      <c r="M694" s="180">
        <f t="shared" si="20"/>
        <v>2204030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967247.22999999986</v>
      </c>
      <c r="D695" s="180">
        <f>(D615/D612)*AD76</f>
        <v>0</v>
      </c>
      <c r="E695" s="180">
        <f>(E623/E612)*SUM(C695:D695)</f>
        <v>296852.14953993598</v>
      </c>
      <c r="F695" s="180">
        <f>(F624/F612)*AD64</f>
        <v>163.49836931326124</v>
      </c>
      <c r="G695" s="180">
        <f>(G625/G612)*AD77</f>
        <v>0</v>
      </c>
      <c r="H695" s="180">
        <f>(H628/H612)*AD60</f>
        <v>198.50474200935869</v>
      </c>
      <c r="I695" s="180">
        <f>(I629/I612)*AD78</f>
        <v>0</v>
      </c>
      <c r="J695" s="180">
        <f>(J630/J612)*AD79</f>
        <v>0</v>
      </c>
      <c r="K695" s="180">
        <f>(K644/K612)*AD75</f>
        <v>153628.59396691871</v>
      </c>
      <c r="L695" s="180">
        <f>(L647/L612)*AD80</f>
        <v>0</v>
      </c>
      <c r="M695" s="180">
        <f t="shared" si="20"/>
        <v>450843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838249.70000000007</v>
      </c>
      <c r="D696" s="180">
        <f>(D615/D612)*AE76</f>
        <v>38389.205781581084</v>
      </c>
      <c r="E696" s="180">
        <f>(E623/E612)*SUM(C696:D696)</f>
        <v>269044.08250577241</v>
      </c>
      <c r="F696" s="180">
        <f>(F624/F612)*AE64</f>
        <v>71.005242513870385</v>
      </c>
      <c r="G696" s="180">
        <f>(G625/G612)*AE77</f>
        <v>0</v>
      </c>
      <c r="H696" s="180">
        <f>(H628/H612)*AE60</f>
        <v>6012.7726692512206</v>
      </c>
      <c r="I696" s="180">
        <f>(I629/I612)*AE78</f>
        <v>21423.98508154953</v>
      </c>
      <c r="J696" s="180">
        <f>(J630/J612)*AE79</f>
        <v>0</v>
      </c>
      <c r="K696" s="180">
        <f>(K644/K612)*AE75</f>
        <v>93636.308879999138</v>
      </c>
      <c r="L696" s="180">
        <f>(L647/L612)*AE80</f>
        <v>0</v>
      </c>
      <c r="M696" s="180">
        <f t="shared" si="20"/>
        <v>428577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14005204.609999999</v>
      </c>
      <c r="D698" s="180">
        <f>(D615/D612)*AG76</f>
        <v>319384.50823242561</v>
      </c>
      <c r="E698" s="180">
        <f>(E623/E612)*SUM(C698:D698)</f>
        <v>4396275.2635886818</v>
      </c>
      <c r="F698" s="180">
        <f>(F624/F612)*AG64</f>
        <v>11035.699151180319</v>
      </c>
      <c r="G698" s="180">
        <f>(G625/G612)*AG77</f>
        <v>228024.05271283889</v>
      </c>
      <c r="H698" s="180">
        <f>(H628/H612)*AG60</f>
        <v>44490.675725194335</v>
      </c>
      <c r="I698" s="180">
        <f>(I629/I612)*AG78</f>
        <v>178239.91927784312</v>
      </c>
      <c r="J698" s="180">
        <f>(J630/J612)*AG79</f>
        <v>130520.32113419082</v>
      </c>
      <c r="K698" s="180">
        <f>(K644/K612)*AG75</f>
        <v>1962884.3565601569</v>
      </c>
      <c r="L698" s="180">
        <f>(L647/L612)*AG80</f>
        <v>955538.83734274772</v>
      </c>
      <c r="M698" s="180">
        <f t="shared" si="20"/>
        <v>8226394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938134.05000000016</v>
      </c>
      <c r="D700" s="180">
        <f>(D615/D612)*AI76</f>
        <v>0</v>
      </c>
      <c r="E700" s="180">
        <f>(E623/E612)*SUM(C700:D700)</f>
        <v>287917.1949648342</v>
      </c>
      <c r="F700" s="180">
        <f>(F624/F612)*AI64</f>
        <v>1335.7412079588453</v>
      </c>
      <c r="G700" s="180">
        <f>(G625/G612)*AI77</f>
        <v>57611.964258599524</v>
      </c>
      <c r="H700" s="180">
        <f>(H628/H612)*AI60</f>
        <v>5736.8225696650461</v>
      </c>
      <c r="I700" s="180">
        <f>(I629/I612)*AI78</f>
        <v>0</v>
      </c>
      <c r="J700" s="180">
        <f>(J630/J612)*AI79</f>
        <v>12092.323869785325</v>
      </c>
      <c r="K700" s="180">
        <f>(K644/K612)*AI75</f>
        <v>82474.063589993093</v>
      </c>
      <c r="L700" s="180">
        <f>(L647/L612)*AI80</f>
        <v>425918.4740093642</v>
      </c>
      <c r="M700" s="180">
        <f t="shared" si="20"/>
        <v>873087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6686163.7699999996</v>
      </c>
      <c r="D701" s="180">
        <f>(D615/D612)*AJ76</f>
        <v>0</v>
      </c>
      <c r="E701" s="180">
        <f>(E623/E612)*SUM(C701:D701)</f>
        <v>2052011.1360779416</v>
      </c>
      <c r="F701" s="180">
        <f>(F624/F612)*AJ64</f>
        <v>50303.932361256004</v>
      </c>
      <c r="G701" s="180">
        <f>(G625/G612)*AJ77</f>
        <v>0</v>
      </c>
      <c r="H701" s="180">
        <f>(H628/H612)*AJ60</f>
        <v>16704.390263768095</v>
      </c>
      <c r="I701" s="180">
        <f>(I629/I612)*AJ78</f>
        <v>0</v>
      </c>
      <c r="J701" s="180">
        <f>(J630/J612)*AJ79</f>
        <v>0</v>
      </c>
      <c r="K701" s="180">
        <f>(K644/K612)*AJ75</f>
        <v>802496.95637569553</v>
      </c>
      <c r="L701" s="180">
        <f>(L647/L612)*AJ80</f>
        <v>0</v>
      </c>
      <c r="M701" s="180">
        <f t="shared" si="20"/>
        <v>2921516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377741.21</v>
      </c>
      <c r="D702" s="180">
        <f>(D615/D612)*AK76</f>
        <v>0</v>
      </c>
      <c r="E702" s="180">
        <f>(E623/E612)*SUM(C702:D702)</f>
        <v>115930.32957904297</v>
      </c>
      <c r="F702" s="180">
        <f>(F624/F612)*AK64</f>
        <v>15.055067684019795</v>
      </c>
      <c r="G702" s="180">
        <f>(G625/G612)*AK77</f>
        <v>0</v>
      </c>
      <c r="H702" s="180">
        <f>(H628/H612)*AK60</f>
        <v>2356.4433890143227</v>
      </c>
      <c r="I702" s="180">
        <f>(I629/I612)*AK78</f>
        <v>0</v>
      </c>
      <c r="J702" s="180">
        <f>(J630/J612)*AK79</f>
        <v>0</v>
      </c>
      <c r="K702" s="180">
        <f>(K644/K612)*AK75</f>
        <v>59686.539905237405</v>
      </c>
      <c r="L702" s="180">
        <f>(L647/L612)*AK80</f>
        <v>0</v>
      </c>
      <c r="M702" s="180">
        <f t="shared" si="20"/>
        <v>177988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202609.41</v>
      </c>
      <c r="D703" s="180">
        <f>(D615/D612)*AL76</f>
        <v>0</v>
      </c>
      <c r="E703" s="180">
        <f>(E623/E612)*SUM(C703:D703)</f>
        <v>62181.660500095932</v>
      </c>
      <c r="F703" s="180">
        <f>(F624/F612)*AL64</f>
        <v>33.716496443800501</v>
      </c>
      <c r="G703" s="180">
        <f>(G625/G612)*AL77</f>
        <v>49827.823456669008</v>
      </c>
      <c r="H703" s="180">
        <f>(H628/H612)*AL60</f>
        <v>1274.2723761245929</v>
      </c>
      <c r="I703" s="180">
        <f>(I629/I612)*AL78</f>
        <v>0</v>
      </c>
      <c r="J703" s="180">
        <f>(J630/J612)*AL79</f>
        <v>0</v>
      </c>
      <c r="K703" s="180">
        <f>(K644/K612)*AL75</f>
        <v>33669.690515885348</v>
      </c>
      <c r="L703" s="180">
        <f>(L647/L612)*AL80</f>
        <v>0</v>
      </c>
      <c r="M703" s="180">
        <f t="shared" si="20"/>
        <v>146987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5" customHeight="1" x14ac:dyDescent="0.35">
      <c r="A705" s="196">
        <v>7340</v>
      </c>
      <c r="B705" s="198" t="s">
        <v>725</v>
      </c>
      <c r="C705" s="180">
        <f>AN71</f>
        <v>404263.67</v>
      </c>
      <c r="D705" s="180">
        <f>(D615/D612)*AN76</f>
        <v>0</v>
      </c>
      <c r="E705" s="180">
        <f>(E623/E612)*SUM(C705:D705)</f>
        <v>124070.18154024937</v>
      </c>
      <c r="F705" s="180">
        <f>(F624/F612)*AN64</f>
        <v>459.95563408697927</v>
      </c>
      <c r="G705" s="180">
        <f>(G625/G612)*AN77</f>
        <v>0</v>
      </c>
      <c r="H705" s="180">
        <f>(H628/H612)*AN60</f>
        <v>2040.4002437232298</v>
      </c>
      <c r="I705" s="180">
        <f>(I629/I612)*AN78</f>
        <v>0</v>
      </c>
      <c r="J705" s="180">
        <f>(J630/J612)*AN79</f>
        <v>0</v>
      </c>
      <c r="K705" s="180">
        <f>(K644/K612)*AN75</f>
        <v>52881.705059066044</v>
      </c>
      <c r="L705" s="180">
        <f>(L647/L612)*AN80</f>
        <v>222218.33426575526</v>
      </c>
      <c r="M705" s="180">
        <f t="shared" si="20"/>
        <v>401671</v>
      </c>
      <c r="N705" s="198" t="s">
        <v>726</v>
      </c>
    </row>
    <row r="706" spans="1:15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5" customHeight="1" x14ac:dyDescent="0.35">
      <c r="A713" s="196">
        <v>7490</v>
      </c>
      <c r="B713" s="198" t="s">
        <v>740</v>
      </c>
      <c r="C713" s="180">
        <f>AV71</f>
        <v>3686494.5500000003</v>
      </c>
      <c r="D713" s="180">
        <f>(D615/D612)*AV76</f>
        <v>2819249.1320688827</v>
      </c>
      <c r="E713" s="180">
        <f>(E623/E612)*SUM(C713:D713)</f>
        <v>1996639.4697020799</v>
      </c>
      <c r="F713" s="180">
        <f>(F624/F612)*AV64</f>
        <v>10816.181699169359</v>
      </c>
      <c r="G713" s="180">
        <f>(G625/G612)*AV77</f>
        <v>48709.144539026296</v>
      </c>
      <c r="H713" s="180">
        <f>(H628/H612)*AV60</f>
        <v>14700.576557989358</v>
      </c>
      <c r="I713" s="180">
        <f>(I629/I612)*AV78</f>
        <v>1573347.250012517</v>
      </c>
      <c r="J713" s="180">
        <f>(J630/J612)*AV79</f>
        <v>32054.613103374126</v>
      </c>
      <c r="K713" s="180">
        <f>(K644/K612)*AV75</f>
        <v>468332.55237206811</v>
      </c>
      <c r="L713" s="180">
        <f>(L647/L612)*AV80</f>
        <v>118595.32330339492</v>
      </c>
      <c r="M713" s="180">
        <f t="shared" si="20"/>
        <v>7082444</v>
      </c>
      <c r="N713" s="199" t="s">
        <v>741</v>
      </c>
    </row>
    <row r="715" spans="1:15" ht="12.65" customHeight="1" x14ac:dyDescent="0.35">
      <c r="C715" s="180">
        <f>SUM(C614:C647)+SUM(C668:C713)</f>
        <v>291155174.38</v>
      </c>
      <c r="D715" s="180">
        <f>SUM(D616:D647)+SUM(D668:D713)</f>
        <v>9202417.6699999999</v>
      </c>
      <c r="E715" s="180">
        <f>SUM(E624:E647)+SUM(E668:E713)</f>
        <v>68372820.019762799</v>
      </c>
      <c r="F715" s="180">
        <f>SUM(F625:F648)+SUM(F668:F713)</f>
        <v>900279.07468750677</v>
      </c>
      <c r="G715" s="180">
        <f>SUM(G626:G647)+SUM(G668:G713)</f>
        <v>6793504.0087363319</v>
      </c>
      <c r="H715" s="180">
        <f>SUM(H629:H647)+SUM(H668:H713)</f>
        <v>759616.21558363945</v>
      </c>
      <c r="I715" s="180">
        <f>SUM(I630:I647)+SUM(I668:I713)</f>
        <v>4525557.2102062795</v>
      </c>
      <c r="J715" s="180">
        <f>SUM(J631:J647)+SUM(J668:J713)</f>
        <v>1919416.8450335183</v>
      </c>
      <c r="K715" s="180">
        <f>SUM(K668:K713)</f>
        <v>25051364.247864485</v>
      </c>
      <c r="L715" s="180">
        <f>SUM(L668:L713)</f>
        <v>9259176.1394347958</v>
      </c>
      <c r="M715" s="180">
        <f>SUM(M668:M713)</f>
        <v>113316629</v>
      </c>
      <c r="N715" s="198" t="s">
        <v>742</v>
      </c>
    </row>
    <row r="716" spans="1:15" ht="12.65" customHeight="1" x14ac:dyDescent="0.35">
      <c r="C716" s="180">
        <f>CE71</f>
        <v>291155174.38</v>
      </c>
      <c r="D716" s="180">
        <f>D615</f>
        <v>9202417.6699999981</v>
      </c>
      <c r="E716" s="180">
        <f>E623</f>
        <v>68372820.019762829</v>
      </c>
      <c r="F716" s="180">
        <f>F624</f>
        <v>900279.07468750712</v>
      </c>
      <c r="G716" s="180">
        <f>G625</f>
        <v>6793504.008736331</v>
      </c>
      <c r="H716" s="180">
        <f>H628</f>
        <v>759616.2155836391</v>
      </c>
      <c r="I716" s="180">
        <f>I629</f>
        <v>4525557.2102062786</v>
      </c>
      <c r="J716" s="180">
        <f>J630</f>
        <v>1919416.8450335185</v>
      </c>
      <c r="K716" s="180">
        <f>K644</f>
        <v>25051364.247864481</v>
      </c>
      <c r="L716" s="180">
        <f>L647</f>
        <v>9259176.1394347977</v>
      </c>
      <c r="M716" s="180">
        <f>C648</f>
        <v>113316628.76999997</v>
      </c>
      <c r="N716" s="198" t="s">
        <v>743</v>
      </c>
    </row>
    <row r="717" spans="1:15" ht="12.65" customHeight="1" x14ac:dyDescent="0.35">
      <c r="O717" s="198"/>
    </row>
    <row r="718" spans="1:15" ht="12.65" customHeight="1" x14ac:dyDescent="0.35">
      <c r="O718" s="198"/>
    </row>
    <row r="719" spans="1:15" ht="12.65" customHeight="1" x14ac:dyDescent="0.3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Deaconess Hospital - MultiCare Health Systems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H-037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800 W. 5th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248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Spokane, WA  99210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7" sqref="D7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H-37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Deaconess Hospital - MultiCare Health Systems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Greg Repetti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Jason Hotchkiss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509-458-5800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509-473-7306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9928</v>
      </c>
      <c r="G23" s="21">
        <f>data!D111</f>
        <v>48859.549999999996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1337</v>
      </c>
      <c r="G26" s="13">
        <f>data!D114</f>
        <v>1916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35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176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34</v>
      </c>
      <c r="E34" s="49" t="s">
        <v>291</v>
      </c>
      <c r="F34" s="24"/>
      <c r="G34" s="21">
        <f>data!E127</f>
        <v>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7" sqref="B7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Deaconess Hospital - MultiCare Health Systems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4346.3097264988228</v>
      </c>
      <c r="C7" s="48">
        <f>data!B139</f>
        <v>23260.655018640391</v>
      </c>
      <c r="D7" s="48">
        <f>data!B140</f>
        <v>35847.624846063845</v>
      </c>
      <c r="E7" s="48">
        <f>data!B141</f>
        <v>431517486.89999992</v>
      </c>
      <c r="F7" s="48">
        <f>data!B142</f>
        <v>392046291.1013366</v>
      </c>
      <c r="G7" s="48">
        <f>data!B141+data!B142</f>
        <v>823563778.00133657</v>
      </c>
    </row>
    <row r="8" spans="1:13" ht="20.149999999999999" customHeight="1" x14ac:dyDescent="0.35">
      <c r="A8" s="23" t="s">
        <v>297</v>
      </c>
      <c r="B8" s="48">
        <f>data!C138</f>
        <v>2744.0912878101794</v>
      </c>
      <c r="C8" s="48">
        <f>data!C139</f>
        <v>13555.472216304635</v>
      </c>
      <c r="D8" s="48">
        <f>data!C140</f>
        <v>16004.730597375101</v>
      </c>
      <c r="E8" s="48">
        <f>data!C141</f>
        <v>159642194.87146896</v>
      </c>
      <c r="F8" s="48">
        <f>data!C142</f>
        <v>175035174.5121533</v>
      </c>
      <c r="G8" s="48">
        <f>data!C141+data!C142</f>
        <v>334677369.38362229</v>
      </c>
    </row>
    <row r="9" spans="1:13" ht="20.149999999999999" customHeight="1" x14ac:dyDescent="0.35">
      <c r="A9" s="23" t="s">
        <v>1058</v>
      </c>
      <c r="B9" s="48">
        <f>data!D138</f>
        <v>2837.5989856909982</v>
      </c>
      <c r="C9" s="48">
        <f>data!D139</f>
        <v>12043.422765054969</v>
      </c>
      <c r="D9" s="48">
        <f>data!D140</f>
        <v>27719.644556561059</v>
      </c>
      <c r="E9" s="48">
        <f>data!D141</f>
        <v>242806524.53853106</v>
      </c>
      <c r="F9" s="48">
        <f>data!D142</f>
        <v>303154919.90651041</v>
      </c>
      <c r="G9" s="48">
        <f>data!D141+data!D142</f>
        <v>545961444.44504142</v>
      </c>
    </row>
    <row r="10" spans="1:13" ht="20.149999999999999" customHeight="1" x14ac:dyDescent="0.35">
      <c r="A10" s="111" t="s">
        <v>203</v>
      </c>
      <c r="B10" s="48">
        <f>data!E138</f>
        <v>9928</v>
      </c>
      <c r="C10" s="48">
        <f>data!E139</f>
        <v>48859.55</v>
      </c>
      <c r="D10" s="48">
        <f>data!E140</f>
        <v>79572</v>
      </c>
      <c r="E10" s="48">
        <f>data!E141</f>
        <v>833966206.30999994</v>
      </c>
      <c r="F10" s="48">
        <f>data!E142</f>
        <v>870236385.52000022</v>
      </c>
      <c r="G10" s="48">
        <f>data!E141+data!E142</f>
        <v>1704202591.8300002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9" sqref="C19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Deaconess Hospital - MultiCare Health Systems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8051295.04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12633990.760000002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10846093.339999998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15948.78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31547327.920000002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2883016.3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1580750.1900000002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4463766.49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4956598.9800000004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4956598.9800000004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122276.72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2981487.7399999993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3103764.4599999995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5067684.63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5067684.63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Deaconess Hospital - MultiCare Health Systems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13004721</v>
      </c>
      <c r="D7" s="21">
        <f>data!C195</f>
        <v>0</v>
      </c>
      <c r="E7" s="21">
        <f>data!D195</f>
        <v>0</v>
      </c>
      <c r="F7" s="21">
        <f>data!E195</f>
        <v>13004721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433827</v>
      </c>
      <c r="D8" s="21">
        <f>data!C196</f>
        <v>0</v>
      </c>
      <c r="E8" s="21">
        <f>data!D196</f>
        <v>0</v>
      </c>
      <c r="F8" s="21">
        <f>data!E196</f>
        <v>433827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116394653.26999998</v>
      </c>
      <c r="D9" s="21">
        <f>data!C197</f>
        <v>3206153.75</v>
      </c>
      <c r="E9" s="21">
        <f>data!D197</f>
        <v>0</v>
      </c>
      <c r="F9" s="21">
        <f>data!E197</f>
        <v>119600807.01999998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1498562.75</v>
      </c>
      <c r="D11" s="21">
        <f>data!C199</f>
        <v>2782771.02</v>
      </c>
      <c r="E11" s="21">
        <f>data!D199</f>
        <v>0</v>
      </c>
      <c r="F11" s="21">
        <f>data!E199</f>
        <v>4281333.7699999996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57213780.310000002</v>
      </c>
      <c r="D12" s="21">
        <f>data!C200</f>
        <v>8814282.9699999988</v>
      </c>
      <c r="E12" s="21">
        <f>data!D200</f>
        <v>897840</v>
      </c>
      <c r="F12" s="21">
        <f>data!E200</f>
        <v>65130223.280000001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351800</v>
      </c>
      <c r="D14" s="21">
        <f>data!C202</f>
        <v>10000</v>
      </c>
      <c r="E14" s="21">
        <f>data!D202</f>
        <v>0</v>
      </c>
      <c r="F14" s="21">
        <f>data!E202</f>
        <v>361800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188897344.32999998</v>
      </c>
      <c r="D16" s="21">
        <f>data!C204</f>
        <v>14813207.739999998</v>
      </c>
      <c r="E16" s="21">
        <f>data!D204</f>
        <v>897840</v>
      </c>
      <c r="F16" s="21">
        <f>data!E204</f>
        <v>202812712.06999999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196735.49999999997</v>
      </c>
      <c r="D24" s="21">
        <f>data!C209</f>
        <v>78694.199999999983</v>
      </c>
      <c r="E24" s="21">
        <f>data!D209</f>
        <v>0</v>
      </c>
      <c r="F24" s="21">
        <f>data!E209</f>
        <v>275429.69999999995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14893099.699999999</v>
      </c>
      <c r="D25" s="21">
        <f>data!C210</f>
        <v>6205350.859999992</v>
      </c>
      <c r="E25" s="21">
        <f>data!D210</f>
        <v>0</v>
      </c>
      <c r="F25" s="21">
        <f>data!E210</f>
        <v>21098450.559999991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300634.62</v>
      </c>
      <c r="D27" s="21">
        <f>data!C212</f>
        <v>301154.24000000005</v>
      </c>
      <c r="E27" s="21">
        <f>data!D212</f>
        <v>0</v>
      </c>
      <c r="F27" s="21">
        <f>data!E212</f>
        <v>601788.8600000001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26288987.039999999</v>
      </c>
      <c r="D28" s="21">
        <f>data!C213</f>
        <v>10707045.510000203</v>
      </c>
      <c r="E28" s="21">
        <f>data!D213</f>
        <v>456874.29000000004</v>
      </c>
      <c r="F28" s="21">
        <f>data!E213</f>
        <v>36539158.260000207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131625.04</v>
      </c>
      <c r="D30" s="21">
        <f>data!C215</f>
        <v>53698.330000000009</v>
      </c>
      <c r="E30" s="21">
        <f>data!D215</f>
        <v>0</v>
      </c>
      <c r="F30" s="21">
        <f>data!E215</f>
        <v>185323.37000000002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41811081.899999999</v>
      </c>
      <c r="D32" s="21">
        <f>data!C217</f>
        <v>17345943.140000194</v>
      </c>
      <c r="E32" s="21">
        <f>data!D217</f>
        <v>456874.29000000004</v>
      </c>
      <c r="F32" s="21">
        <f>data!E217</f>
        <v>58700150.750000194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Deaconess Hospital - MultiCare Health Systems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49050229.339999937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3838750.7299999986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380095.95999999973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8453667.7300000004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98525.140000000072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54143767.439999938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13004721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433827.00000000006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119600807.02000001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4281333.7700000005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65130223.280000009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361800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202812712.07000002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58700150.75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144112561.32000002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423255.52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423255.52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20538012.09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7596666.1400000006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28134678.23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226814262.50999996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Deaconess Hospital - MultiCare Health Systems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2874019.27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2867442.5700000003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940000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383716.15000000026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7065177.9900000002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259381379.69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156519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259537898.69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259537898.69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-39788814.170000002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-39788814.170000002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226814262.50999999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Deaconess Hospital - MultiCare Health Systems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833966206.30999994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870236385.51999998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1704202591.8299999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4946370.0200000005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1307429432.9099998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19362061.039999995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1331737863.9699998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372464727.86000013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10403120.57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10403120.57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382867848.43000013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148891996.92999998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31547327.919999991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12407928.740000002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94065787.61999999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2951770.9299999997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56519180.390000015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21798254.149999999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4463766.4899999993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4956598.9799999995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3103764.4599999995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5067684.63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13739915.260000004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399513976.49999994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-16646128.069999814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-16646128.069999814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-16646128.069999814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C34" sqref="C34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Deaconess Hospital - MultiCare Health Systems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8972</v>
      </c>
      <c r="D9" s="14">
        <f>data!D59</f>
        <v>13004</v>
      </c>
      <c r="E9" s="14">
        <f>data!E59</f>
        <v>22482</v>
      </c>
      <c r="F9" s="14">
        <f>data!F59</f>
        <v>2020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95.639695877309634</v>
      </c>
      <c r="D10" s="26">
        <f>data!D60</f>
        <v>88.353654782417323</v>
      </c>
      <c r="E10" s="26">
        <f>data!E60</f>
        <v>154.3124588829709</v>
      </c>
      <c r="F10" s="26">
        <f>data!F60</f>
        <v>20.945030819048625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9772282.0099999998</v>
      </c>
      <c r="D11" s="14">
        <f>data!D61</f>
        <v>7229414.1600000001</v>
      </c>
      <c r="E11" s="14">
        <f>data!E61</f>
        <v>11707844.729999999</v>
      </c>
      <c r="F11" s="14">
        <f>data!F61</f>
        <v>1882797.6499999994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1885081</v>
      </c>
      <c r="D12" s="14">
        <f>data!D62</f>
        <v>1621372</v>
      </c>
      <c r="E12" s="14">
        <f>data!E62</f>
        <v>2693308</v>
      </c>
      <c r="F12" s="14">
        <f>data!F62</f>
        <v>407338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168254.19999999995</v>
      </c>
      <c r="D13" s="14">
        <f>data!D63</f>
        <v>0</v>
      </c>
      <c r="E13" s="14">
        <f>data!E63</f>
        <v>0</v>
      </c>
      <c r="F13" s="14">
        <f>data!F63</f>
        <v>-1575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1296039.7300000002</v>
      </c>
      <c r="D14" s="14">
        <f>data!D64</f>
        <v>708778.69</v>
      </c>
      <c r="E14" s="14">
        <f>data!E64</f>
        <v>1301793.92</v>
      </c>
      <c r="F14" s="14">
        <f>data!F64</f>
        <v>113192.53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27925.45</v>
      </c>
      <c r="D16" s="14">
        <f>data!D66</f>
        <v>13389.66</v>
      </c>
      <c r="E16" s="14">
        <f>data!E66</f>
        <v>15673.13</v>
      </c>
      <c r="F16" s="14">
        <f>data!F66</f>
        <v>11150.75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565762</v>
      </c>
      <c r="D17" s="14">
        <f>data!D67</f>
        <v>147264</v>
      </c>
      <c r="E17" s="14">
        <f>data!E67</f>
        <v>5387</v>
      </c>
      <c r="F17" s="14">
        <f>data!F67</f>
        <v>562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10764.85</v>
      </c>
      <c r="D18" s="14">
        <f>data!D68</f>
        <v>33285.69</v>
      </c>
      <c r="E18" s="14">
        <f>data!E68</f>
        <v>70263.539999999994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43522.899999999994</v>
      </c>
      <c r="D19" s="14">
        <f>data!D69</f>
        <v>20523.650000000009</v>
      </c>
      <c r="E19" s="14">
        <f>data!E69</f>
        <v>37706.369999999937</v>
      </c>
      <c r="F19" s="14">
        <f>data!F69</f>
        <v>4918.9399999999951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-24276.940000000002</v>
      </c>
      <c r="D20" s="14">
        <f>-data!D70</f>
        <v>-1420.47</v>
      </c>
      <c r="E20" s="14">
        <f>-data!E70</f>
        <v>-7849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13745355.199999999</v>
      </c>
      <c r="D21" s="14">
        <f>data!D71</f>
        <v>9772607.379999999</v>
      </c>
      <c r="E21" s="14">
        <f>data!E71</f>
        <v>15824127.689999998</v>
      </c>
      <c r="F21" s="14">
        <f>data!F71</f>
        <v>2418384.8699999992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9315532</v>
      </c>
      <c r="D23" s="48">
        <f>+data!M669</f>
        <v>7361219</v>
      </c>
      <c r="E23" s="48">
        <f>+data!M670</f>
        <v>16984841</v>
      </c>
      <c r="F23" s="48">
        <f>+data!M671</f>
        <v>1636735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42326654.240000002</v>
      </c>
      <c r="D24" s="14">
        <f>data!D73</f>
        <v>31759015</v>
      </c>
      <c r="E24" s="14">
        <f>data!E73</f>
        <v>48800157.949999996</v>
      </c>
      <c r="F24" s="14">
        <f>data!F73</f>
        <v>8065139.21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64369</v>
      </c>
      <c r="D25" s="14">
        <f>data!D74</f>
        <v>2522189</v>
      </c>
      <c r="E25" s="14">
        <f>data!E74</f>
        <v>4116665</v>
      </c>
      <c r="F25" s="14">
        <f>data!F74</f>
        <v>95544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42391023.240000002</v>
      </c>
      <c r="D26" s="14">
        <f>data!D75</f>
        <v>34281204</v>
      </c>
      <c r="E26" s="14">
        <f>data!E75</f>
        <v>52916822.949999996</v>
      </c>
      <c r="F26" s="14">
        <f>data!F75</f>
        <v>8160683.21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33795</v>
      </c>
      <c r="D28" s="14">
        <f>data!D76</f>
        <v>7529</v>
      </c>
      <c r="E28" s="14">
        <f>data!E76</f>
        <v>88391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7694</v>
      </c>
      <c r="D29" s="14">
        <f>data!D77</f>
        <v>34179</v>
      </c>
      <c r="E29" s="14">
        <f>data!E77</f>
        <v>65398</v>
      </c>
      <c r="F29" s="14">
        <f>data!F77</f>
        <v>8052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7828.3869516731347</v>
      </c>
      <c r="D30" s="14">
        <f>data!D78</f>
        <v>1744.0427684316328</v>
      </c>
      <c r="E30" s="14">
        <f>data!E78</f>
        <v>20475.187188795386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37067.79</v>
      </c>
      <c r="D31" s="14">
        <f>data!D79</f>
        <v>103518.58</v>
      </c>
      <c r="E31" s="14">
        <f>data!E79</f>
        <v>186289.90000000002</v>
      </c>
      <c r="F31" s="14">
        <f>data!F79</f>
        <v>12862.2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71.041772593007977</v>
      </c>
      <c r="D32" s="84">
        <f>data!D80</f>
        <v>56.594860951151396</v>
      </c>
      <c r="E32" s="84">
        <f>data!E80</f>
        <v>85.890522590973902</v>
      </c>
      <c r="F32" s="84">
        <f>data!F80</f>
        <v>13.301073970780676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Deaconess Hospital - MultiCare Health Systems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1317</v>
      </c>
      <c r="I41" s="14">
        <f>data!P59</f>
        <v>1677435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9.4912041082888763</v>
      </c>
      <c r="H42" s="26">
        <f>data!O60</f>
        <v>34.458607529526219</v>
      </c>
      <c r="I42" s="26">
        <f>data!P60</f>
        <v>108.57374930019537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446950.3000000001</v>
      </c>
      <c r="H43" s="14">
        <f>data!O61</f>
        <v>3107327.2</v>
      </c>
      <c r="I43" s="14">
        <f>data!P61</f>
        <v>9447232.5000000019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151822</v>
      </c>
      <c r="H44" s="14">
        <f>data!O62</f>
        <v>655580</v>
      </c>
      <c r="I44" s="14">
        <f>data!P62</f>
        <v>2054477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1562011.59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12821.01</v>
      </c>
      <c r="H46" s="14">
        <f>data!O64</f>
        <v>451240.55000000005</v>
      </c>
      <c r="I46" s="14">
        <f>data!P64</f>
        <v>30808108.200000003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1323.6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-243.2</v>
      </c>
      <c r="H48" s="14">
        <f>data!O66</f>
        <v>77582.960000000006</v>
      </c>
      <c r="I48" s="14">
        <f>data!P66</f>
        <v>3113215.53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181583</v>
      </c>
      <c r="I49" s="14">
        <f>data!P67</f>
        <v>2883271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835908.33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11602.439999999988</v>
      </c>
      <c r="I51" s="14">
        <f>data!P69</f>
        <v>57297.560000000034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611350.1100000001</v>
      </c>
      <c r="H53" s="14">
        <f>data!O71</f>
        <v>6046927.7400000002</v>
      </c>
      <c r="I53" s="14">
        <f>data!P71</f>
        <v>49200833.720000006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239510</v>
      </c>
      <c r="H55" s="48">
        <f>+data!M680</f>
        <v>3601046</v>
      </c>
      <c r="I55" s="48">
        <f>+data!M681</f>
        <v>27200610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15555610.999999998</v>
      </c>
      <c r="I56" s="14">
        <f>data!P73</f>
        <v>289252025.61000001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2176451.44</v>
      </c>
      <c r="I57" s="14">
        <f>data!P74</f>
        <v>222311322.94000003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17732062.439999998</v>
      </c>
      <c r="I58" s="14">
        <f>data!P75</f>
        <v>511563348.55000007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9596</v>
      </c>
      <c r="I60" s="14">
        <f>data!P76</f>
        <v>41677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3430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2222.8495691154135</v>
      </c>
      <c r="I62" s="14">
        <f>data!P78</f>
        <v>9654.1998220115765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33876.620000000003</v>
      </c>
      <c r="I63" s="14">
        <f>data!P79</f>
        <v>149695.01999999999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0.61755342457293805</v>
      </c>
      <c r="H64" s="26">
        <f>data!O80</f>
        <v>19.333496572694042</v>
      </c>
      <c r="I64" s="26">
        <f>data!P80</f>
        <v>44.678343829496114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Deaconess Hospital - MultiCare Health Systems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1183334.9999999998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18.812423285094187</v>
      </c>
      <c r="D74" s="26">
        <f>data!R60</f>
        <v>3.1162226023128463</v>
      </c>
      <c r="E74" s="26">
        <f>data!S60</f>
        <v>20.937244517679829</v>
      </c>
      <c r="F74" s="26">
        <f>data!T60</f>
        <v>3.3219650680380877</v>
      </c>
      <c r="G74" s="26">
        <f>data!U60</f>
        <v>53.191379444768309</v>
      </c>
      <c r="H74" s="26">
        <f>data!V60</f>
        <v>4.0975315062880098</v>
      </c>
      <c r="I74" s="26">
        <f>data!W60</f>
        <v>6.3049863005061662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1875876.83</v>
      </c>
      <c r="D75" s="14">
        <f>data!R61</f>
        <v>187577.94</v>
      </c>
      <c r="E75" s="14">
        <f>data!S61</f>
        <v>1177423.19</v>
      </c>
      <c r="F75" s="14">
        <f>data!T61</f>
        <v>383470.60000000003</v>
      </c>
      <c r="G75" s="14">
        <f>data!U61</f>
        <v>3634597.33</v>
      </c>
      <c r="H75" s="14">
        <f>data!V61</f>
        <v>204315.42</v>
      </c>
      <c r="I75" s="14">
        <f>data!W61</f>
        <v>564414.07999999996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374564</v>
      </c>
      <c r="D76" s="14">
        <f>data!R62</f>
        <v>60499</v>
      </c>
      <c r="E76" s="14">
        <f>data!S62</f>
        <v>308342</v>
      </c>
      <c r="F76" s="14">
        <f>data!T62</f>
        <v>70678</v>
      </c>
      <c r="G76" s="14">
        <f>data!U62</f>
        <v>897735</v>
      </c>
      <c r="H76" s="14">
        <f>data!V62</f>
        <v>67233</v>
      </c>
      <c r="I76" s="14">
        <f>data!W62</f>
        <v>121641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3320700.290000001</v>
      </c>
      <c r="E77" s="14">
        <f>data!S63</f>
        <v>0</v>
      </c>
      <c r="F77" s="14">
        <f>data!T63</f>
        <v>0</v>
      </c>
      <c r="G77" s="14">
        <f>data!U63</f>
        <v>22020</v>
      </c>
      <c r="H77" s="14">
        <f>data!V63</f>
        <v>0</v>
      </c>
      <c r="I77" s="14">
        <f>data!W63</f>
        <v>23115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244202.36</v>
      </c>
      <c r="D78" s="14">
        <f>data!R64</f>
        <v>637835.94000000006</v>
      </c>
      <c r="E78" s="14">
        <f>data!S64</f>
        <v>520217.51999999996</v>
      </c>
      <c r="F78" s="14">
        <f>data!T64</f>
        <v>292044.92000000004</v>
      </c>
      <c r="G78" s="14">
        <f>data!U64</f>
        <v>3808372.19</v>
      </c>
      <c r="H78" s="14">
        <f>data!V64</f>
        <v>7504.23</v>
      </c>
      <c r="I78" s="14">
        <f>data!W64</f>
        <v>27919.850000000006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2246.98</v>
      </c>
      <c r="D80" s="14">
        <f>data!R66</f>
        <v>3636.69</v>
      </c>
      <c r="E80" s="14">
        <f>data!S66</f>
        <v>153185.41</v>
      </c>
      <c r="F80" s="14">
        <f>data!T66</f>
        <v>0</v>
      </c>
      <c r="G80" s="14">
        <f>data!U66</f>
        <v>1754192.56</v>
      </c>
      <c r="H80" s="14">
        <f>data!V66</f>
        <v>21408.959999999999</v>
      </c>
      <c r="I80" s="14">
        <f>data!W66</f>
        <v>271821.09999999998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8206</v>
      </c>
      <c r="D81" s="14">
        <f>data!R67</f>
        <v>158462</v>
      </c>
      <c r="E81" s="14">
        <f>data!S67</f>
        <v>19243</v>
      </c>
      <c r="F81" s="14">
        <f>data!T67</f>
        <v>5694</v>
      </c>
      <c r="G81" s="14">
        <f>data!U67</f>
        <v>391341</v>
      </c>
      <c r="H81" s="14">
        <f>data!V67</f>
        <v>56200</v>
      </c>
      <c r="I81" s="14">
        <f>data!W67</f>
        <v>160551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111845.52000000002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5000</v>
      </c>
      <c r="D83" s="14">
        <f>data!R69</f>
        <v>0</v>
      </c>
      <c r="E83" s="14">
        <f>data!S69</f>
        <v>576.59000000000015</v>
      </c>
      <c r="F83" s="14">
        <f>data!T69</f>
        <v>108.29999999999927</v>
      </c>
      <c r="G83" s="14">
        <f>data!U69</f>
        <v>390.56999999997788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-3087.08</v>
      </c>
      <c r="F84" s="14">
        <f>-data!T70</f>
        <v>-1058.73</v>
      </c>
      <c r="G84" s="14">
        <f>-data!U70</f>
        <v>-12063.92</v>
      </c>
      <c r="H84" s="14">
        <f>-data!V70</f>
        <v>0</v>
      </c>
      <c r="I84" s="14">
        <f>-data!W70</f>
        <v>-2933.83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2510096.17</v>
      </c>
      <c r="D85" s="14">
        <f>data!R71</f>
        <v>4368711.8600000013</v>
      </c>
      <c r="E85" s="14">
        <f>data!S71</f>
        <v>2175900.63</v>
      </c>
      <c r="F85" s="14">
        <f>data!T71</f>
        <v>750937.09000000008</v>
      </c>
      <c r="G85" s="14">
        <f>data!U71</f>
        <v>10608430.25</v>
      </c>
      <c r="H85" s="14">
        <f>data!V71</f>
        <v>356661.61000000004</v>
      </c>
      <c r="I85" s="14">
        <f>data!W71</f>
        <v>1166528.1999999997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2240427</v>
      </c>
      <c r="D87" s="48">
        <f>+data!M683</f>
        <v>1973233</v>
      </c>
      <c r="E87" s="48">
        <f>+data!M684</f>
        <v>1928931</v>
      </c>
      <c r="F87" s="48">
        <f>+data!M685</f>
        <v>504679</v>
      </c>
      <c r="G87" s="48">
        <f>+data!M686</f>
        <v>5932184</v>
      </c>
      <c r="H87" s="48">
        <f>+data!M687</f>
        <v>840064</v>
      </c>
      <c r="I87" s="48">
        <f>+data!M688</f>
        <v>1001914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8603581</v>
      </c>
      <c r="D88" s="14">
        <f>data!R73</f>
        <v>16972755</v>
      </c>
      <c r="E88" s="14">
        <f>data!S73</f>
        <v>0</v>
      </c>
      <c r="F88" s="14">
        <f>data!T73</f>
        <v>7558898</v>
      </c>
      <c r="G88" s="14">
        <f>data!U73</f>
        <v>54113606.189999998</v>
      </c>
      <c r="H88" s="14">
        <f>data!V73</f>
        <v>2318960</v>
      </c>
      <c r="I88" s="14">
        <f>data!W73</f>
        <v>5092771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15169827</v>
      </c>
      <c r="D89" s="14">
        <f>data!R74</f>
        <v>15308134</v>
      </c>
      <c r="E89" s="14">
        <f>data!S74</f>
        <v>0</v>
      </c>
      <c r="F89" s="14">
        <f>data!T74</f>
        <v>263838</v>
      </c>
      <c r="G89" s="14">
        <f>data!U74</f>
        <v>37227658</v>
      </c>
      <c r="H89" s="14">
        <f>data!V74</f>
        <v>3890040.0000000005</v>
      </c>
      <c r="I89" s="14">
        <f>data!W74</f>
        <v>16792298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23773408</v>
      </c>
      <c r="D90" s="14">
        <f>data!R75</f>
        <v>32280889</v>
      </c>
      <c r="E90" s="14">
        <f>data!S75</f>
        <v>0</v>
      </c>
      <c r="F90" s="14">
        <f>data!T75</f>
        <v>7822736</v>
      </c>
      <c r="G90" s="14">
        <f>data!U75</f>
        <v>91341264.189999998</v>
      </c>
      <c r="H90" s="14">
        <f>data!V75</f>
        <v>6209000</v>
      </c>
      <c r="I90" s="14">
        <f>data!W75</f>
        <v>21885069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11695</v>
      </c>
      <c r="D92" s="14">
        <f>data!R76</f>
        <v>812</v>
      </c>
      <c r="E92" s="14">
        <f>data!S76</f>
        <v>18221</v>
      </c>
      <c r="F92" s="14">
        <f>data!T76</f>
        <v>1636</v>
      </c>
      <c r="G92" s="14">
        <f>data!U76</f>
        <v>17849</v>
      </c>
      <c r="H92" s="14">
        <f>data!V76</f>
        <v>10636</v>
      </c>
      <c r="I92" s="14">
        <f>data!W76</f>
        <v>5116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2709.0689569408878</v>
      </c>
      <c r="D94" s="14">
        <f>data!R78</f>
        <v>188.09439872047892</v>
      </c>
      <c r="E94" s="14">
        <f>data!S78</f>
        <v>4220.773447150058</v>
      </c>
      <c r="F94" s="14">
        <f>data!T78</f>
        <v>378.96851761909301</v>
      </c>
      <c r="G94" s="14">
        <f>data!U78</f>
        <v>4134.6021216278668</v>
      </c>
      <c r="H94" s="14">
        <f>data!V78</f>
        <v>2463.7586512204603</v>
      </c>
      <c r="I94" s="14">
        <f>data!W78</f>
        <v>1185.0873692782884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54176.3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18986.3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12.42462123117471</v>
      </c>
      <c r="D96" s="84">
        <f>data!R80</f>
        <v>0</v>
      </c>
      <c r="E96" s="84">
        <f>data!S80</f>
        <v>0</v>
      </c>
      <c r="F96" s="84">
        <f>data!T80</f>
        <v>2.7529657530475395</v>
      </c>
      <c r="G96" s="84">
        <f>data!U80</f>
        <v>0</v>
      </c>
      <c r="H96" s="84">
        <f>data!V80</f>
        <v>0</v>
      </c>
      <c r="I96" s="84">
        <f>data!W80</f>
        <v>4.3145890405048515E-2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Deaconess Hospital - MultiCare Health Systems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15.481238354043667</v>
      </c>
      <c r="D106" s="26">
        <f>data!Y60</f>
        <v>57.397804101726337</v>
      </c>
      <c r="E106" s="26">
        <f>data!Z60</f>
        <v>2.9364041091867947</v>
      </c>
      <c r="F106" s="26">
        <f>data!AA60</f>
        <v>2.968800684524822</v>
      </c>
      <c r="G106" s="26">
        <f>data!AB60</f>
        <v>51.698902732643987</v>
      </c>
      <c r="H106" s="26">
        <f>data!AC60</f>
        <v>33.506526022807321</v>
      </c>
      <c r="I106" s="26">
        <f>data!AD60</f>
        <v>0.63308287662560514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1329810.7600000002</v>
      </c>
      <c r="D107" s="14">
        <f>data!Y61</f>
        <v>6368878.0300000003</v>
      </c>
      <c r="E107" s="14">
        <f>data!Z61</f>
        <v>306469.69</v>
      </c>
      <c r="F107" s="14">
        <f>data!AA61</f>
        <v>374277.39</v>
      </c>
      <c r="G107" s="14">
        <f>data!AB61</f>
        <v>4774343.42</v>
      </c>
      <c r="H107" s="14">
        <f>data!AC61</f>
        <v>2713782.64</v>
      </c>
      <c r="I107" s="14">
        <f>data!AD61</f>
        <v>65840.2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294727</v>
      </c>
      <c r="D108" s="14">
        <f>data!Y62</f>
        <v>1124999</v>
      </c>
      <c r="E108" s="14">
        <f>data!Z62</f>
        <v>14726</v>
      </c>
      <c r="F108" s="14">
        <f>data!AA62</f>
        <v>66217</v>
      </c>
      <c r="G108" s="14">
        <f>data!AB62</f>
        <v>1005556</v>
      </c>
      <c r="H108" s="14">
        <f>data!AC62</f>
        <v>625593</v>
      </c>
      <c r="I108" s="14">
        <f>data!AD62</f>
        <v>11375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31095</v>
      </c>
      <c r="D109" s="14">
        <f>data!Y63</f>
        <v>482417.04000000004</v>
      </c>
      <c r="E109" s="14">
        <f>data!Z63</f>
        <v>0</v>
      </c>
      <c r="F109" s="14">
        <f>data!AA63</f>
        <v>700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337777.29000000004</v>
      </c>
      <c r="D110" s="14">
        <f>data!Y64</f>
        <v>14448669.920000002</v>
      </c>
      <c r="E110" s="14">
        <f>data!Z64</f>
        <v>-79869.250000000015</v>
      </c>
      <c r="F110" s="14">
        <f>data!AA64</f>
        <v>509674.68</v>
      </c>
      <c r="G110" s="14">
        <f>data!AB64</f>
        <v>26573728.98</v>
      </c>
      <c r="H110" s="14">
        <f>data!AC64</f>
        <v>895091.03</v>
      </c>
      <c r="I110" s="14">
        <f>data!AD64</f>
        <v>16161.73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341.81</v>
      </c>
      <c r="E111" s="14">
        <f>data!Z65</f>
        <v>0</v>
      </c>
      <c r="F111" s="14">
        <f>data!AA65</f>
        <v>5382.3</v>
      </c>
      <c r="G111" s="14">
        <f>data!AB65</f>
        <v>609.04000000000008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272483.77</v>
      </c>
      <c r="D112" s="14">
        <f>data!Y66</f>
        <v>709204.4</v>
      </c>
      <c r="E112" s="14">
        <f>data!Z66</f>
        <v>3486752.7</v>
      </c>
      <c r="F112" s="14">
        <f>data!AA66</f>
        <v>42870.27</v>
      </c>
      <c r="G112" s="14">
        <f>data!AB66</f>
        <v>352056.45</v>
      </c>
      <c r="H112" s="14">
        <f>data!AC66</f>
        <v>26832.63</v>
      </c>
      <c r="I112" s="14">
        <f>data!AD66</f>
        <v>903468.01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89589</v>
      </c>
      <c r="D113" s="14">
        <f>data!Y67</f>
        <v>1197922</v>
      </c>
      <c r="E113" s="14">
        <f>data!Z67</f>
        <v>0</v>
      </c>
      <c r="F113" s="14">
        <f>data!AA67</f>
        <v>57615</v>
      </c>
      <c r="G113" s="14">
        <f>data!AB67</f>
        <v>64578</v>
      </c>
      <c r="H113" s="14">
        <f>data!AC67</f>
        <v>110073</v>
      </c>
      <c r="I113" s="14">
        <f>data!AD67</f>
        <v>19679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91804.74000000002</v>
      </c>
      <c r="E114" s="14">
        <f>data!Z68</f>
        <v>0</v>
      </c>
      <c r="F114" s="14">
        <f>data!AA68</f>
        <v>0</v>
      </c>
      <c r="G114" s="14">
        <f>data!AB68</f>
        <v>231756.08</v>
      </c>
      <c r="H114" s="14">
        <f>data!AC68</f>
        <v>35773.85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24460.729999999978</v>
      </c>
      <c r="E115" s="14">
        <f>data!Z69</f>
        <v>5000</v>
      </c>
      <c r="F115" s="14">
        <f>data!AA69</f>
        <v>0</v>
      </c>
      <c r="G115" s="14">
        <f>data!AB69</f>
        <v>11035.110000000022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-1505.71</v>
      </c>
      <c r="D116" s="14">
        <f>-data!Y70</f>
        <v>-1048710.03</v>
      </c>
      <c r="E116" s="14">
        <f>-data!Z70</f>
        <v>-23904.78</v>
      </c>
      <c r="F116" s="14">
        <f>-data!AA70</f>
        <v>0</v>
      </c>
      <c r="G116" s="14">
        <f>-data!AB70</f>
        <v>0</v>
      </c>
      <c r="H116" s="14">
        <f>-data!AC70</f>
        <v>-5476.89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2353977.1100000003</v>
      </c>
      <c r="D117" s="14">
        <f>data!Y71</f>
        <v>23399987.639999997</v>
      </c>
      <c r="E117" s="14">
        <f>data!Z71</f>
        <v>3709174.3600000003</v>
      </c>
      <c r="F117" s="14">
        <f>data!AA71</f>
        <v>1056736.6400000001</v>
      </c>
      <c r="G117" s="14">
        <f>data!AB71</f>
        <v>33013663.079999994</v>
      </c>
      <c r="H117" s="14">
        <f>data!AC71</f>
        <v>4401669.26</v>
      </c>
      <c r="I117" s="14">
        <f>data!AD71</f>
        <v>1016523.94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1938419</v>
      </c>
      <c r="D119" s="48">
        <f>+data!M690</f>
        <v>12566226</v>
      </c>
      <c r="E119" s="48">
        <f>+data!M691</f>
        <v>1735950</v>
      </c>
      <c r="F119" s="48">
        <f>+data!M692</f>
        <v>702328</v>
      </c>
      <c r="G119" s="48">
        <f>+data!M693</f>
        <v>15273769</v>
      </c>
      <c r="H119" s="48">
        <f>+data!M694</f>
        <v>2443534</v>
      </c>
      <c r="I119" s="48">
        <f>+data!M695</f>
        <v>470761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24091127</v>
      </c>
      <c r="D120" s="14">
        <f>data!Y73</f>
        <v>94704419</v>
      </c>
      <c r="E120" s="14">
        <f>data!Z73</f>
        <v>324362</v>
      </c>
      <c r="F120" s="14">
        <f>data!AA73</f>
        <v>6625112</v>
      </c>
      <c r="G120" s="14">
        <f>data!AB73</f>
        <v>83439115.439999983</v>
      </c>
      <c r="H120" s="14">
        <f>data!AC73</f>
        <v>39079771</v>
      </c>
      <c r="I120" s="14">
        <f>data!AD73</f>
        <v>8039655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46768979.200000003</v>
      </c>
      <c r="D121" s="14">
        <f>data!Y74</f>
        <v>106802249.55</v>
      </c>
      <c r="E121" s="14">
        <f>data!Z74</f>
        <v>35016269</v>
      </c>
      <c r="F121" s="14">
        <f>data!AA74</f>
        <v>8009518</v>
      </c>
      <c r="G121" s="14">
        <f>data!AB74</f>
        <v>116730065.57000001</v>
      </c>
      <c r="H121" s="14">
        <f>data!AC74</f>
        <v>4135061</v>
      </c>
      <c r="I121" s="14">
        <f>data!AD74</f>
        <v>239749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70860106.200000003</v>
      </c>
      <c r="D122" s="14">
        <f>data!Y75</f>
        <v>201506668.55000001</v>
      </c>
      <c r="E122" s="14">
        <f>data!Z75</f>
        <v>35340631</v>
      </c>
      <c r="F122" s="14">
        <f>data!AA75</f>
        <v>14634630</v>
      </c>
      <c r="G122" s="14">
        <f>data!AB75</f>
        <v>200169181.00999999</v>
      </c>
      <c r="H122" s="14">
        <f>data!AC75</f>
        <v>43214832</v>
      </c>
      <c r="I122" s="14">
        <f>data!AD75</f>
        <v>8279404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6002</v>
      </c>
      <c r="D124" s="14">
        <f>data!Y76</f>
        <v>25337</v>
      </c>
      <c r="E124" s="14">
        <f>data!Z76</f>
        <v>0</v>
      </c>
      <c r="F124" s="14">
        <f>data!AA76</f>
        <v>2205</v>
      </c>
      <c r="G124" s="14">
        <f>data!AB76</f>
        <v>12909</v>
      </c>
      <c r="H124" s="14">
        <f>data!AC76</f>
        <v>6421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1390.3233757639341</v>
      </c>
      <c r="D126" s="14">
        <f>data!Y78</f>
        <v>5869.147512784205</v>
      </c>
      <c r="E126" s="14">
        <f>data!Z78</f>
        <v>0</v>
      </c>
      <c r="F126" s="14">
        <f>data!AA78</f>
        <v>510.77358273233506</v>
      </c>
      <c r="G126" s="14">
        <f>data!AB78</f>
        <v>2990.2839816288947</v>
      </c>
      <c r="H126" s="14">
        <f>data!AC78</f>
        <v>1487.3819386504865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44421.84</v>
      </c>
      <c r="E127" s="14">
        <f>data!Z79</f>
        <v>2929.49</v>
      </c>
      <c r="F127" s="14">
        <f>data!AA79</f>
        <v>9625.61</v>
      </c>
      <c r="G127" s="14">
        <f>data!AB79</f>
        <v>0</v>
      </c>
      <c r="H127" s="14">
        <f>data!AC79</f>
        <v>0</v>
      </c>
      <c r="I127" s="14">
        <f>data!AD79</f>
        <v>2777.7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1.7453397257883099</v>
      </c>
      <c r="D128" s="26">
        <f>data!Y80</f>
        <v>7.7090472592179395</v>
      </c>
      <c r="E128" s="26">
        <f>data!Z80</f>
        <v>1.7032438353831176</v>
      </c>
      <c r="F128" s="26">
        <f>data!AA80</f>
        <v>0.33312328762559967</v>
      </c>
      <c r="G128" s="26">
        <f>data!AB80</f>
        <v>0</v>
      </c>
      <c r="H128" s="26">
        <f>data!AC80</f>
        <v>0</v>
      </c>
      <c r="I128" s="26">
        <f>data!AD80</f>
        <v>0.5917157533436006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Deaconess Hospital - MultiCare Health Systems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32620</v>
      </c>
      <c r="F137" s="14">
        <f>data!AH59</f>
        <v>0</v>
      </c>
      <c r="G137" s="14">
        <f>data!AI59</f>
        <v>6</v>
      </c>
      <c r="H137" s="14">
        <f>data!AJ59</f>
        <v>40790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8.2615006837997953</v>
      </c>
      <c r="D138" s="26">
        <f>data!AF60</f>
        <v>0</v>
      </c>
      <c r="E138" s="26">
        <f>data!AG60</f>
        <v>88.142034234501097</v>
      </c>
      <c r="F138" s="26">
        <f>data!AH60</f>
        <v>0</v>
      </c>
      <c r="G138" s="26">
        <f>data!AI60</f>
        <v>10.839720546460313</v>
      </c>
      <c r="H138" s="26">
        <f>data!AJ60</f>
        <v>101.26299724640234</v>
      </c>
      <c r="I138" s="26">
        <f>data!AK60</f>
        <v>4.5089253418480926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765735.5</v>
      </c>
      <c r="D139" s="14">
        <f>data!AF61</f>
        <v>0</v>
      </c>
      <c r="E139" s="14">
        <f>data!AG61</f>
        <v>9859126.4800000004</v>
      </c>
      <c r="F139" s="14">
        <f>data!AH61</f>
        <v>0</v>
      </c>
      <c r="G139" s="14">
        <f>data!AI61</f>
        <v>955656.15999999992</v>
      </c>
      <c r="H139" s="14">
        <f>data!AJ61</f>
        <v>12523609.949999999</v>
      </c>
      <c r="I139" s="14">
        <f>data!AK61</f>
        <v>408346.65999999992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162343</v>
      </c>
      <c r="D140" s="14">
        <f>data!AF62</f>
        <v>0</v>
      </c>
      <c r="E140" s="14">
        <f>data!AG62</f>
        <v>1635483</v>
      </c>
      <c r="F140" s="14">
        <f>data!AH62</f>
        <v>0</v>
      </c>
      <c r="G140" s="14">
        <f>data!AI62</f>
        <v>213122</v>
      </c>
      <c r="H140" s="14">
        <f>data!AJ62</f>
        <v>2004746</v>
      </c>
      <c r="I140" s="14">
        <f>data!AK62</f>
        <v>87773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3096469.7000000007</v>
      </c>
      <c r="F141" s="14">
        <f>data!AH63</f>
        <v>0</v>
      </c>
      <c r="G141" s="14">
        <f>data!AI63</f>
        <v>0</v>
      </c>
      <c r="H141" s="14">
        <f>data!AJ63</f>
        <v>378198.50000000012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801.59</v>
      </c>
      <c r="D142" s="14">
        <f>data!AF64</f>
        <v>0</v>
      </c>
      <c r="E142" s="14">
        <f>data!AG64</f>
        <v>1021580.4700000001</v>
      </c>
      <c r="F142" s="14">
        <f>data!AH64</f>
        <v>0</v>
      </c>
      <c r="G142" s="14">
        <f>data!AI64</f>
        <v>166745.93999999997</v>
      </c>
      <c r="H142" s="14">
        <f>data!AJ64</f>
        <v>5761497.1000000006</v>
      </c>
      <c r="I142" s="14">
        <f>data!AK64</f>
        <v>1736.83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16827.009999999998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385183.82</v>
      </c>
      <c r="F144" s="14">
        <f>data!AH66</f>
        <v>0</v>
      </c>
      <c r="G144" s="14">
        <f>data!AI66</f>
        <v>27591.03</v>
      </c>
      <c r="H144" s="14">
        <f>data!AJ66</f>
        <v>2276236.5499999998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420217</v>
      </c>
      <c r="F145" s="14">
        <f>data!AH67</f>
        <v>0</v>
      </c>
      <c r="G145" s="14">
        <f>data!AI67</f>
        <v>1479</v>
      </c>
      <c r="H145" s="14">
        <f>data!AJ67</f>
        <v>132229</v>
      </c>
      <c r="I145" s="14">
        <f>data!AK67</f>
        <v>1096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358860.24000000005</v>
      </c>
      <c r="F146" s="14">
        <f>data!AH68</f>
        <v>0</v>
      </c>
      <c r="G146" s="14">
        <f>data!AI68</f>
        <v>0</v>
      </c>
      <c r="H146" s="14">
        <f>data!AJ68</f>
        <v>469202.58000000007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40476.60000000002</v>
      </c>
      <c r="F147" s="14">
        <f>data!AH69</f>
        <v>0</v>
      </c>
      <c r="G147" s="14">
        <f>data!AI69</f>
        <v>15000</v>
      </c>
      <c r="H147" s="14">
        <f>data!AJ69</f>
        <v>183261.62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-448703.99</v>
      </c>
      <c r="F148" s="14">
        <f>-data!AH70</f>
        <v>0</v>
      </c>
      <c r="G148" s="14">
        <f>-data!AI70</f>
        <v>0</v>
      </c>
      <c r="H148" s="14">
        <f>-data!AJ70</f>
        <v>-52136.61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928880.09</v>
      </c>
      <c r="D149" s="14">
        <f>data!AF71</f>
        <v>0</v>
      </c>
      <c r="E149" s="14">
        <f>data!AG71</f>
        <v>16368693.320000002</v>
      </c>
      <c r="F149" s="14">
        <f>data!AH71</f>
        <v>0</v>
      </c>
      <c r="G149" s="14">
        <f>data!AI71</f>
        <v>1379594.13</v>
      </c>
      <c r="H149" s="14">
        <f>data!AJ71</f>
        <v>23693671.700000007</v>
      </c>
      <c r="I149" s="14">
        <f>data!AK71</f>
        <v>498952.48999999993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551949</v>
      </c>
      <c r="D151" s="48">
        <f>+data!M697</f>
        <v>244671</v>
      </c>
      <c r="E151" s="48">
        <f>+data!M698</f>
        <v>9929971</v>
      </c>
      <c r="F151" s="48">
        <f>+data!M699</f>
        <v>3298</v>
      </c>
      <c r="G151" s="48">
        <f>+data!M700</f>
        <v>836445</v>
      </c>
      <c r="H151" s="48">
        <f>+data!M701</f>
        <v>10041244</v>
      </c>
      <c r="I151" s="48">
        <f>+data!M702</f>
        <v>201376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4489357.97</v>
      </c>
      <c r="D152" s="14">
        <f>data!AF73</f>
        <v>26147955</v>
      </c>
      <c r="E152" s="14">
        <f>data!AG73</f>
        <v>708673</v>
      </c>
      <c r="F152" s="14">
        <f>data!AH73</f>
        <v>352491.3</v>
      </c>
      <c r="G152" s="14">
        <f>data!AI73</f>
        <v>4000787</v>
      </c>
      <c r="H152" s="14">
        <f>data!AJ73</f>
        <v>2258455</v>
      </c>
      <c r="I152" s="14">
        <f>data!AK73</f>
        <v>1210288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796763.03</v>
      </c>
      <c r="D153" s="14">
        <f>data!AF74</f>
        <v>0</v>
      </c>
      <c r="E153" s="14">
        <f>data!AG74</f>
        <v>111416492.91</v>
      </c>
      <c r="F153" s="14">
        <f>data!AH74</f>
        <v>0</v>
      </c>
      <c r="G153" s="14">
        <f>data!AI74</f>
        <v>4802415</v>
      </c>
      <c r="H153" s="14">
        <f>data!AJ74</f>
        <v>86532617.529999986</v>
      </c>
      <c r="I153" s="14">
        <f>data!AK74</f>
        <v>502930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5286121</v>
      </c>
      <c r="D154" s="14">
        <f>data!AF75</f>
        <v>26147955</v>
      </c>
      <c r="E154" s="14">
        <f>data!AG75</f>
        <v>112125165.91</v>
      </c>
      <c r="F154" s="14">
        <f>data!AH75</f>
        <v>352491.3</v>
      </c>
      <c r="G154" s="14">
        <f>data!AI75</f>
        <v>8803202</v>
      </c>
      <c r="H154" s="14">
        <f>data!AJ75</f>
        <v>88791072.529999986</v>
      </c>
      <c r="I154" s="14">
        <f>data!AK75</f>
        <v>1713218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2581</v>
      </c>
      <c r="D156" s="14">
        <f>data!AF76</f>
        <v>0</v>
      </c>
      <c r="E156" s="14">
        <f>data!AG76</f>
        <v>21473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7196</v>
      </c>
      <c r="F157" s="14">
        <f>data!AH77</f>
        <v>0</v>
      </c>
      <c r="G157" s="14">
        <f>data!AI77</f>
        <v>1584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597.87148164723658</v>
      </c>
      <c r="D158" s="14">
        <f>data!AF78</f>
        <v>0</v>
      </c>
      <c r="E158" s="14">
        <f>data!AG78</f>
        <v>4974.0776154246851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114078.53</v>
      </c>
      <c r="F159" s="14">
        <f>data!AH79</f>
        <v>0</v>
      </c>
      <c r="G159" s="14">
        <f>data!AI79</f>
        <v>23099.09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46.811143144272457</v>
      </c>
      <c r="F160" s="26">
        <f>data!AH80</f>
        <v>0</v>
      </c>
      <c r="G160" s="26">
        <f>data!AI80</f>
        <v>5.6156301362170371</v>
      </c>
      <c r="H160" s="26">
        <f>data!AJ80</f>
        <v>19.761886983594263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Deaconess Hospital - MultiCare Health Systems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2.5105212325328052</v>
      </c>
      <c r="D170" s="26">
        <f>data!AM60</f>
        <v>0</v>
      </c>
      <c r="E170" s="26">
        <f>data!AN60</f>
        <v>2.3719979448805484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238507.2</v>
      </c>
      <c r="D171" s="14">
        <f>data!AM61</f>
        <v>0</v>
      </c>
      <c r="E171" s="14">
        <f>data!AN61</f>
        <v>215055.44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49200</v>
      </c>
      <c r="D172" s="14">
        <f>data!AM62</f>
        <v>0</v>
      </c>
      <c r="E172" s="14">
        <f>data!AN62</f>
        <v>44103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1059.6899999999998</v>
      </c>
      <c r="D174" s="14">
        <f>data!AM64</f>
        <v>0</v>
      </c>
      <c r="E174" s="14">
        <f>data!AN64</f>
        <v>30426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144150.14000000001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36089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52997.23000000001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14999.999999999998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288766.89</v>
      </c>
      <c r="D181" s="14">
        <f>data!AM71</f>
        <v>0</v>
      </c>
      <c r="E181" s="14">
        <f>data!AN71</f>
        <v>537820.81000000006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184800</v>
      </c>
      <c r="D183" s="48">
        <f>+data!M704</f>
        <v>0</v>
      </c>
      <c r="E183" s="48">
        <f>+data!M705</f>
        <v>208790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8075463.4000000004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213556</v>
      </c>
      <c r="D185" s="14">
        <f>data!AM74</f>
        <v>0</v>
      </c>
      <c r="E185" s="14">
        <f>data!AN74</f>
        <v>995633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8289019.4000000004</v>
      </c>
      <c r="D186" s="14">
        <f>data!AM75</f>
        <v>0</v>
      </c>
      <c r="E186" s="14">
        <f>data!AN75</f>
        <v>995633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Deaconess Hospital - MultiCare Health Systems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129052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27.709864379765772</v>
      </c>
      <c r="G202" s="26">
        <f>data!AW60</f>
        <v>0</v>
      </c>
      <c r="H202" s="26">
        <f>data!AX60</f>
        <v>0</v>
      </c>
      <c r="I202" s="26">
        <f>data!AY60</f>
        <v>51.077695883414016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3823655.19</v>
      </c>
      <c r="G203" s="14">
        <f>data!AW61</f>
        <v>0</v>
      </c>
      <c r="H203" s="14">
        <f>data!AX61</f>
        <v>0</v>
      </c>
      <c r="I203" s="14">
        <f>data!AY61</f>
        <v>2250550.2799999998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493799</v>
      </c>
      <c r="G204" s="14">
        <f>data!AW62</f>
        <v>0</v>
      </c>
      <c r="H204" s="14">
        <f>data!AX62</f>
        <v>0</v>
      </c>
      <c r="I204" s="14">
        <f>data!AY62</f>
        <v>788631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554157.62</v>
      </c>
      <c r="G206" s="14">
        <f>data!AW64</f>
        <v>0</v>
      </c>
      <c r="H206" s="14">
        <f>data!AX64</f>
        <v>0</v>
      </c>
      <c r="I206" s="14">
        <f>data!AY64</f>
        <v>1881733.5500000003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36.46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69152.63</v>
      </c>
      <c r="G208" s="14">
        <f>data!AW66</f>
        <v>1885211</v>
      </c>
      <c r="H208" s="14">
        <f>data!AX66</f>
        <v>0</v>
      </c>
      <c r="I208" s="14">
        <f>data!AY66</f>
        <v>59681.08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65089</v>
      </c>
      <c r="G209" s="14">
        <f>data!AW67</f>
        <v>0</v>
      </c>
      <c r="H209" s="14">
        <f>data!AX67</f>
        <v>0</v>
      </c>
      <c r="I209" s="14">
        <f>data!AY67</f>
        <v>53438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9706.75</v>
      </c>
      <c r="G210" s="14">
        <f>data!AW68</f>
        <v>0</v>
      </c>
      <c r="H210" s="14">
        <f>data!AX68</f>
        <v>0</v>
      </c>
      <c r="I210" s="14">
        <f>data!AY68</f>
        <v>372.18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7999.9999999999791</v>
      </c>
      <c r="G211" s="14">
        <f>data!AW69</f>
        <v>0</v>
      </c>
      <c r="H211" s="14">
        <f>data!AX69</f>
        <v>0</v>
      </c>
      <c r="I211" s="14">
        <f>data!AY69</f>
        <v>856.19000000000233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-996478.28000000014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5023596.6499999994</v>
      </c>
      <c r="G213" s="14">
        <f>data!AW71</f>
        <v>1885211</v>
      </c>
      <c r="H213" s="14">
        <f>data!AX71</f>
        <v>0</v>
      </c>
      <c r="I213" s="14">
        <f>data!AY71</f>
        <v>4038784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13787838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17410530.350000001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17410530.350000001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189545</v>
      </c>
      <c r="G220" s="14">
        <f>data!AW76</f>
        <v>0</v>
      </c>
      <c r="H220" s="14">
        <f>data!AX76</f>
        <v>0</v>
      </c>
      <c r="I220" s="85">
        <f>data!AY76</f>
        <v>12105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43906.838430385687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7514.19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9.3858109576183821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Deaconess Hospital - MultiCare Health Systems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871026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3.80700273920452</v>
      </c>
      <c r="E234" s="26">
        <f>data!BB60</f>
        <v>0</v>
      </c>
      <c r="F234" s="26">
        <f>data!BC60</f>
        <v>8.4063623276155681</v>
      </c>
      <c r="G234" s="26">
        <f>data!BD60</f>
        <v>15.726689038941549</v>
      </c>
      <c r="H234" s="26">
        <f>data!BE60</f>
        <v>26.166920544360696</v>
      </c>
      <c r="I234" s="26">
        <f>data!BF60</f>
        <v>56.485785608700574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154404.79</v>
      </c>
      <c r="E235" s="14">
        <f>data!BB61</f>
        <v>0</v>
      </c>
      <c r="F235" s="14">
        <f>data!BC61</f>
        <v>289279.39999999997</v>
      </c>
      <c r="G235" s="14">
        <f>data!BD61</f>
        <v>731041.63</v>
      </c>
      <c r="H235" s="14">
        <f>data!BE61</f>
        <v>1929558.9599999997</v>
      </c>
      <c r="I235" s="14">
        <f>data!BF61</f>
        <v>2253954.9300000002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41585</v>
      </c>
      <c r="E236" s="14">
        <f>data!BB62</f>
        <v>0</v>
      </c>
      <c r="F236" s="14">
        <f>data!BC62</f>
        <v>127059</v>
      </c>
      <c r="G236" s="14">
        <f>data!BD62</f>
        <v>261612</v>
      </c>
      <c r="H236" s="14">
        <f>data!BE62</f>
        <v>449572</v>
      </c>
      <c r="I236" s="14">
        <f>data!BF62</f>
        <v>764375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7711.17</v>
      </c>
      <c r="G238" s="14">
        <f>data!BD64</f>
        <v>71925.909999999989</v>
      </c>
      <c r="H238" s="14">
        <f>data!BE64</f>
        <v>773224.06</v>
      </c>
      <c r="I238" s="14">
        <f>data!BF64</f>
        <v>231449.32000000004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15.91</v>
      </c>
      <c r="H239" s="14">
        <f>data!BE65</f>
        <v>2622907.6799999997</v>
      </c>
      <c r="I239" s="14">
        <f>data!BF65</f>
        <v>11623.46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1235184.05</v>
      </c>
      <c r="E240" s="14">
        <f>data!BB66</f>
        <v>0</v>
      </c>
      <c r="F240" s="14">
        <f>data!BC66</f>
        <v>114.97</v>
      </c>
      <c r="G240" s="14">
        <f>data!BD66</f>
        <v>18807.87</v>
      </c>
      <c r="H240" s="14">
        <f>data!BE66</f>
        <v>3281736.01</v>
      </c>
      <c r="I240" s="14">
        <f>data!BF66</f>
        <v>691220.51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1462</v>
      </c>
      <c r="G241" s="14">
        <f>data!BD67</f>
        <v>1315</v>
      </c>
      <c r="H241" s="14">
        <f>data!BE67</f>
        <v>122540</v>
      </c>
      <c r="I241" s="14">
        <f>data!BF67</f>
        <v>7757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-1026.24</v>
      </c>
      <c r="H242" s="14">
        <f>data!BE68</f>
        <v>71.789999999999594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18639.670000000002</v>
      </c>
      <c r="H243" s="14">
        <f>data!BE69</f>
        <v>-167563.6799999997</v>
      </c>
      <c r="I243" s="14">
        <f>data!BF69</f>
        <v>273990.14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-457.93</v>
      </c>
      <c r="G244" s="14">
        <f>-data!BD70</f>
        <v>-13111.69</v>
      </c>
      <c r="H244" s="14">
        <f>-data!BE70</f>
        <v>-2512.54</v>
      </c>
      <c r="I244" s="14">
        <f>-data!BF70</f>
        <v>-354.18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1431173.84</v>
      </c>
      <c r="E245" s="14">
        <f>data!BB71</f>
        <v>0</v>
      </c>
      <c r="F245" s="14">
        <f>data!BC71</f>
        <v>425168.60999999993</v>
      </c>
      <c r="G245" s="14">
        <f>data!BD71</f>
        <v>1089220.06</v>
      </c>
      <c r="H245" s="14">
        <f>data!BE71</f>
        <v>9009534.2799999993</v>
      </c>
      <c r="I245" s="14">
        <f>data!BF71</f>
        <v>4234016.18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4542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252325</v>
      </c>
      <c r="I252" s="85">
        <f>data!BF76</f>
        <v>7666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Deaconess Hospital - MultiCare Health Systems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5.6831561636050481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44.764343144552825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246419.71000000002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2217049.69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91414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733702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392.1100000000003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37223.80000000001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58471.88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1687633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4939.1400000000003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42443.009999999995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-1594.26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-15730.37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336631.56</v>
      </c>
      <c r="D277" s="14">
        <f>data!BH71</f>
        <v>1687633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3078099.1499999994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1797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Deaconess Hospital - MultiCare Health Systems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289.38450680967338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0.96981643822331287</v>
      </c>
      <c r="H298" s="26">
        <f>data!BS60</f>
        <v>0</v>
      </c>
      <c r="I298" s="26">
        <f>data!BT60</f>
        <v>1.0002808217807835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25011284.829999998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70355.26999999999</v>
      </c>
      <c r="H299" s="14">
        <f>data!BS61</f>
        <v>0</v>
      </c>
      <c r="I299" s="14">
        <f>data!BT61</f>
        <v>63836.1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6245681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18033</v>
      </c>
      <c r="H300" s="14">
        <f>data!BS62</f>
        <v>0</v>
      </c>
      <c r="I300" s="14">
        <f>data!BT62</f>
        <v>15944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1434187.1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893500.65999999992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18723.16</v>
      </c>
      <c r="H302" s="14">
        <f>data!BS64</f>
        <v>0</v>
      </c>
      <c r="I302" s="14">
        <f>data!BT64</f>
        <v>395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-18695066.219999999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55855.14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5798189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348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475933.17000000004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3152033.37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2800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-1028546.7400000002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-2700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23287196.170000002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163314.57</v>
      </c>
      <c r="H309" s="14">
        <f>data!BS71</f>
        <v>0</v>
      </c>
      <c r="I309" s="14">
        <f>data!BT71</f>
        <v>80275.100000000006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47336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3107</v>
      </c>
      <c r="H316" s="85">
        <f>data!BS76</f>
        <v>1458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Deaconess Hospital - MultiCare Health Systems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30.21409999586108</v>
      </c>
      <c r="G330" s="26">
        <f>data!BY60</f>
        <v>14.729845888393173</v>
      </c>
      <c r="H330" s="26">
        <f>data!BZ60</f>
        <v>9.4459150671991896</v>
      </c>
      <c r="I330" s="26">
        <f>data!CA60</f>
        <v>16.037186984104494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3229576.48</v>
      </c>
      <c r="G331" s="86">
        <f>data!BY61</f>
        <v>1609824.02</v>
      </c>
      <c r="H331" s="86">
        <f>data!BZ61</f>
        <v>682446.09</v>
      </c>
      <c r="I331" s="86">
        <f>data!CA61</f>
        <v>1200661.8500000001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593361</v>
      </c>
      <c r="G332" s="86">
        <f>data!BY62</f>
        <v>307263</v>
      </c>
      <c r="H332" s="86">
        <f>data!BZ62</f>
        <v>208080</v>
      </c>
      <c r="I332" s="86">
        <f>data!CA62</f>
        <v>289886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4312.8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9784.89</v>
      </c>
      <c r="G334" s="86">
        <f>data!BY64</f>
        <v>5812.52</v>
      </c>
      <c r="H334" s="86">
        <f>data!BZ64</f>
        <v>1848.06</v>
      </c>
      <c r="I334" s="86">
        <f>data!CA64</f>
        <v>13813.81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555.38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90596.6</v>
      </c>
      <c r="G336" s="86">
        <f>data!BY66</f>
        <v>5729.39</v>
      </c>
      <c r="H336" s="86">
        <f>data!BZ66</f>
        <v>110</v>
      </c>
      <c r="I336" s="86">
        <f>data!CA66</f>
        <v>2986.72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355525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32242.149999999998</v>
      </c>
      <c r="G339" s="86">
        <f>data!BY69</f>
        <v>-778.19999999999709</v>
      </c>
      <c r="H339" s="86">
        <f>data!BZ69</f>
        <v>7730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-4625.8900000000003</v>
      </c>
      <c r="G340" s="14">
        <f>-data!BY70</f>
        <v>-4347.9400000000005</v>
      </c>
      <c r="H340" s="14">
        <f>-data!BZ70</f>
        <v>-227.1</v>
      </c>
      <c r="I340" s="14">
        <f>-data!CA70</f>
        <v>-1175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3955803.4099999997</v>
      </c>
      <c r="G341" s="14">
        <f>data!BY71</f>
        <v>2279027.7899999996</v>
      </c>
      <c r="H341" s="14">
        <f>data!BZ71</f>
        <v>899987.05</v>
      </c>
      <c r="I341" s="14">
        <f>data!CA71</f>
        <v>1506173.3800000001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8482</v>
      </c>
      <c r="E348" s="85">
        <f>data!BW76</f>
        <v>0</v>
      </c>
      <c r="F348" s="85">
        <f>data!BX76</f>
        <v>890</v>
      </c>
      <c r="G348" s="85">
        <f>data!BY76</f>
        <v>13470</v>
      </c>
      <c r="H348" s="85">
        <f>data!BZ76</f>
        <v>0</v>
      </c>
      <c r="I348" s="85">
        <f>data!CA76</f>
        <v>1139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0.73984246565207656</v>
      </c>
      <c r="H352" s="216">
        <f>IF(data!BZ80&gt;0,data!BZ80,"")</f>
        <v>0.93183904096824122</v>
      </c>
      <c r="I352" s="216">
        <f>IF(data!CA80&gt;0,data!CA80,"")</f>
        <v>1.9862164380840801</v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Deaconess Hospital - MultiCare Health Systems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72.916530811929235</v>
      </c>
      <c r="E362" s="217"/>
      <c r="F362" s="211"/>
      <c r="G362" s="211"/>
      <c r="H362" s="211"/>
      <c r="I362" s="87">
        <f>data!CE60</f>
        <v>1678.6026127837529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10607134.25</v>
      </c>
      <c r="E363" s="218"/>
      <c r="F363" s="219"/>
      <c r="G363" s="219"/>
      <c r="H363" s="219"/>
      <c r="I363" s="86">
        <f>data!CE61</f>
        <v>148891996.92999998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1407698</v>
      </c>
      <c r="E364" s="218"/>
      <c r="F364" s="219"/>
      <c r="G364" s="219"/>
      <c r="H364" s="219"/>
      <c r="I364" s="86">
        <f>data!CE62</f>
        <v>31547328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1886022.52</v>
      </c>
      <c r="E365" s="218"/>
      <c r="F365" s="219"/>
      <c r="G365" s="219"/>
      <c r="H365" s="219"/>
      <c r="I365" s="86">
        <f>data!CE63</f>
        <v>12407928.740000002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-351061.66</v>
      </c>
      <c r="E366" s="218"/>
      <c r="F366" s="219"/>
      <c r="G366" s="219"/>
      <c r="H366" s="219"/>
      <c r="I366" s="86">
        <f>data!CE64</f>
        <v>94065787.61999999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292148.28000000003</v>
      </c>
      <c r="E367" s="218"/>
      <c r="F367" s="219"/>
      <c r="G367" s="219"/>
      <c r="H367" s="219"/>
      <c r="I367" s="86">
        <f>data!CE65</f>
        <v>2951770.9299999997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53667373.010000013</v>
      </c>
      <c r="E368" s="218"/>
      <c r="F368" s="219"/>
      <c r="G368" s="219"/>
      <c r="H368" s="219"/>
      <c r="I368" s="86">
        <f>data!CE66</f>
        <v>56519180.390000015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6990867</v>
      </c>
      <c r="E369" s="218"/>
      <c r="F369" s="219"/>
      <c r="G369" s="219"/>
      <c r="H369" s="219"/>
      <c r="I369" s="86">
        <f>data!CE67</f>
        <v>21798255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1671307.0499999996</v>
      </c>
      <c r="E370" s="218"/>
      <c r="F370" s="219"/>
      <c r="G370" s="219"/>
      <c r="H370" s="219"/>
      <c r="I370" s="86">
        <f>data!CE68</f>
        <v>4463766.4899999993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9893641.2300000023</v>
      </c>
      <c r="E371" s="86">
        <f>data!CD69</f>
        <v>13128048.07</v>
      </c>
      <c r="F371" s="219"/>
      <c r="G371" s="219"/>
      <c r="H371" s="219"/>
      <c r="I371" s="86">
        <f>data!CE69</f>
        <v>26867963.330000002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-6698130.6700000009</v>
      </c>
      <c r="E372" s="229">
        <f>data!CD70</f>
        <v>0</v>
      </c>
      <c r="F372" s="220"/>
      <c r="G372" s="220"/>
      <c r="H372" s="220"/>
      <c r="I372" s="14">
        <f>-data!CE70</f>
        <v>-10403120.570000002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79366999.010000005</v>
      </c>
      <c r="E373" s="86">
        <f>data!CD71</f>
        <v>13128048.07</v>
      </c>
      <c r="F373" s="219"/>
      <c r="G373" s="219"/>
      <c r="H373" s="219"/>
      <c r="I373" s="14">
        <f>data!CE71</f>
        <v>389110856.86000001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/>
      </c>
      <c r="E376" s="214"/>
      <c r="F376" s="211"/>
      <c r="G376" s="211"/>
      <c r="H376" s="211"/>
      <c r="I376" s="85">
        <f>data!CE73</f>
        <v>833966206.30999994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9925220</v>
      </c>
      <c r="E377" s="214"/>
      <c r="F377" s="211"/>
      <c r="G377" s="211"/>
      <c r="H377" s="211"/>
      <c r="I377" s="85">
        <f>data!CE74</f>
        <v>870236385.51999998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9925220</v>
      </c>
      <c r="E378" s="214"/>
      <c r="F378" s="211"/>
      <c r="G378" s="211"/>
      <c r="H378" s="211"/>
      <c r="I378" s="85">
        <f>data!CE75</f>
        <v>1704202591.8300002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3283</v>
      </c>
      <c r="E380" s="214"/>
      <c r="F380" s="211"/>
      <c r="G380" s="211"/>
      <c r="H380" s="211"/>
      <c r="I380" s="14">
        <f>data!CE76</f>
        <v>871026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>
        <f>IF(data!CC77&gt;0,data!CC77,"")</f>
        <v>1519</v>
      </c>
      <c r="E381" s="214"/>
      <c r="F381" s="211"/>
      <c r="G381" s="211"/>
      <c r="H381" s="211"/>
      <c r="I381" s="14">
        <f>data!CE77</f>
        <v>129052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118931.71768160175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9620.31</v>
      </c>
      <c r="E383" s="214"/>
      <c r="F383" s="211"/>
      <c r="G383" s="211"/>
      <c r="H383" s="211"/>
      <c r="I383" s="14">
        <f>data!CE79</f>
        <v>810539.47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7.0313561634203623</v>
      </c>
      <c r="E384" s="217"/>
      <c r="F384" s="211"/>
      <c r="G384" s="211"/>
      <c r="H384" s="211"/>
      <c r="I384" s="84">
        <f>data!CE80</f>
        <v>411.0245519984897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Deaconess Hospital - MultiCare Health Systems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4946370.0200000014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675333479.58847594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272386720.74225545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8299563.2404502984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102340690.21207079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239034513.09674785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1297394966.8800004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6372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6946941.5667599021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12415119.473240098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19362061.039999999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10034466.030000001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1331737863.9700003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FS</vt:lpstr>
      <vt:lpstr>CC's</vt:lpstr>
      <vt:lpstr>SS8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2021-08-11T20:34:27Z</dcterms:modified>
</cp:coreProperties>
</file>