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020\Common Entity Files\Reporting\Annual DOH\2020 Annual Ready to File\"/>
    </mc:Choice>
  </mc:AlternateContent>
  <xr:revisionPtr revIDLastSave="0" documentId="13_ncr:1_{819691A8-3941-43CD-928A-BE826FE38849}" xr6:coauthVersionLast="46" xr6:coauthVersionMax="46" xr10:uidLastSave="{00000000-0000-0000-0000-000000000000}"/>
  <bookViews>
    <workbookView xWindow="33870" yWindow="735" windowWidth="21600" windowHeight="11385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R815" i="10" s="1"/>
  <c r="Q736" i="10"/>
  <c r="Q815" i="10" s="1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S815" i="10" s="1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B469" i="10"/>
  <c r="B468" i="10"/>
  <c r="B464" i="10"/>
  <c r="C463" i="10"/>
  <c r="B463" i="10"/>
  <c r="C459" i="10"/>
  <c r="B459" i="10"/>
  <c r="B458" i="10"/>
  <c r="B455" i="10"/>
  <c r="B454" i="10"/>
  <c r="B453" i="10"/>
  <c r="C447" i="10"/>
  <c r="B447" i="10"/>
  <c r="C446" i="10"/>
  <c r="C445" i="10"/>
  <c r="B445" i="10"/>
  <c r="C444" i="10"/>
  <c r="C439" i="10"/>
  <c r="B439" i="10"/>
  <c r="B440" i="10" s="1"/>
  <c r="C438" i="10"/>
  <c r="B438" i="10"/>
  <c r="B437" i="10"/>
  <c r="B436" i="10"/>
  <c r="D435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C418" i="10"/>
  <c r="B418" i="10"/>
  <c r="C417" i="10"/>
  <c r="B417" i="10"/>
  <c r="D415" i="10"/>
  <c r="C415" i="10"/>
  <c r="B415" i="10"/>
  <c r="B414" i="10"/>
  <c r="A412" i="10"/>
  <c r="D390" i="10"/>
  <c r="B441" i="10" s="1"/>
  <c r="D372" i="10"/>
  <c r="D367" i="10"/>
  <c r="C448" i="10" s="1"/>
  <c r="D361" i="10"/>
  <c r="D330" i="10"/>
  <c r="D329" i="10"/>
  <c r="D328" i="10"/>
  <c r="D319" i="10"/>
  <c r="D314" i="10"/>
  <c r="D290" i="10"/>
  <c r="D283" i="10"/>
  <c r="D277" i="10"/>
  <c r="D292" i="10" s="1"/>
  <c r="D341" i="10" s="1"/>
  <c r="C481" i="10" s="1"/>
  <c r="D275" i="10"/>
  <c r="B476" i="10" s="1"/>
  <c r="D265" i="10"/>
  <c r="D260" i="10"/>
  <c r="D240" i="10"/>
  <c r="D236" i="10"/>
  <c r="B446" i="10" s="1"/>
  <c r="D229" i="10"/>
  <c r="D221" i="10"/>
  <c r="CD722" i="10" s="1"/>
  <c r="D217" i="10"/>
  <c r="C217" i="10"/>
  <c r="D433" i="10" s="1"/>
  <c r="B217" i="10"/>
  <c r="E216" i="10"/>
  <c r="E215" i="10"/>
  <c r="E214" i="10"/>
  <c r="E213" i="10"/>
  <c r="C213" i="10"/>
  <c r="BI722" i="10" s="1"/>
  <c r="B213" i="10"/>
  <c r="BH722" i="10" s="1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E204" i="10" s="1"/>
  <c r="C476" i="10" s="1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E144" i="10"/>
  <c r="E142" i="10"/>
  <c r="D464" i="10" s="1"/>
  <c r="E141" i="10"/>
  <c r="D463" i="10" s="1"/>
  <c r="D465" i="10" s="1"/>
  <c r="E140" i="10"/>
  <c r="E139" i="10"/>
  <c r="E138" i="10"/>
  <c r="C414" i="10" s="1"/>
  <c r="E127" i="10"/>
  <c r="CE80" i="10"/>
  <c r="CE79" i="10"/>
  <c r="CE78" i="10"/>
  <c r="R816" i="10" s="1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464" i="10" s="1"/>
  <c r="CE73" i="10"/>
  <c r="O816" i="10" s="1"/>
  <c r="CD71" i="10"/>
  <c r="CE70" i="10"/>
  <c r="C458" i="10" s="1"/>
  <c r="CE69" i="10"/>
  <c r="CE68" i="10"/>
  <c r="CE66" i="10"/>
  <c r="CE65" i="10"/>
  <c r="CE64" i="10"/>
  <c r="C430" i="10" s="1"/>
  <c r="CE63" i="10"/>
  <c r="F816" i="10" s="1"/>
  <c r="BU62" i="10"/>
  <c r="BR62" i="10"/>
  <c r="E801" i="10" s="1"/>
  <c r="BG62" i="10"/>
  <c r="AT62" i="10"/>
  <c r="E777" i="10" s="1"/>
  <c r="AS62" i="10"/>
  <c r="E776" i="10" s="1"/>
  <c r="AL62" i="10"/>
  <c r="E769" i="10" s="1"/>
  <c r="AI62" i="10"/>
  <c r="AA62" i="10"/>
  <c r="V62" i="10"/>
  <c r="E753" i="10" s="1"/>
  <c r="U62" i="10"/>
  <c r="E752" i="10" s="1"/>
  <c r="N62" i="10"/>
  <c r="E745" i="10" s="1"/>
  <c r="M62" i="10"/>
  <c r="E744" i="10" s="1"/>
  <c r="F62" i="10"/>
  <c r="E737" i="10" s="1"/>
  <c r="E62" i="10"/>
  <c r="E736" i="10" s="1"/>
  <c r="CE61" i="10"/>
  <c r="BX48" i="10" s="1"/>
  <c r="BX62" i="10" s="1"/>
  <c r="CE60" i="10"/>
  <c r="B53" i="10"/>
  <c r="CE51" i="10"/>
  <c r="B49" i="10"/>
  <c r="CC48" i="10"/>
  <c r="CC62" i="10" s="1"/>
  <c r="CA48" i="10"/>
  <c r="CA62" i="10" s="1"/>
  <c r="E810" i="10" s="1"/>
  <c r="BZ48" i="10"/>
  <c r="BZ62" i="10" s="1"/>
  <c r="BY48" i="10"/>
  <c r="BY62" i="10" s="1"/>
  <c r="BW48" i="10"/>
  <c r="BW62" i="10" s="1"/>
  <c r="BV48" i="10"/>
  <c r="BV62" i="10" s="1"/>
  <c r="E805" i="10" s="1"/>
  <c r="BU48" i="10"/>
  <c r="BS48" i="10"/>
  <c r="BS62" i="10" s="1"/>
  <c r="E802" i="10" s="1"/>
  <c r="BR48" i="10"/>
  <c r="BQ48" i="10"/>
  <c r="BQ62" i="10" s="1"/>
  <c r="BO48" i="10"/>
  <c r="BO62" i="10" s="1"/>
  <c r="BN48" i="10"/>
  <c r="BN62" i="10" s="1"/>
  <c r="E797" i="10" s="1"/>
  <c r="BM48" i="10"/>
  <c r="BM62" i="10" s="1"/>
  <c r="BK48" i="10"/>
  <c r="BK62" i="10" s="1"/>
  <c r="E794" i="10" s="1"/>
  <c r="BJ48" i="10"/>
  <c r="BJ62" i="10" s="1"/>
  <c r="BI48" i="10"/>
  <c r="BI62" i="10" s="1"/>
  <c r="BG48" i="10"/>
  <c r="BF48" i="10"/>
  <c r="BF62" i="10" s="1"/>
  <c r="E789" i="10" s="1"/>
  <c r="BE48" i="10"/>
  <c r="BE62" i="10" s="1"/>
  <c r="BC48" i="10"/>
  <c r="BC62" i="10" s="1"/>
  <c r="E786" i="10" s="1"/>
  <c r="BB48" i="10"/>
  <c r="BB62" i="10" s="1"/>
  <c r="BA48" i="10"/>
  <c r="BA62" i="10" s="1"/>
  <c r="AY48" i="10"/>
  <c r="AY62" i="10" s="1"/>
  <c r="AX48" i="10"/>
  <c r="AX62" i="10" s="1"/>
  <c r="E781" i="10" s="1"/>
  <c r="AW48" i="10"/>
  <c r="AW62" i="10" s="1"/>
  <c r="AU48" i="10"/>
  <c r="AU62" i="10" s="1"/>
  <c r="E778" i="10" s="1"/>
  <c r="AT48" i="10"/>
  <c r="AS48" i="10"/>
  <c r="AQ48" i="10"/>
  <c r="AQ62" i="10" s="1"/>
  <c r="AP48" i="10"/>
  <c r="AP62" i="10" s="1"/>
  <c r="E773" i="10" s="1"/>
  <c r="AO48" i="10"/>
  <c r="AO62" i="10" s="1"/>
  <c r="AM48" i="10"/>
  <c r="AM62" i="10" s="1"/>
  <c r="E770" i="10" s="1"/>
  <c r="AL48" i="10"/>
  <c r="AK48" i="10"/>
  <c r="AK62" i="10" s="1"/>
  <c r="AI48" i="10"/>
  <c r="AH48" i="10"/>
  <c r="AH62" i="10" s="1"/>
  <c r="E765" i="10" s="1"/>
  <c r="AG48" i="10"/>
  <c r="AG62" i="10" s="1"/>
  <c r="AE48" i="10"/>
  <c r="AE62" i="10" s="1"/>
  <c r="E762" i="10" s="1"/>
  <c r="AD48" i="10"/>
  <c r="AD62" i="10" s="1"/>
  <c r="AC48" i="10"/>
  <c r="AC62" i="10" s="1"/>
  <c r="AA48" i="10"/>
  <c r="Z48" i="10"/>
  <c r="Z62" i="10" s="1"/>
  <c r="E757" i="10" s="1"/>
  <c r="Y48" i="10"/>
  <c r="Y62" i="10" s="1"/>
  <c r="W48" i="10"/>
  <c r="W62" i="10" s="1"/>
  <c r="E754" i="10" s="1"/>
  <c r="V48" i="10"/>
  <c r="U48" i="10"/>
  <c r="S48" i="10"/>
  <c r="S62" i="10" s="1"/>
  <c r="R48" i="10"/>
  <c r="R62" i="10" s="1"/>
  <c r="Q48" i="10"/>
  <c r="Q62" i="10" s="1"/>
  <c r="O48" i="10"/>
  <c r="O62" i="10" s="1"/>
  <c r="N48" i="10"/>
  <c r="M48" i="10"/>
  <c r="K48" i="10"/>
  <c r="K62" i="10" s="1"/>
  <c r="J48" i="10"/>
  <c r="J62" i="10" s="1"/>
  <c r="I48" i="10"/>
  <c r="I62" i="10" s="1"/>
  <c r="G48" i="10"/>
  <c r="G62" i="10" s="1"/>
  <c r="F48" i="10"/>
  <c r="E48" i="10"/>
  <c r="C48" i="10"/>
  <c r="C62" i="10" s="1"/>
  <c r="CE47" i="10"/>
  <c r="E746" i="10" l="1"/>
  <c r="E780" i="10"/>
  <c r="E760" i="10"/>
  <c r="E740" i="10"/>
  <c r="E761" i="10"/>
  <c r="E782" i="10"/>
  <c r="E741" i="10"/>
  <c r="E784" i="10"/>
  <c r="E800" i="10"/>
  <c r="E812" i="10"/>
  <c r="E738" i="10"/>
  <c r="E792" i="10"/>
  <c r="E750" i="10"/>
  <c r="E772" i="10"/>
  <c r="E793" i="10"/>
  <c r="E742" i="10"/>
  <c r="E764" i="10"/>
  <c r="E774" i="10"/>
  <c r="E785" i="10"/>
  <c r="E796" i="10"/>
  <c r="E806" i="10"/>
  <c r="E808" i="10"/>
  <c r="E807" i="10"/>
  <c r="E734" i="10"/>
  <c r="E756" i="10"/>
  <c r="E788" i="10"/>
  <c r="E798" i="10"/>
  <c r="E809" i="10"/>
  <c r="E748" i="10"/>
  <c r="E768" i="10"/>
  <c r="E749" i="10"/>
  <c r="I816" i="10"/>
  <c r="C432" i="10"/>
  <c r="D48" i="10"/>
  <c r="L48" i="10"/>
  <c r="L62" i="10" s="1"/>
  <c r="T48" i="10"/>
  <c r="T62" i="10" s="1"/>
  <c r="AB48" i="10"/>
  <c r="AB62" i="10" s="1"/>
  <c r="AJ48" i="10"/>
  <c r="AJ62" i="10" s="1"/>
  <c r="AR48" i="10"/>
  <c r="AR62" i="10" s="1"/>
  <c r="AZ48" i="10"/>
  <c r="AZ62" i="10" s="1"/>
  <c r="BH48" i="10"/>
  <c r="BH62" i="10" s="1"/>
  <c r="BP48" i="10"/>
  <c r="BP62" i="10" s="1"/>
  <c r="N817" i="10"/>
  <c r="B465" i="10"/>
  <c r="E766" i="10"/>
  <c r="N734" i="10"/>
  <c r="N815" i="10" s="1"/>
  <c r="CE75" i="10"/>
  <c r="C468" i="10"/>
  <c r="E758" i="10"/>
  <c r="BI730" i="10"/>
  <c r="H612" i="10"/>
  <c r="C816" i="10"/>
  <c r="E217" i="10"/>
  <c r="C478" i="10" s="1"/>
  <c r="D368" i="10"/>
  <c r="D373" i="10" s="1"/>
  <c r="D391" i="10" s="1"/>
  <c r="D393" i="10" s="1"/>
  <c r="D396" i="10" s="1"/>
  <c r="C429" i="10"/>
  <c r="E804" i="10"/>
  <c r="I612" i="10"/>
  <c r="D816" i="10"/>
  <c r="C427" i="10"/>
  <c r="C575" i="10"/>
  <c r="B575" i="10"/>
  <c r="D438" i="10"/>
  <c r="D242" i="10"/>
  <c r="B448" i="10" s="1"/>
  <c r="D339" i="10"/>
  <c r="C482" i="10" s="1"/>
  <c r="H816" i="10"/>
  <c r="C431" i="10"/>
  <c r="H48" i="10"/>
  <c r="H62" i="10" s="1"/>
  <c r="P48" i="10"/>
  <c r="P62" i="10" s="1"/>
  <c r="X48" i="10"/>
  <c r="X62" i="10" s="1"/>
  <c r="AF48" i="10"/>
  <c r="AF62" i="10" s="1"/>
  <c r="AN48" i="10"/>
  <c r="AN62" i="10" s="1"/>
  <c r="AV48" i="10"/>
  <c r="AV62" i="10" s="1"/>
  <c r="BD48" i="10"/>
  <c r="BD62" i="10" s="1"/>
  <c r="BL48" i="10"/>
  <c r="BL62" i="10" s="1"/>
  <c r="BT48" i="10"/>
  <c r="BT62" i="10" s="1"/>
  <c r="CB48" i="10"/>
  <c r="CB62" i="10" s="1"/>
  <c r="M816" i="10"/>
  <c r="P816" i="10"/>
  <c r="D612" i="10"/>
  <c r="B444" i="10"/>
  <c r="E790" i="10"/>
  <c r="G816" i="10"/>
  <c r="F612" i="10"/>
  <c r="Q816" i="10"/>
  <c r="G612" i="10"/>
  <c r="K816" i="10"/>
  <c r="C434" i="10"/>
  <c r="S816" i="10"/>
  <c r="J612" i="10"/>
  <c r="L816" i="10"/>
  <c r="C440" i="10"/>
  <c r="T816" i="10"/>
  <c r="L612" i="10"/>
  <c r="C473" i="10"/>
  <c r="I815" i="10"/>
  <c r="C815" i="10"/>
  <c r="M815" i="10"/>
  <c r="H815" i="10"/>
  <c r="K815" i="10"/>
  <c r="T815" i="10"/>
  <c r="L815" i="10"/>
  <c r="D815" i="10"/>
  <c r="O815" i="10"/>
  <c r="F815" i="10"/>
  <c r="P815" i="10"/>
  <c r="G815" i="10"/>
  <c r="CF730" i="10"/>
  <c r="CF79" i="10"/>
  <c r="E747" i="10" l="1"/>
  <c r="E743" i="10"/>
  <c r="E739" i="10"/>
  <c r="E799" i="10"/>
  <c r="D62" i="10"/>
  <c r="CE48" i="10"/>
  <c r="N816" i="10"/>
  <c r="K612" i="10"/>
  <c r="C465" i="10"/>
  <c r="E803" i="10"/>
  <c r="E795" i="10"/>
  <c r="E791" i="10"/>
  <c r="E811" i="10"/>
  <c r="E779" i="10"/>
  <c r="E775" i="10"/>
  <c r="E787" i="10"/>
  <c r="E783" i="10"/>
  <c r="E771" i="10"/>
  <c r="E767" i="10"/>
  <c r="E763" i="10"/>
  <c r="E759" i="10"/>
  <c r="E755" i="10"/>
  <c r="E751" i="10"/>
  <c r="CF76" i="10"/>
  <c r="CF77" i="10"/>
  <c r="CA52" i="10" l="1"/>
  <c r="CA67" i="10" s="1"/>
  <c r="BS52" i="10"/>
  <c r="BS67" i="10" s="1"/>
  <c r="BK52" i="10"/>
  <c r="BK67" i="10" s="1"/>
  <c r="BC52" i="10"/>
  <c r="BC67" i="10" s="1"/>
  <c r="AU52" i="10"/>
  <c r="AU67" i="10" s="1"/>
  <c r="AM52" i="10"/>
  <c r="AM67" i="10" s="1"/>
  <c r="AE52" i="10"/>
  <c r="AE67" i="10" s="1"/>
  <c r="W52" i="10"/>
  <c r="W67" i="10" s="1"/>
  <c r="O52" i="10"/>
  <c r="O67" i="10" s="1"/>
  <c r="G52" i="10"/>
  <c r="G67" i="10" s="1"/>
  <c r="BL52" i="10"/>
  <c r="BL67" i="10" s="1"/>
  <c r="P52" i="10"/>
  <c r="P67" i="10" s="1"/>
  <c r="BZ52" i="10"/>
  <c r="BZ67" i="10" s="1"/>
  <c r="BR52" i="10"/>
  <c r="BR67" i="10" s="1"/>
  <c r="BJ52" i="10"/>
  <c r="BJ67" i="10" s="1"/>
  <c r="BB52" i="10"/>
  <c r="BB67" i="10" s="1"/>
  <c r="AT52" i="10"/>
  <c r="AT67" i="10" s="1"/>
  <c r="AL52" i="10"/>
  <c r="AL67" i="10" s="1"/>
  <c r="AD52" i="10"/>
  <c r="AD67" i="10" s="1"/>
  <c r="V52" i="10"/>
  <c r="V67" i="10" s="1"/>
  <c r="N52" i="10"/>
  <c r="N67" i="10" s="1"/>
  <c r="F52" i="10"/>
  <c r="F67" i="10" s="1"/>
  <c r="BY52" i="10"/>
  <c r="BY67" i="10" s="1"/>
  <c r="BQ52" i="10"/>
  <c r="BQ67" i="10" s="1"/>
  <c r="BI52" i="10"/>
  <c r="BI67" i="10" s="1"/>
  <c r="BA52" i="10"/>
  <c r="BA67" i="10" s="1"/>
  <c r="AK52" i="10"/>
  <c r="AK67" i="10" s="1"/>
  <c r="AC52" i="10"/>
  <c r="AC67" i="10" s="1"/>
  <c r="U52" i="10"/>
  <c r="U67" i="10" s="1"/>
  <c r="E52" i="10"/>
  <c r="E67" i="10" s="1"/>
  <c r="BG52" i="10"/>
  <c r="BG67" i="10" s="1"/>
  <c r="S52" i="10"/>
  <c r="S67" i="10" s="1"/>
  <c r="CB52" i="10"/>
  <c r="CB67" i="10" s="1"/>
  <c r="H52" i="10"/>
  <c r="H67" i="10" s="1"/>
  <c r="AS52" i="10"/>
  <c r="AS67" i="10" s="1"/>
  <c r="M52" i="10"/>
  <c r="M67" i="10" s="1"/>
  <c r="BW52" i="10"/>
  <c r="BW67" i="10" s="1"/>
  <c r="AY52" i="10"/>
  <c r="AY67" i="10" s="1"/>
  <c r="AI52" i="10"/>
  <c r="AI67" i="10" s="1"/>
  <c r="K52" i="10"/>
  <c r="K67" i="10" s="1"/>
  <c r="BX52" i="10"/>
  <c r="BX67" i="10" s="1"/>
  <c r="BP52" i="10"/>
  <c r="BP67" i="10" s="1"/>
  <c r="BH52" i="10"/>
  <c r="BH67" i="10" s="1"/>
  <c r="AZ52" i="10"/>
  <c r="AZ67" i="10" s="1"/>
  <c r="AR52" i="10"/>
  <c r="AR67" i="10" s="1"/>
  <c r="AJ52" i="10"/>
  <c r="AJ67" i="10" s="1"/>
  <c r="AB52" i="10"/>
  <c r="AB67" i="10" s="1"/>
  <c r="T52" i="10"/>
  <c r="T67" i="10" s="1"/>
  <c r="L52" i="10"/>
  <c r="L67" i="10" s="1"/>
  <c r="D52" i="10"/>
  <c r="D67" i="10" s="1"/>
  <c r="J735" i="10" s="1"/>
  <c r="BO52" i="10"/>
  <c r="BO67" i="10" s="1"/>
  <c r="AA52" i="10"/>
  <c r="AA67" i="10" s="1"/>
  <c r="C52" i="10"/>
  <c r="AQ52" i="10"/>
  <c r="AQ67" i="10" s="1"/>
  <c r="BT52" i="10"/>
  <c r="BT67" i="10" s="1"/>
  <c r="AV52" i="10"/>
  <c r="AV67" i="10" s="1"/>
  <c r="AF52" i="10"/>
  <c r="AF67" i="10" s="1"/>
  <c r="X52" i="10"/>
  <c r="X67" i="10" s="1"/>
  <c r="BV52" i="10"/>
  <c r="BV67" i="10" s="1"/>
  <c r="BN52" i="10"/>
  <c r="BN67" i="10" s="1"/>
  <c r="BF52" i="10"/>
  <c r="BF67" i="10" s="1"/>
  <c r="AX52" i="10"/>
  <c r="AX67" i="10" s="1"/>
  <c r="AP52" i="10"/>
  <c r="AP67" i="10" s="1"/>
  <c r="AH52" i="10"/>
  <c r="AH67" i="10" s="1"/>
  <c r="Z52" i="10"/>
  <c r="Z67" i="10" s="1"/>
  <c r="R52" i="10"/>
  <c r="R67" i="10" s="1"/>
  <c r="J52" i="10"/>
  <c r="J67" i="10" s="1"/>
  <c r="CC52" i="10"/>
  <c r="CC67" i="10" s="1"/>
  <c r="BM52" i="10"/>
  <c r="BM67" i="10" s="1"/>
  <c r="AW52" i="10"/>
  <c r="AW67" i="10" s="1"/>
  <c r="AO52" i="10"/>
  <c r="AO67" i="10" s="1"/>
  <c r="Y52" i="10"/>
  <c r="Y67" i="10" s="1"/>
  <c r="I52" i="10"/>
  <c r="I67" i="10" s="1"/>
  <c r="BD52" i="10"/>
  <c r="BD67" i="10" s="1"/>
  <c r="BU52" i="10"/>
  <c r="BU67" i="10" s="1"/>
  <c r="BE52" i="10"/>
  <c r="BE67" i="10" s="1"/>
  <c r="AG52" i="10"/>
  <c r="AG67" i="10" s="1"/>
  <c r="Q52" i="10"/>
  <c r="Q67" i="10" s="1"/>
  <c r="AN52" i="10"/>
  <c r="AN67" i="10" s="1"/>
  <c r="E735" i="10"/>
  <c r="E815" i="10" s="1"/>
  <c r="CE62" i="10"/>
  <c r="B575" i="1"/>
  <c r="A493" i="1"/>
  <c r="A412" i="1"/>
  <c r="F493" i="1"/>
  <c r="D493" i="1"/>
  <c r="B493" i="1"/>
  <c r="J791" i="10" l="1"/>
  <c r="BH71" i="10"/>
  <c r="J795" i="10"/>
  <c r="BL71" i="10"/>
  <c r="J755" i="10"/>
  <c r="X71" i="10"/>
  <c r="J739" i="10"/>
  <c r="H71" i="10"/>
  <c r="J779" i="10"/>
  <c r="AV71" i="10"/>
  <c r="J771" i="10"/>
  <c r="AN71" i="10"/>
  <c r="J772" i="10"/>
  <c r="AO71" i="10"/>
  <c r="J773" i="10"/>
  <c r="AP71" i="10"/>
  <c r="J803" i="10"/>
  <c r="BT71" i="10"/>
  <c r="J759" i="10"/>
  <c r="AB71" i="10"/>
  <c r="J766" i="10"/>
  <c r="AI71" i="10"/>
  <c r="J790" i="10"/>
  <c r="BG71" i="10"/>
  <c r="J808" i="10"/>
  <c r="BY71" i="10"/>
  <c r="J793" i="10"/>
  <c r="BJ71" i="10"/>
  <c r="J762" i="10"/>
  <c r="AE71" i="10"/>
  <c r="J805" i="10"/>
  <c r="BV71" i="10"/>
  <c r="J761" i="10"/>
  <c r="AD71" i="10"/>
  <c r="J787" i="10"/>
  <c r="BD71" i="10"/>
  <c r="J756" i="10"/>
  <c r="Y71" i="10"/>
  <c r="J748" i="10"/>
  <c r="Q71" i="10"/>
  <c r="J780" i="10"/>
  <c r="AW71" i="10"/>
  <c r="J781" i="10"/>
  <c r="AX71" i="10"/>
  <c r="J774" i="10"/>
  <c r="AQ71" i="10"/>
  <c r="J767" i="10"/>
  <c r="AJ71" i="10"/>
  <c r="J782" i="10"/>
  <c r="AY71" i="10"/>
  <c r="J736" i="10"/>
  <c r="E71" i="10"/>
  <c r="J737" i="10"/>
  <c r="F71" i="10"/>
  <c r="J801" i="10"/>
  <c r="BR71" i="10"/>
  <c r="J770" i="10"/>
  <c r="AM71" i="10"/>
  <c r="J798" i="10"/>
  <c r="BO71" i="10"/>
  <c r="J776" i="10"/>
  <c r="AS71" i="10"/>
  <c r="E816" i="10"/>
  <c r="C428" i="10"/>
  <c r="J751" i="10"/>
  <c r="T71" i="10"/>
  <c r="J750" i="10"/>
  <c r="S71" i="10"/>
  <c r="J754" i="10"/>
  <c r="W71" i="10"/>
  <c r="J764" i="10"/>
  <c r="AG71" i="10"/>
  <c r="J796" i="10"/>
  <c r="BM71" i="10"/>
  <c r="J789" i="10"/>
  <c r="BF71" i="10"/>
  <c r="C67" i="10"/>
  <c r="CE52" i="10"/>
  <c r="J775" i="10"/>
  <c r="AR71" i="10"/>
  <c r="J806" i="10"/>
  <c r="BW71" i="10"/>
  <c r="J752" i="10"/>
  <c r="U71" i="10"/>
  <c r="J745" i="10"/>
  <c r="N71" i="10"/>
  <c r="J809" i="10"/>
  <c r="BZ71" i="10"/>
  <c r="J778" i="10"/>
  <c r="AU71" i="10"/>
  <c r="J804" i="10"/>
  <c r="BU71" i="10"/>
  <c r="J768" i="10"/>
  <c r="AK71" i="10"/>
  <c r="J765" i="10"/>
  <c r="AH71" i="10"/>
  <c r="J742" i="10"/>
  <c r="K71" i="10"/>
  <c r="J800" i="10"/>
  <c r="BQ71" i="10"/>
  <c r="J785" i="10"/>
  <c r="BB71" i="10"/>
  <c r="J788" i="10"/>
  <c r="BE71" i="10"/>
  <c r="J812" i="10"/>
  <c r="CC71" i="10"/>
  <c r="J797" i="10"/>
  <c r="BN71" i="10"/>
  <c r="J758" i="10"/>
  <c r="AA71" i="10"/>
  <c r="J783" i="10"/>
  <c r="AZ71" i="10"/>
  <c r="J744" i="10"/>
  <c r="M71" i="10"/>
  <c r="J760" i="10"/>
  <c r="AC71" i="10"/>
  <c r="J753" i="10"/>
  <c r="V71" i="10"/>
  <c r="J747" i="10"/>
  <c r="P71" i="10"/>
  <c r="J786" i="10"/>
  <c r="BC71" i="10"/>
  <c r="J741" i="10"/>
  <c r="J71" i="10"/>
  <c r="J794" i="10"/>
  <c r="BK71" i="10"/>
  <c r="J749" i="10"/>
  <c r="R71" i="10"/>
  <c r="J799" i="10"/>
  <c r="BP71" i="10"/>
  <c r="J784" i="10"/>
  <c r="BA71" i="10"/>
  <c r="J769" i="10"/>
  <c r="AL71" i="10"/>
  <c r="J738" i="10"/>
  <c r="G71" i="10"/>
  <c r="J802" i="10"/>
  <c r="BS71" i="10"/>
  <c r="D71" i="10"/>
  <c r="J740" i="10"/>
  <c r="I71" i="10"/>
  <c r="J757" i="10"/>
  <c r="Z71" i="10"/>
  <c r="J763" i="10"/>
  <c r="AF71" i="10"/>
  <c r="J743" i="10"/>
  <c r="L71" i="10"/>
  <c r="J807" i="10"/>
  <c r="BX71" i="10"/>
  <c r="J811" i="10"/>
  <c r="CB71" i="10"/>
  <c r="J792" i="10"/>
  <c r="BI71" i="10"/>
  <c r="J777" i="10"/>
  <c r="AT71" i="10"/>
  <c r="J746" i="10"/>
  <c r="O71" i="10"/>
  <c r="J810" i="10"/>
  <c r="CA71" i="10"/>
  <c r="A730" i="1"/>
  <c r="A726" i="1"/>
  <c r="A722" i="1"/>
  <c r="C115" i="8"/>
  <c r="CB730" i="1"/>
  <c r="C444" i="1"/>
  <c r="D367" i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N751" i="1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N760" i="1" s="1"/>
  <c r="AB75" i="1"/>
  <c r="N759" i="1" s="1"/>
  <c r="Y75" i="1"/>
  <c r="D122" i="9" s="1"/>
  <c r="U75" i="1"/>
  <c r="N752" i="1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68" i="1" s="1"/>
  <c r="C120" i="8" s="1"/>
  <c r="D372" i="1"/>
  <c r="C125" i="8" s="1"/>
  <c r="D260" i="1"/>
  <c r="C16" i="8" s="1"/>
  <c r="D265" i="1"/>
  <c r="C22" i="8" s="1"/>
  <c r="D275" i="1"/>
  <c r="B476" i="1" s="1"/>
  <c r="D290" i="1"/>
  <c r="D314" i="1"/>
  <c r="D319" i="1"/>
  <c r="C74" i="8" s="1"/>
  <c r="D328" i="1"/>
  <c r="C84" i="8" s="1"/>
  <c r="D329" i="1"/>
  <c r="C85" i="8" s="1"/>
  <c r="D229" i="1"/>
  <c r="B445" i="1" s="1"/>
  <c r="D236" i="1"/>
  <c r="D240" i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E198" i="1"/>
  <c r="E199" i="1"/>
  <c r="C472" i="1" s="1"/>
  <c r="E200" i="1"/>
  <c r="E201" i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G28" i="4" s="1"/>
  <c r="E153" i="1"/>
  <c r="E152" i="1"/>
  <c r="E151" i="1"/>
  <c r="C28" i="4" s="1"/>
  <c r="E150" i="1"/>
  <c r="E148" i="1"/>
  <c r="E147" i="1"/>
  <c r="G19" i="4" s="1"/>
  <c r="E146" i="1"/>
  <c r="D19" i="4" s="1"/>
  <c r="E145" i="1"/>
  <c r="C19" i="4" s="1"/>
  <c r="E144" i="1"/>
  <c r="E141" i="1"/>
  <c r="E10" i="4" s="1"/>
  <c r="E140" i="1"/>
  <c r="D10" i="4" s="1"/>
  <c r="E139" i="1"/>
  <c r="E127" i="1"/>
  <c r="CF79" i="1"/>
  <c r="B53" i="1"/>
  <c r="CE51" i="1"/>
  <c r="B49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48" i="1"/>
  <c r="N755" i="1"/>
  <c r="N761" i="1"/>
  <c r="N764" i="1"/>
  <c r="N768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32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BI730" i="1"/>
  <c r="C816" i="1"/>
  <c r="N743" i="1"/>
  <c r="N758" i="1"/>
  <c r="N747" i="1"/>
  <c r="C34" i="5"/>
  <c r="F12" i="6"/>
  <c r="F8" i="6"/>
  <c r="I26" i="9"/>
  <c r="N740" i="1"/>
  <c r="F90" i="9"/>
  <c r="D366" i="9"/>
  <c r="G812" i="1"/>
  <c r="CE64" i="1"/>
  <c r="F612" i="1" s="1"/>
  <c r="D368" i="9"/>
  <c r="I812" i="1"/>
  <c r="C276" i="9"/>
  <c r="CE70" i="1"/>
  <c r="C458" i="1" s="1"/>
  <c r="CE76" i="1"/>
  <c r="P816" i="1" s="1"/>
  <c r="P812" i="1"/>
  <c r="CE77" i="1"/>
  <c r="I381" i="9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F28" i="4"/>
  <c r="BC48" i="1"/>
  <c r="BC62" i="1" s="1"/>
  <c r="F236" i="9" s="1"/>
  <c r="CD71" i="1"/>
  <c r="E373" i="9" s="1"/>
  <c r="N765" i="1"/>
  <c r="C615" i="1"/>
  <c r="V815" i="1"/>
  <c r="I816" i="1"/>
  <c r="O816" i="1"/>
  <c r="E372" i="9"/>
  <c r="BT48" i="1"/>
  <c r="BT62" i="1" s="1"/>
  <c r="E803" i="1" s="1"/>
  <c r="AZ48" i="1"/>
  <c r="AZ62" i="1" s="1"/>
  <c r="J48" i="1"/>
  <c r="J62" i="1" s="1"/>
  <c r="C473" i="1" l="1"/>
  <c r="K816" i="1"/>
  <c r="C434" i="1"/>
  <c r="F815" i="1"/>
  <c r="B572" i="10"/>
  <c r="C647" i="10"/>
  <c r="C572" i="10"/>
  <c r="C519" i="10"/>
  <c r="G519" i="10" s="1"/>
  <c r="B519" i="10"/>
  <c r="C691" i="10"/>
  <c r="C626" i="10"/>
  <c r="B563" i="10"/>
  <c r="C563" i="10"/>
  <c r="C501" i="10"/>
  <c r="G501" i="10" s="1"/>
  <c r="B501" i="10"/>
  <c r="C673" i="10"/>
  <c r="C703" i="10"/>
  <c r="C531" i="10"/>
  <c r="G531" i="10" s="1"/>
  <c r="B531" i="10"/>
  <c r="B556" i="10"/>
  <c r="C556" i="10"/>
  <c r="C635" i="10"/>
  <c r="C687" i="10"/>
  <c r="C515" i="10"/>
  <c r="G515" i="10" s="1"/>
  <c r="B515" i="10"/>
  <c r="C692" i="10"/>
  <c r="C520" i="10"/>
  <c r="G520" i="10" s="1"/>
  <c r="B520" i="10"/>
  <c r="C632" i="10"/>
  <c r="C547" i="10"/>
  <c r="B547" i="10"/>
  <c r="C702" i="10"/>
  <c r="B530" i="10"/>
  <c r="C530" i="10"/>
  <c r="G530" i="10" s="1"/>
  <c r="C679" i="10"/>
  <c r="C507" i="10"/>
  <c r="G507" i="10" s="1"/>
  <c r="B507" i="10"/>
  <c r="C688" i="10"/>
  <c r="B516" i="10"/>
  <c r="C516" i="10"/>
  <c r="G516" i="10" s="1"/>
  <c r="C682" i="10"/>
  <c r="C510" i="10"/>
  <c r="G510" i="10" s="1"/>
  <c r="B510" i="10"/>
  <c r="C707" i="10"/>
  <c r="C535" i="10"/>
  <c r="G535" i="10" s="1"/>
  <c r="B535" i="10"/>
  <c r="C680" i="10"/>
  <c r="C508" i="10"/>
  <c r="G508" i="10" s="1"/>
  <c r="B508" i="10"/>
  <c r="C644" i="10"/>
  <c r="B569" i="10"/>
  <c r="C569" i="10"/>
  <c r="C674" i="10"/>
  <c r="C502" i="10"/>
  <c r="G502" i="10" s="1"/>
  <c r="B502" i="10"/>
  <c r="J734" i="10"/>
  <c r="J815" i="10" s="1"/>
  <c r="CE67" i="10"/>
  <c r="C71" i="10"/>
  <c r="C710" i="10"/>
  <c r="C538" i="10"/>
  <c r="G538" i="10" s="1"/>
  <c r="B538" i="10"/>
  <c r="C671" i="10"/>
  <c r="C499" i="10"/>
  <c r="G499" i="10" s="1"/>
  <c r="B499" i="10"/>
  <c r="C708" i="10"/>
  <c r="C536" i="10"/>
  <c r="G536" i="10" s="1"/>
  <c r="B536" i="10"/>
  <c r="C690" i="10"/>
  <c r="B518" i="10"/>
  <c r="C518" i="10"/>
  <c r="G518" i="10" s="1"/>
  <c r="C696" i="10"/>
  <c r="B524" i="10"/>
  <c r="C524" i="10"/>
  <c r="G524" i="10" s="1"/>
  <c r="C700" i="10"/>
  <c r="C528" i="10"/>
  <c r="G528" i="10" s="1"/>
  <c r="B528" i="10"/>
  <c r="C706" i="10"/>
  <c r="C534" i="10"/>
  <c r="G534" i="10" s="1"/>
  <c r="B534" i="10"/>
  <c r="C689" i="10"/>
  <c r="C517" i="10"/>
  <c r="G517" i="10" s="1"/>
  <c r="B517" i="10"/>
  <c r="C622" i="10"/>
  <c r="C573" i="10"/>
  <c r="B573" i="10"/>
  <c r="C701" i="10"/>
  <c r="B529" i="10"/>
  <c r="C529" i="10"/>
  <c r="G529" i="10" s="1"/>
  <c r="C618" i="10"/>
  <c r="B552" i="10"/>
  <c r="C552" i="10"/>
  <c r="B546" i="10"/>
  <c r="C546" i="10"/>
  <c r="G546" i="10" s="1"/>
  <c r="C630" i="10"/>
  <c r="C675" i="10"/>
  <c r="C503" i="10"/>
  <c r="G503" i="10" s="1"/>
  <c r="B503" i="10"/>
  <c r="C694" i="10"/>
  <c r="B522" i="10"/>
  <c r="C522" i="10"/>
  <c r="G522" i="10" s="1"/>
  <c r="C559" i="10"/>
  <c r="C619" i="10"/>
  <c r="B559" i="10"/>
  <c r="B562" i="10"/>
  <c r="C623" i="10"/>
  <c r="C562" i="10"/>
  <c r="B566" i="10"/>
  <c r="C566" i="10"/>
  <c r="C641" i="10"/>
  <c r="C686" i="10"/>
  <c r="C514" i="10"/>
  <c r="G514" i="10" s="1"/>
  <c r="B514" i="10"/>
  <c r="B551" i="10"/>
  <c r="C551" i="10"/>
  <c r="C629" i="10"/>
  <c r="C684" i="10"/>
  <c r="B512" i="10"/>
  <c r="C512" i="10"/>
  <c r="G512" i="10" s="1"/>
  <c r="B567" i="10"/>
  <c r="C642" i="10"/>
  <c r="C567" i="10"/>
  <c r="C711" i="10"/>
  <c r="B539" i="10"/>
  <c r="C539" i="10"/>
  <c r="G539" i="10" s="1"/>
  <c r="C677" i="10"/>
  <c r="C505" i="10"/>
  <c r="G505" i="10" s="1"/>
  <c r="B505" i="10"/>
  <c r="C669" i="10"/>
  <c r="C497" i="10"/>
  <c r="G497" i="10" s="1"/>
  <c r="B497" i="10"/>
  <c r="B560" i="10"/>
  <c r="C627" i="10"/>
  <c r="C560" i="10"/>
  <c r="C670" i="10"/>
  <c r="B498" i="10"/>
  <c r="C498" i="10"/>
  <c r="G498" i="10" s="1"/>
  <c r="C616" i="10"/>
  <c r="C543" i="10"/>
  <c r="B543" i="10"/>
  <c r="C549" i="10"/>
  <c r="C624" i="10"/>
  <c r="B549" i="10"/>
  <c r="C617" i="10"/>
  <c r="C555" i="10"/>
  <c r="B555" i="10"/>
  <c r="C693" i="10"/>
  <c r="C521" i="10"/>
  <c r="G521" i="10" s="1"/>
  <c r="B521" i="10"/>
  <c r="C705" i="10"/>
  <c r="C533" i="10"/>
  <c r="G533" i="10" s="1"/>
  <c r="B533" i="10"/>
  <c r="C557" i="10"/>
  <c r="C637" i="10"/>
  <c r="B557" i="10"/>
  <c r="B564" i="10"/>
  <c r="C639" i="10"/>
  <c r="C564" i="10"/>
  <c r="C561" i="10"/>
  <c r="B561" i="10"/>
  <c r="C621" i="10"/>
  <c r="C548" i="10"/>
  <c r="B548" i="10"/>
  <c r="C633" i="10"/>
  <c r="B506" i="10"/>
  <c r="C506" i="10"/>
  <c r="G506" i="10" s="1"/>
  <c r="C678" i="10"/>
  <c r="C620" i="10"/>
  <c r="B574" i="10"/>
  <c r="C574" i="10"/>
  <c r="C676" i="10"/>
  <c r="B504" i="10"/>
  <c r="C504" i="10"/>
  <c r="G504" i="10" s="1"/>
  <c r="C712" i="10"/>
  <c r="C540" i="10"/>
  <c r="G540" i="10" s="1"/>
  <c r="B540" i="10"/>
  <c r="B568" i="10"/>
  <c r="C568" i="10"/>
  <c r="C643" i="10"/>
  <c r="B558" i="10"/>
  <c r="C558" i="10"/>
  <c r="C638" i="10"/>
  <c r="C685" i="10"/>
  <c r="C513" i="10"/>
  <c r="G513" i="10" s="1"/>
  <c r="B513" i="10"/>
  <c r="B554" i="10"/>
  <c r="C554" i="10"/>
  <c r="C634" i="10"/>
  <c r="C697" i="10"/>
  <c r="C525" i="10"/>
  <c r="G525" i="10" s="1"/>
  <c r="B525" i="10"/>
  <c r="C704" i="10"/>
  <c r="B532" i="10"/>
  <c r="C532" i="10"/>
  <c r="G532" i="10" s="1"/>
  <c r="B544" i="10"/>
  <c r="C625" i="10"/>
  <c r="C544" i="10"/>
  <c r="G544" i="10" s="1"/>
  <c r="B542" i="10"/>
  <c r="C631" i="10"/>
  <c r="C542" i="10"/>
  <c r="C695" i="10"/>
  <c r="C523" i="10"/>
  <c r="G523" i="10" s="1"/>
  <c r="B523" i="10"/>
  <c r="B570" i="10"/>
  <c r="C645" i="10"/>
  <c r="C570" i="10"/>
  <c r="C640" i="10"/>
  <c r="C565" i="10"/>
  <c r="B565" i="10"/>
  <c r="C713" i="10"/>
  <c r="C541" i="10"/>
  <c r="B541" i="10"/>
  <c r="C636" i="10"/>
  <c r="C553" i="10"/>
  <c r="B553" i="10"/>
  <c r="C672" i="10"/>
  <c r="C500" i="10"/>
  <c r="G500" i="10" s="1"/>
  <c r="B500" i="10"/>
  <c r="C683" i="10"/>
  <c r="C511" i="10"/>
  <c r="G511" i="10" s="1"/>
  <c r="B511" i="10"/>
  <c r="C681" i="10"/>
  <c r="B509" i="10"/>
  <c r="C509" i="10"/>
  <c r="G509" i="10" s="1"/>
  <c r="C628" i="10"/>
  <c r="C545" i="10"/>
  <c r="G545" i="10" s="1"/>
  <c r="B545" i="10"/>
  <c r="C550" i="10"/>
  <c r="G550" i="10" s="1"/>
  <c r="B550" i="10"/>
  <c r="C614" i="10"/>
  <c r="C699" i="10"/>
  <c r="C527" i="10"/>
  <c r="G527" i="10" s="1"/>
  <c r="B527" i="10"/>
  <c r="C571" i="10"/>
  <c r="C646" i="10"/>
  <c r="B571" i="10"/>
  <c r="C709" i="10"/>
  <c r="C537" i="10"/>
  <c r="G537" i="10" s="1"/>
  <c r="B537" i="10"/>
  <c r="C698" i="10"/>
  <c r="C526" i="10"/>
  <c r="G526" i="10" s="1"/>
  <c r="B526" i="10"/>
  <c r="E19" i="4"/>
  <c r="G122" i="9"/>
  <c r="N775" i="1"/>
  <c r="C464" i="1"/>
  <c r="G10" i="4"/>
  <c r="N766" i="1"/>
  <c r="B440" i="1"/>
  <c r="C27" i="5"/>
  <c r="N746" i="1"/>
  <c r="N769" i="1"/>
  <c r="N771" i="1"/>
  <c r="N734" i="1"/>
  <c r="N777" i="1"/>
  <c r="N762" i="1"/>
  <c r="N737" i="1"/>
  <c r="L816" i="1"/>
  <c r="F816" i="1"/>
  <c r="C429" i="1"/>
  <c r="AG48" i="1"/>
  <c r="AG62" i="1" s="1"/>
  <c r="E764" i="1" s="1"/>
  <c r="G48" i="1"/>
  <c r="G62" i="1" s="1"/>
  <c r="G12" i="9" s="1"/>
  <c r="AT48" i="1"/>
  <c r="AT62" i="1" s="1"/>
  <c r="E777" i="1" s="1"/>
  <c r="AA48" i="1"/>
  <c r="AA62" i="1" s="1"/>
  <c r="F108" i="9" s="1"/>
  <c r="C427" i="1"/>
  <c r="AN48" i="1"/>
  <c r="AN62" i="1" s="1"/>
  <c r="E771" i="1" s="1"/>
  <c r="BY48" i="1"/>
  <c r="BY62" i="1" s="1"/>
  <c r="G332" i="9" s="1"/>
  <c r="AB48" i="1"/>
  <c r="AB62" i="1" s="1"/>
  <c r="G108" i="9" s="1"/>
  <c r="C141" i="8"/>
  <c r="F11" i="6"/>
  <c r="F15" i="6"/>
  <c r="C14" i="5"/>
  <c r="G612" i="1"/>
  <c r="Q816" i="1"/>
  <c r="R816" i="1"/>
  <c r="G90" i="9"/>
  <c r="H122" i="9"/>
  <c r="D186" i="9"/>
  <c r="N739" i="1"/>
  <c r="I90" i="9"/>
  <c r="N778" i="1"/>
  <c r="M816" i="1"/>
  <c r="C575" i="1"/>
  <c r="I372" i="9"/>
  <c r="H815" i="1"/>
  <c r="AH48" i="1"/>
  <c r="AH62" i="1" s="1"/>
  <c r="F140" i="9" s="1"/>
  <c r="BN48" i="1"/>
  <c r="BN62" i="1" s="1"/>
  <c r="C300" i="9" s="1"/>
  <c r="AY48" i="1"/>
  <c r="AY62" i="1" s="1"/>
  <c r="E782" i="1" s="1"/>
  <c r="BS48" i="1"/>
  <c r="BS62" i="1" s="1"/>
  <c r="E802" i="1" s="1"/>
  <c r="P48" i="1"/>
  <c r="P62" i="1" s="1"/>
  <c r="E747" i="1" s="1"/>
  <c r="C815" i="1"/>
  <c r="D815" i="1"/>
  <c r="C112" i="8"/>
  <c r="N817" i="1"/>
  <c r="D330" i="1"/>
  <c r="C86" i="8" s="1"/>
  <c r="D277" i="1"/>
  <c r="C35" i="8" s="1"/>
  <c r="C33" i="8"/>
  <c r="CD722" i="1"/>
  <c r="D5" i="7"/>
  <c r="D463" i="1"/>
  <c r="B10" i="4"/>
  <c r="CF77" i="1"/>
  <c r="S815" i="1"/>
  <c r="I380" i="9"/>
  <c r="Q815" i="1"/>
  <c r="I612" i="1"/>
  <c r="P815" i="1"/>
  <c r="CF76" i="1"/>
  <c r="Y52" i="1" s="1"/>
  <c r="Y67" i="1" s="1"/>
  <c r="D113" i="9" s="1"/>
  <c r="R815" i="1"/>
  <c r="D612" i="1"/>
  <c r="N757" i="1"/>
  <c r="C218" i="9"/>
  <c r="N753" i="1"/>
  <c r="N736" i="1"/>
  <c r="N774" i="1"/>
  <c r="N763" i="1"/>
  <c r="C440" i="1"/>
  <c r="G815" i="1"/>
  <c r="G816" i="1"/>
  <c r="I815" i="1"/>
  <c r="C430" i="1"/>
  <c r="I366" i="9"/>
  <c r="C44" i="9"/>
  <c r="E741" i="1"/>
  <c r="C236" i="9"/>
  <c r="E783" i="1"/>
  <c r="I300" i="9"/>
  <c r="F48" i="1"/>
  <c r="F62" i="1" s="1"/>
  <c r="R48" i="1"/>
  <c r="R62" i="1" s="1"/>
  <c r="E749" i="1" s="1"/>
  <c r="AD48" i="1"/>
  <c r="AD62" i="1" s="1"/>
  <c r="AJ48" i="1"/>
  <c r="AJ62" i="1" s="1"/>
  <c r="AX48" i="1"/>
  <c r="AX62" i="1" s="1"/>
  <c r="E781" i="1" s="1"/>
  <c r="BD48" i="1"/>
  <c r="BD62" i="1" s="1"/>
  <c r="E787" i="1" s="1"/>
  <c r="BJ48" i="1"/>
  <c r="BJ62" i="1" s="1"/>
  <c r="BP48" i="1"/>
  <c r="BP62" i="1" s="1"/>
  <c r="C48" i="1"/>
  <c r="K48" i="1"/>
  <c r="K62" i="1" s="1"/>
  <c r="D44" i="9" s="1"/>
  <c r="AI48" i="1"/>
  <c r="AI62" i="1" s="1"/>
  <c r="E766" i="1" s="1"/>
  <c r="Q48" i="1"/>
  <c r="Q62" i="1" s="1"/>
  <c r="C76" i="9" s="1"/>
  <c r="AO48" i="1"/>
  <c r="AO62" i="1" s="1"/>
  <c r="BQ48" i="1"/>
  <c r="BQ62" i="1" s="1"/>
  <c r="AM48" i="1"/>
  <c r="AM62" i="1" s="1"/>
  <c r="AE48" i="1"/>
  <c r="AE62" i="1" s="1"/>
  <c r="E762" i="1" s="1"/>
  <c r="AU48" i="1"/>
  <c r="AU62" i="1" s="1"/>
  <c r="E778" i="1" s="1"/>
  <c r="H48" i="1"/>
  <c r="H62" i="1" s="1"/>
  <c r="X48" i="1"/>
  <c r="X62" i="1" s="1"/>
  <c r="C108" i="9" s="1"/>
  <c r="D816" i="1"/>
  <c r="W48" i="1"/>
  <c r="W62" i="1" s="1"/>
  <c r="I76" i="9" s="1"/>
  <c r="V48" i="1"/>
  <c r="V62" i="1" s="1"/>
  <c r="H76" i="9" s="1"/>
  <c r="AF48" i="1"/>
  <c r="AF62" i="1" s="1"/>
  <c r="D140" i="9" s="1"/>
  <c r="AL48" i="1"/>
  <c r="AL62" i="1" s="1"/>
  <c r="C172" i="9" s="1"/>
  <c r="AR48" i="1"/>
  <c r="AR62" i="1" s="1"/>
  <c r="BF48" i="1"/>
  <c r="BF62" i="1" s="1"/>
  <c r="I236" i="9" s="1"/>
  <c r="BL48" i="1"/>
  <c r="BL62" i="1" s="1"/>
  <c r="H268" i="9" s="1"/>
  <c r="BR48" i="1"/>
  <c r="BR62" i="1" s="1"/>
  <c r="E801" i="1" s="1"/>
  <c r="BX48" i="1"/>
  <c r="BX62" i="1" s="1"/>
  <c r="S48" i="1"/>
  <c r="S62" i="1" s="1"/>
  <c r="E76" i="9" s="1"/>
  <c r="AQ48" i="1"/>
  <c r="AQ62" i="1" s="1"/>
  <c r="E774" i="1" s="1"/>
  <c r="BO48" i="1"/>
  <c r="BO62" i="1" s="1"/>
  <c r="CC48" i="1"/>
  <c r="CC62" i="1" s="1"/>
  <c r="E812" i="1" s="1"/>
  <c r="Y48" i="1"/>
  <c r="Y62" i="1" s="1"/>
  <c r="AW48" i="1"/>
  <c r="AW62" i="1" s="1"/>
  <c r="BM48" i="1"/>
  <c r="BM62" i="1" s="1"/>
  <c r="I268" i="9" s="1"/>
  <c r="E48" i="1"/>
  <c r="E62" i="1" s="1"/>
  <c r="E736" i="1" s="1"/>
  <c r="AK48" i="1"/>
  <c r="AK62" i="1" s="1"/>
  <c r="O48" i="1"/>
  <c r="O62" i="1" s="1"/>
  <c r="H44" i="9" s="1"/>
  <c r="M48" i="1"/>
  <c r="M62" i="1" s="1"/>
  <c r="F44" i="9" s="1"/>
  <c r="AC48" i="1"/>
  <c r="AC62" i="1" s="1"/>
  <c r="H108" i="9" s="1"/>
  <c r="L48" i="1"/>
  <c r="L62" i="1" s="1"/>
  <c r="N48" i="1"/>
  <c r="N62" i="1" s="1"/>
  <c r="E745" i="1" s="1"/>
  <c r="Z48" i="1"/>
  <c r="Z62" i="1" s="1"/>
  <c r="AP48" i="1"/>
  <c r="AP62" i="1" s="1"/>
  <c r="G172" i="9" s="1"/>
  <c r="AV48" i="1"/>
  <c r="AV62" i="1" s="1"/>
  <c r="F204" i="9" s="1"/>
  <c r="BB48" i="1"/>
  <c r="BB62" i="1" s="1"/>
  <c r="E236" i="9" s="1"/>
  <c r="BH48" i="1"/>
  <c r="BH62" i="1" s="1"/>
  <c r="BV48" i="1"/>
  <c r="BV62" i="1" s="1"/>
  <c r="E805" i="1" s="1"/>
  <c r="CA48" i="1"/>
  <c r="CA62" i="1" s="1"/>
  <c r="E810" i="1" s="1"/>
  <c r="CB48" i="1"/>
  <c r="CB62" i="1" s="1"/>
  <c r="C364" i="9" s="1"/>
  <c r="E794" i="1"/>
  <c r="BG48" i="1"/>
  <c r="BG62" i="1" s="1"/>
  <c r="BW48" i="1"/>
  <c r="BW62" i="1" s="1"/>
  <c r="E332" i="9" s="1"/>
  <c r="I48" i="1"/>
  <c r="I62" i="1" s="1"/>
  <c r="BE48" i="1"/>
  <c r="BE62" i="1" s="1"/>
  <c r="BU48" i="1"/>
  <c r="BU62" i="1" s="1"/>
  <c r="U48" i="1"/>
  <c r="U62" i="1" s="1"/>
  <c r="BA48" i="1"/>
  <c r="BA62" i="1" s="1"/>
  <c r="BI48" i="1"/>
  <c r="BI62" i="1" s="1"/>
  <c r="E792" i="1" s="1"/>
  <c r="BZ48" i="1"/>
  <c r="BZ62" i="1" s="1"/>
  <c r="D48" i="1"/>
  <c r="D62" i="1" s="1"/>
  <c r="E735" i="1" s="1"/>
  <c r="T48" i="1"/>
  <c r="T62" i="1" s="1"/>
  <c r="F76" i="9" s="1"/>
  <c r="I363" i="9"/>
  <c r="AS48" i="1"/>
  <c r="AS62" i="1" s="1"/>
  <c r="C204" i="9" s="1"/>
  <c r="I362" i="9"/>
  <c r="E786" i="1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D204" i="9"/>
  <c r="B446" i="1"/>
  <c r="D242" i="1"/>
  <c r="G140" i="9"/>
  <c r="E738" i="1"/>
  <c r="C418" i="1"/>
  <c r="D438" i="1"/>
  <c r="F14" i="6"/>
  <c r="O815" i="1"/>
  <c r="T815" i="1"/>
  <c r="C471" i="1"/>
  <c r="F10" i="6"/>
  <c r="D26" i="9"/>
  <c r="N735" i="1"/>
  <c r="CE75" i="1"/>
  <c r="E758" i="1"/>
  <c r="F7" i="6"/>
  <c r="E204" i="1"/>
  <c r="C468" i="1"/>
  <c r="I383" i="9"/>
  <c r="S816" i="1"/>
  <c r="D22" i="7"/>
  <c r="C40" i="5"/>
  <c r="C420" i="1"/>
  <c r="B28" i="4"/>
  <c r="N772" i="1"/>
  <c r="F186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373" i="1"/>
  <c r="D434" i="1"/>
  <c r="L815" i="1"/>
  <c r="C58" i="9"/>
  <c r="N741" i="1"/>
  <c r="N744" i="1"/>
  <c r="N756" i="1"/>
  <c r="N750" i="1"/>
  <c r="D465" i="1" l="1"/>
  <c r="E808" i="1"/>
  <c r="E785" i="1"/>
  <c r="H506" i="10"/>
  <c r="F506" i="10"/>
  <c r="H539" i="10"/>
  <c r="F539" i="10"/>
  <c r="H545" i="10"/>
  <c r="F545" i="10"/>
  <c r="H523" i="10"/>
  <c r="F523" i="10"/>
  <c r="F544" i="10"/>
  <c r="H544" i="10"/>
  <c r="H497" i="10"/>
  <c r="F497" i="10"/>
  <c r="H517" i="10"/>
  <c r="F517" i="10"/>
  <c r="C668" i="10"/>
  <c r="C715" i="10" s="1"/>
  <c r="B496" i="10"/>
  <c r="C496" i="10"/>
  <c r="G496" i="10" s="1"/>
  <c r="H531" i="10"/>
  <c r="F531" i="10"/>
  <c r="H504" i="10"/>
  <c r="F504" i="10"/>
  <c r="H522" i="10"/>
  <c r="F522" i="10"/>
  <c r="H536" i="10"/>
  <c r="F536" i="10"/>
  <c r="H510" i="10"/>
  <c r="F510" i="10"/>
  <c r="F520" i="10"/>
  <c r="H520" i="10"/>
  <c r="F526" i="10"/>
  <c r="H526" i="10"/>
  <c r="F500" i="10"/>
  <c r="H500" i="10" s="1"/>
  <c r="F503" i="10"/>
  <c r="H503" i="10"/>
  <c r="J816" i="10"/>
  <c r="C433" i="10"/>
  <c r="C441" i="10" s="1"/>
  <c r="CE71" i="10"/>
  <c r="C716" i="10" s="1"/>
  <c r="F508" i="10"/>
  <c r="H508" i="10"/>
  <c r="H530" i="10"/>
  <c r="F530" i="10"/>
  <c r="H527" i="10"/>
  <c r="F527" i="10"/>
  <c r="F515" i="10"/>
  <c r="H515" i="10"/>
  <c r="H540" i="10"/>
  <c r="F540" i="10"/>
  <c r="H533" i="10"/>
  <c r="F533" i="10"/>
  <c r="F498" i="10"/>
  <c r="H498" i="10" s="1"/>
  <c r="H505" i="10"/>
  <c r="F505" i="10"/>
  <c r="F529" i="10"/>
  <c r="H529" i="10"/>
  <c r="F534" i="10"/>
  <c r="H534" i="10"/>
  <c r="H502" i="10"/>
  <c r="F502" i="10"/>
  <c r="F511" i="10"/>
  <c r="H511" i="10"/>
  <c r="H532" i="10"/>
  <c r="F532" i="10"/>
  <c r="H514" i="10"/>
  <c r="F514" i="10"/>
  <c r="F499" i="10"/>
  <c r="H499" i="10"/>
  <c r="H537" i="10"/>
  <c r="F537" i="10"/>
  <c r="H509" i="10"/>
  <c r="F509" i="10"/>
  <c r="H525" i="10"/>
  <c r="F525" i="10"/>
  <c r="F535" i="10"/>
  <c r="H535" i="10"/>
  <c r="H516" i="10"/>
  <c r="F516" i="10"/>
  <c r="H501" i="10"/>
  <c r="F501" i="10"/>
  <c r="F550" i="10"/>
  <c r="H550" i="10" s="1"/>
  <c r="H513" i="10"/>
  <c r="F513" i="10"/>
  <c r="F524" i="10"/>
  <c r="H524" i="10"/>
  <c r="H519" i="10"/>
  <c r="F519" i="10"/>
  <c r="C648" i="10"/>
  <c r="M716" i="10" s="1"/>
  <c r="Y816" i="10" s="1"/>
  <c r="D615" i="10"/>
  <c r="H512" i="10"/>
  <c r="F512" i="10"/>
  <c r="H518" i="10"/>
  <c r="F518" i="10"/>
  <c r="H538" i="10"/>
  <c r="F538" i="10"/>
  <c r="F521" i="10"/>
  <c r="H521" i="10"/>
  <c r="H546" i="10"/>
  <c r="F546" i="10"/>
  <c r="H528" i="10"/>
  <c r="F528" i="10"/>
  <c r="F507" i="10"/>
  <c r="H507" i="10"/>
  <c r="E765" i="1"/>
  <c r="E140" i="9"/>
  <c r="D339" i="1"/>
  <c r="C102" i="8" s="1"/>
  <c r="D292" i="1"/>
  <c r="D341" i="1" s="1"/>
  <c r="C481" i="1" s="1"/>
  <c r="AC52" i="1"/>
  <c r="AC67" i="1" s="1"/>
  <c r="H113" i="9" s="1"/>
  <c r="E172" i="9"/>
  <c r="E759" i="1"/>
  <c r="I204" i="9"/>
  <c r="E789" i="1"/>
  <c r="G236" i="9"/>
  <c r="E744" i="1"/>
  <c r="E797" i="1"/>
  <c r="I44" i="9"/>
  <c r="E754" i="1"/>
  <c r="E773" i="1"/>
  <c r="E748" i="1"/>
  <c r="D52" i="1"/>
  <c r="D67" i="1" s="1"/>
  <c r="J735" i="1" s="1"/>
  <c r="C52" i="1"/>
  <c r="C67" i="1" s="1"/>
  <c r="J734" i="1" s="1"/>
  <c r="BM52" i="1"/>
  <c r="BM67" i="1" s="1"/>
  <c r="BM71" i="1" s="1"/>
  <c r="C638" i="1" s="1"/>
  <c r="AT52" i="1"/>
  <c r="AT67" i="1" s="1"/>
  <c r="J777" i="1" s="1"/>
  <c r="BV52" i="1"/>
  <c r="BV67" i="1" s="1"/>
  <c r="D337" i="9" s="1"/>
  <c r="AY52" i="1"/>
  <c r="AY67" i="1" s="1"/>
  <c r="AY71" i="1" s="1"/>
  <c r="C544" i="1" s="1"/>
  <c r="G544" i="1" s="1"/>
  <c r="N52" i="1"/>
  <c r="N67" i="1" s="1"/>
  <c r="J745" i="1" s="1"/>
  <c r="L52" i="1"/>
  <c r="L67" i="1" s="1"/>
  <c r="J743" i="1" s="1"/>
  <c r="J52" i="1"/>
  <c r="J67" i="1" s="1"/>
  <c r="J71" i="1" s="1"/>
  <c r="C675" i="1" s="1"/>
  <c r="G52" i="1"/>
  <c r="G67" i="1" s="1"/>
  <c r="G71" i="1" s="1"/>
  <c r="G21" i="9" s="1"/>
  <c r="BN52" i="1"/>
  <c r="BN67" i="1" s="1"/>
  <c r="J797" i="1" s="1"/>
  <c r="BQ52" i="1"/>
  <c r="BQ67" i="1" s="1"/>
  <c r="BQ71" i="1" s="1"/>
  <c r="AN52" i="1"/>
  <c r="AN67" i="1" s="1"/>
  <c r="J771" i="1" s="1"/>
  <c r="AB52" i="1"/>
  <c r="AB67" i="1" s="1"/>
  <c r="G113" i="9" s="1"/>
  <c r="AX52" i="1"/>
  <c r="AX67" i="1" s="1"/>
  <c r="AX71" i="1" s="1"/>
  <c r="C616" i="1" s="1"/>
  <c r="T52" i="1"/>
  <c r="T67" i="1" s="1"/>
  <c r="F81" i="9" s="1"/>
  <c r="BF52" i="1"/>
  <c r="BF67" i="1" s="1"/>
  <c r="J789" i="1" s="1"/>
  <c r="BZ52" i="1"/>
  <c r="BZ67" i="1" s="1"/>
  <c r="H337" i="9" s="1"/>
  <c r="X52" i="1"/>
  <c r="X67" i="1" s="1"/>
  <c r="J755" i="1" s="1"/>
  <c r="BE52" i="1"/>
  <c r="BE67" i="1" s="1"/>
  <c r="BE71" i="1" s="1"/>
  <c r="H245" i="9" s="1"/>
  <c r="AK52" i="1"/>
  <c r="AK67" i="1" s="1"/>
  <c r="AK71" i="1" s="1"/>
  <c r="AW52" i="1"/>
  <c r="AW67" i="1" s="1"/>
  <c r="AW71" i="1" s="1"/>
  <c r="BY52" i="1"/>
  <c r="BY67" i="1" s="1"/>
  <c r="BY71" i="1" s="1"/>
  <c r="C645" i="1" s="1"/>
  <c r="AM52" i="1"/>
  <c r="AM67" i="1" s="1"/>
  <c r="D177" i="9" s="1"/>
  <c r="AG52" i="1"/>
  <c r="AG67" i="1" s="1"/>
  <c r="E145" i="9" s="1"/>
  <c r="CA52" i="1"/>
  <c r="CA67" i="1" s="1"/>
  <c r="CA71" i="1" s="1"/>
  <c r="C647" i="1" s="1"/>
  <c r="AQ52" i="1"/>
  <c r="AQ67" i="1" s="1"/>
  <c r="H177" i="9" s="1"/>
  <c r="Z52" i="1"/>
  <c r="Z67" i="1" s="1"/>
  <c r="J757" i="1" s="1"/>
  <c r="O52" i="1"/>
  <c r="O67" i="1" s="1"/>
  <c r="J746" i="1" s="1"/>
  <c r="BR52" i="1"/>
  <c r="BR67" i="1" s="1"/>
  <c r="BR71" i="1" s="1"/>
  <c r="C626" i="1" s="1"/>
  <c r="AA52" i="1"/>
  <c r="AA67" i="1" s="1"/>
  <c r="AA71" i="1" s="1"/>
  <c r="C520" i="1" s="1"/>
  <c r="G520" i="1" s="1"/>
  <c r="M52" i="1"/>
  <c r="M67" i="1" s="1"/>
  <c r="F49" i="9" s="1"/>
  <c r="CB52" i="1"/>
  <c r="CB67" i="1" s="1"/>
  <c r="C369" i="9" s="1"/>
  <c r="F52" i="1"/>
  <c r="F67" i="1" s="1"/>
  <c r="J737" i="1" s="1"/>
  <c r="BD52" i="1"/>
  <c r="BD67" i="1" s="1"/>
  <c r="BD71" i="1" s="1"/>
  <c r="E52" i="1"/>
  <c r="E67" i="1" s="1"/>
  <c r="J736" i="1" s="1"/>
  <c r="BX52" i="1"/>
  <c r="BX67" i="1" s="1"/>
  <c r="J807" i="1" s="1"/>
  <c r="AP52" i="1"/>
  <c r="AP67" i="1" s="1"/>
  <c r="J773" i="1" s="1"/>
  <c r="I52" i="1"/>
  <c r="I67" i="1" s="1"/>
  <c r="J740" i="1" s="1"/>
  <c r="E806" i="1"/>
  <c r="G44" i="9"/>
  <c r="E753" i="1"/>
  <c r="D76" i="9"/>
  <c r="H300" i="9"/>
  <c r="H172" i="9"/>
  <c r="E795" i="1"/>
  <c r="E763" i="1"/>
  <c r="E796" i="1"/>
  <c r="E746" i="1"/>
  <c r="G300" i="9"/>
  <c r="E769" i="1"/>
  <c r="C140" i="9"/>
  <c r="E811" i="1"/>
  <c r="D12" i="9"/>
  <c r="E751" i="1"/>
  <c r="AI52" i="1"/>
  <c r="AI67" i="1" s="1"/>
  <c r="AI71" i="1" s="1"/>
  <c r="G149" i="9" s="1"/>
  <c r="AJ52" i="1"/>
  <c r="AJ67" i="1" s="1"/>
  <c r="AJ71" i="1" s="1"/>
  <c r="C529" i="1" s="1"/>
  <c r="G529" i="1" s="1"/>
  <c r="V52" i="1"/>
  <c r="V67" i="1" s="1"/>
  <c r="J753" i="1" s="1"/>
  <c r="AR52" i="1"/>
  <c r="AR67" i="1" s="1"/>
  <c r="J775" i="1" s="1"/>
  <c r="S52" i="1"/>
  <c r="S67" i="1" s="1"/>
  <c r="J750" i="1" s="1"/>
  <c r="AZ52" i="1"/>
  <c r="AZ67" i="1" s="1"/>
  <c r="C241" i="9" s="1"/>
  <c r="BB52" i="1"/>
  <c r="BB67" i="1" s="1"/>
  <c r="E241" i="9" s="1"/>
  <c r="H52" i="1"/>
  <c r="H67" i="1" s="1"/>
  <c r="H71" i="1" s="1"/>
  <c r="C673" i="1" s="1"/>
  <c r="BK52" i="1"/>
  <c r="BK67" i="1" s="1"/>
  <c r="J794" i="1" s="1"/>
  <c r="Q52" i="1"/>
  <c r="Q67" i="1" s="1"/>
  <c r="J748" i="1" s="1"/>
  <c r="BW52" i="1"/>
  <c r="BW67" i="1" s="1"/>
  <c r="J806" i="1" s="1"/>
  <c r="K52" i="1"/>
  <c r="K67" i="1" s="1"/>
  <c r="K71" i="1" s="1"/>
  <c r="BT52" i="1"/>
  <c r="BT67" i="1" s="1"/>
  <c r="AD52" i="1"/>
  <c r="AD67" i="1" s="1"/>
  <c r="AD71" i="1" s="1"/>
  <c r="I117" i="9" s="1"/>
  <c r="AF52" i="1"/>
  <c r="AF67" i="1" s="1"/>
  <c r="J763" i="1" s="1"/>
  <c r="BS52" i="1"/>
  <c r="BS67" i="1" s="1"/>
  <c r="R52" i="1"/>
  <c r="R67" i="1" s="1"/>
  <c r="P52" i="1"/>
  <c r="P67" i="1" s="1"/>
  <c r="P71" i="1" s="1"/>
  <c r="I53" i="9" s="1"/>
  <c r="BH52" i="1"/>
  <c r="BH67" i="1" s="1"/>
  <c r="BL52" i="1"/>
  <c r="BL67" i="1" s="1"/>
  <c r="J795" i="1" s="1"/>
  <c r="BO52" i="1"/>
  <c r="BO67" i="1" s="1"/>
  <c r="D305" i="9" s="1"/>
  <c r="AU52" i="1"/>
  <c r="AU67" i="1" s="1"/>
  <c r="E209" i="9" s="1"/>
  <c r="BP52" i="1"/>
  <c r="BP67" i="1" s="1"/>
  <c r="E305" i="9" s="1"/>
  <c r="BG52" i="1"/>
  <c r="BG67" i="1" s="1"/>
  <c r="C273" i="9" s="1"/>
  <c r="AO52" i="1"/>
  <c r="AO67" i="1" s="1"/>
  <c r="F177" i="9" s="1"/>
  <c r="BJ52" i="1"/>
  <c r="BJ67" i="1" s="1"/>
  <c r="J793" i="1" s="1"/>
  <c r="BI52" i="1"/>
  <c r="BI67" i="1" s="1"/>
  <c r="BA52" i="1"/>
  <c r="BA67" i="1" s="1"/>
  <c r="BA71" i="1" s="1"/>
  <c r="BC52" i="1"/>
  <c r="BC67" i="1" s="1"/>
  <c r="BC71" i="1" s="1"/>
  <c r="F245" i="9" s="1"/>
  <c r="AL52" i="1"/>
  <c r="AL67" i="1" s="1"/>
  <c r="AL71" i="1" s="1"/>
  <c r="C703" i="1" s="1"/>
  <c r="U52" i="1"/>
  <c r="U67" i="1" s="1"/>
  <c r="G81" i="9" s="1"/>
  <c r="AH52" i="1"/>
  <c r="AH67" i="1" s="1"/>
  <c r="F145" i="9" s="1"/>
  <c r="BU52" i="1"/>
  <c r="BU67" i="1" s="1"/>
  <c r="BU71" i="1" s="1"/>
  <c r="J799" i="1"/>
  <c r="H273" i="9"/>
  <c r="D209" i="9"/>
  <c r="AV52" i="1"/>
  <c r="AV67" i="1" s="1"/>
  <c r="AE52" i="1"/>
  <c r="AE67" i="1" s="1"/>
  <c r="AE71" i="1" s="1"/>
  <c r="C696" i="1" s="1"/>
  <c r="AS52" i="1"/>
  <c r="AS67" i="1" s="1"/>
  <c r="AS71" i="1" s="1"/>
  <c r="CC52" i="1"/>
  <c r="CC67" i="1" s="1"/>
  <c r="CC71" i="1" s="1"/>
  <c r="C620" i="1" s="1"/>
  <c r="W52" i="1"/>
  <c r="W67" i="1" s="1"/>
  <c r="W71" i="1" s="1"/>
  <c r="I85" i="9" s="1"/>
  <c r="J756" i="1"/>
  <c r="Y71" i="1"/>
  <c r="C690" i="1" s="1"/>
  <c r="N815" i="1"/>
  <c r="BV71" i="1"/>
  <c r="C642" i="1" s="1"/>
  <c r="T71" i="1"/>
  <c r="F85" i="9" s="1"/>
  <c r="J786" i="1"/>
  <c r="E750" i="1"/>
  <c r="E756" i="1"/>
  <c r="D108" i="9"/>
  <c r="E12" i="9"/>
  <c r="F268" i="9"/>
  <c r="E761" i="1"/>
  <c r="I332" i="9"/>
  <c r="E779" i="1"/>
  <c r="D172" i="9"/>
  <c r="G76" i="9"/>
  <c r="E752" i="1"/>
  <c r="E780" i="1"/>
  <c r="E772" i="1"/>
  <c r="C62" i="1"/>
  <c r="CE48" i="1"/>
  <c r="E737" i="1"/>
  <c r="E755" i="1"/>
  <c r="E760" i="1"/>
  <c r="F12" i="9"/>
  <c r="H204" i="9"/>
  <c r="D332" i="9"/>
  <c r="E793" i="1"/>
  <c r="I108" i="9"/>
  <c r="AF71" i="1"/>
  <c r="D149" i="9" s="1"/>
  <c r="E770" i="1"/>
  <c r="E776" i="1"/>
  <c r="H332" i="9"/>
  <c r="E809" i="1"/>
  <c r="C332" i="9"/>
  <c r="E804" i="1"/>
  <c r="C268" i="9"/>
  <c r="E790" i="1"/>
  <c r="E44" i="9"/>
  <c r="E743" i="1"/>
  <c r="L71" i="1"/>
  <c r="E768" i="1"/>
  <c r="I140" i="9"/>
  <c r="E799" i="1"/>
  <c r="E300" i="9"/>
  <c r="H140" i="9"/>
  <c r="E767" i="1"/>
  <c r="E268" i="9"/>
  <c r="H236" i="9"/>
  <c r="E788" i="1"/>
  <c r="F332" i="9"/>
  <c r="E807" i="1"/>
  <c r="I172" i="9"/>
  <c r="E775" i="1"/>
  <c r="D364" i="9"/>
  <c r="E204" i="9"/>
  <c r="G204" i="9"/>
  <c r="F172" i="9"/>
  <c r="AR71" i="1"/>
  <c r="C709" i="1" s="1"/>
  <c r="D236" i="9"/>
  <c r="E784" i="1"/>
  <c r="I12" i="9"/>
  <c r="E740" i="1"/>
  <c r="E791" i="1"/>
  <c r="D268" i="9"/>
  <c r="E108" i="9"/>
  <c r="E757" i="1"/>
  <c r="D300" i="9"/>
  <c r="E798" i="1"/>
  <c r="E739" i="1"/>
  <c r="H12" i="9"/>
  <c r="F300" i="9"/>
  <c r="E800" i="1"/>
  <c r="E742" i="1"/>
  <c r="F515" i="1"/>
  <c r="H505" i="1"/>
  <c r="F505" i="1"/>
  <c r="F517" i="1"/>
  <c r="H499" i="1"/>
  <c r="F499" i="1"/>
  <c r="F497" i="1"/>
  <c r="H497" i="1"/>
  <c r="F511" i="1"/>
  <c r="H501" i="1"/>
  <c r="F501" i="1"/>
  <c r="B496" i="1"/>
  <c r="D27" i="7"/>
  <c r="B448" i="1"/>
  <c r="F544" i="1"/>
  <c r="H536" i="1"/>
  <c r="F536" i="1"/>
  <c r="F528" i="1"/>
  <c r="H528" i="1"/>
  <c r="F520" i="1"/>
  <c r="C50" i="8"/>
  <c r="I378" i="9"/>
  <c r="K612" i="1"/>
  <c r="C465" i="1"/>
  <c r="N816" i="1"/>
  <c r="C126" i="8"/>
  <c r="D391" i="1"/>
  <c r="F32" i="6"/>
  <c r="C478" i="1"/>
  <c r="F498" i="1"/>
  <c r="J770" i="1"/>
  <c r="C476" i="1"/>
  <c r="F16" i="6"/>
  <c r="F516" i="1"/>
  <c r="F540" i="1"/>
  <c r="H540" i="1"/>
  <c r="F532" i="1"/>
  <c r="H532" i="1"/>
  <c r="F524" i="1"/>
  <c r="F550" i="1"/>
  <c r="J766" i="1" l="1"/>
  <c r="D71" i="1"/>
  <c r="C497" i="1" s="1"/>
  <c r="G497" i="1" s="1"/>
  <c r="BF71" i="1"/>
  <c r="C629" i="1" s="1"/>
  <c r="I241" i="9"/>
  <c r="D709" i="10"/>
  <c r="D701" i="10"/>
  <c r="D693" i="10"/>
  <c r="D706" i="10"/>
  <c r="D698" i="10"/>
  <c r="D690" i="10"/>
  <c r="D682" i="10"/>
  <c r="D711" i="10"/>
  <c r="D703" i="10"/>
  <c r="D695" i="10"/>
  <c r="D687" i="10"/>
  <c r="D708" i="10"/>
  <c r="D700" i="10"/>
  <c r="D692" i="10"/>
  <c r="D713" i="10"/>
  <c r="D705" i="10"/>
  <c r="D697" i="10"/>
  <c r="D689" i="10"/>
  <c r="D710" i="10"/>
  <c r="D702" i="10"/>
  <c r="D694" i="10"/>
  <c r="D686" i="10"/>
  <c r="D716" i="10"/>
  <c r="D684" i="10"/>
  <c r="D683" i="10"/>
  <c r="D673" i="10"/>
  <c r="D712" i="10"/>
  <c r="D685" i="10"/>
  <c r="D699" i="10"/>
  <c r="D677" i="10"/>
  <c r="D669" i="10"/>
  <c r="D627" i="10"/>
  <c r="D696" i="10"/>
  <c r="D678" i="10"/>
  <c r="D668" i="10"/>
  <c r="D643" i="10"/>
  <c r="D639" i="10"/>
  <c r="D635" i="10"/>
  <c r="D631" i="10"/>
  <c r="D628" i="10"/>
  <c r="D623" i="10"/>
  <c r="D618" i="10"/>
  <c r="D704" i="10"/>
  <c r="D688" i="10"/>
  <c r="D644" i="10"/>
  <c r="D640" i="10"/>
  <c r="D636" i="10"/>
  <c r="D632" i="10"/>
  <c r="D622" i="10"/>
  <c r="D691" i="10"/>
  <c r="D680" i="10"/>
  <c r="D645" i="10"/>
  <c r="D629" i="10"/>
  <c r="D625" i="10"/>
  <c r="D621" i="10"/>
  <c r="D616" i="10"/>
  <c r="D674" i="10"/>
  <c r="D671" i="10"/>
  <c r="D633" i="10"/>
  <c r="D619" i="10"/>
  <c r="D679" i="10"/>
  <c r="D637" i="10"/>
  <c r="D707" i="10"/>
  <c r="D681" i="10"/>
  <c r="D641" i="10"/>
  <c r="D617" i="10"/>
  <c r="D675" i="10"/>
  <c r="D672" i="10"/>
  <c r="D624" i="10"/>
  <c r="D647" i="10"/>
  <c r="D630" i="10"/>
  <c r="D670" i="10"/>
  <c r="D634" i="10"/>
  <c r="D676" i="10"/>
  <c r="D642" i="10"/>
  <c r="D620" i="10"/>
  <c r="D638" i="10"/>
  <c r="D646" i="10"/>
  <c r="D626" i="10"/>
  <c r="H496" i="10"/>
  <c r="F496" i="10"/>
  <c r="F273" i="9"/>
  <c r="J774" i="1"/>
  <c r="C482" i="1"/>
  <c r="J782" i="1"/>
  <c r="C53" i="9"/>
  <c r="J747" i="1"/>
  <c r="G17" i="9"/>
  <c r="J805" i="1"/>
  <c r="AO71" i="1"/>
  <c r="F181" i="9" s="1"/>
  <c r="J809" i="1"/>
  <c r="AQ71" i="1"/>
  <c r="C708" i="1" s="1"/>
  <c r="AC71" i="1"/>
  <c r="C522" i="1" s="1"/>
  <c r="G522" i="1" s="1"/>
  <c r="F17" i="9"/>
  <c r="G209" i="9"/>
  <c r="G145" i="9"/>
  <c r="J760" i="1"/>
  <c r="C17" i="9"/>
  <c r="AB71" i="1"/>
  <c r="C693" i="1" s="1"/>
  <c r="G305" i="9"/>
  <c r="I209" i="9"/>
  <c r="BZ71" i="1"/>
  <c r="C646" i="1" s="1"/>
  <c r="J759" i="1"/>
  <c r="I177" i="9"/>
  <c r="C500" i="1"/>
  <c r="G500" i="1" s="1"/>
  <c r="I245" i="9"/>
  <c r="C503" i="1"/>
  <c r="G503" i="1" s="1"/>
  <c r="F337" i="9"/>
  <c r="J811" i="1"/>
  <c r="D17" i="9"/>
  <c r="C669" i="1"/>
  <c r="C614" i="1"/>
  <c r="D615" i="1" s="1"/>
  <c r="AG71" i="1"/>
  <c r="C526" i="1" s="1"/>
  <c r="G526" i="1" s="1"/>
  <c r="AN71" i="1"/>
  <c r="C533" i="1" s="1"/>
  <c r="G533" i="1" s="1"/>
  <c r="E177" i="9"/>
  <c r="J741" i="1"/>
  <c r="I145" i="9"/>
  <c r="J751" i="1"/>
  <c r="E71" i="1"/>
  <c r="C670" i="1" s="1"/>
  <c r="S71" i="1"/>
  <c r="C512" i="1" s="1"/>
  <c r="G512" i="1" s="1"/>
  <c r="C49" i="9"/>
  <c r="AT71" i="1"/>
  <c r="C711" i="1" s="1"/>
  <c r="AM71" i="1"/>
  <c r="C704" i="1" s="1"/>
  <c r="H49" i="9"/>
  <c r="CB71" i="1"/>
  <c r="C622" i="1" s="1"/>
  <c r="I213" i="9"/>
  <c r="H213" i="9"/>
  <c r="C625" i="1"/>
  <c r="C672" i="1"/>
  <c r="C633" i="1"/>
  <c r="G341" i="9"/>
  <c r="C305" i="9"/>
  <c r="I273" i="9"/>
  <c r="BG71" i="1"/>
  <c r="C618" i="1" s="1"/>
  <c r="BW71" i="1"/>
  <c r="C568" i="1" s="1"/>
  <c r="J758" i="1"/>
  <c r="F117" i="9"/>
  <c r="C558" i="1"/>
  <c r="I71" i="1"/>
  <c r="C674" i="1" s="1"/>
  <c r="BO71" i="1"/>
  <c r="C560" i="1" s="1"/>
  <c r="F113" i="9"/>
  <c r="C570" i="1"/>
  <c r="C692" i="1"/>
  <c r="J781" i="1"/>
  <c r="J796" i="1"/>
  <c r="I277" i="9"/>
  <c r="X71" i="1"/>
  <c r="C117" i="9" s="1"/>
  <c r="F305" i="9"/>
  <c r="C550" i="1"/>
  <c r="G550" i="1" s="1"/>
  <c r="Z71" i="1"/>
  <c r="E117" i="9" s="1"/>
  <c r="E17" i="9"/>
  <c r="M71" i="1"/>
  <c r="C678" i="1" s="1"/>
  <c r="G241" i="9"/>
  <c r="J744" i="1"/>
  <c r="J800" i="1"/>
  <c r="G337" i="9"/>
  <c r="H241" i="9"/>
  <c r="C543" i="1"/>
  <c r="E81" i="9"/>
  <c r="C113" i="9"/>
  <c r="N71" i="1"/>
  <c r="C679" i="1" s="1"/>
  <c r="G49" i="9"/>
  <c r="BN71" i="1"/>
  <c r="C559" i="1" s="1"/>
  <c r="J787" i="1"/>
  <c r="J808" i="1"/>
  <c r="J788" i="1"/>
  <c r="H209" i="9"/>
  <c r="J738" i="1"/>
  <c r="F71" i="1"/>
  <c r="F21" i="9" s="1"/>
  <c r="H145" i="9"/>
  <c r="J810" i="1"/>
  <c r="I17" i="9"/>
  <c r="E49" i="9"/>
  <c r="E113" i="9"/>
  <c r="AP71" i="1"/>
  <c r="G181" i="9" s="1"/>
  <c r="I49" i="9"/>
  <c r="J801" i="1"/>
  <c r="J780" i="1"/>
  <c r="D21" i="9"/>
  <c r="G177" i="9"/>
  <c r="I337" i="9"/>
  <c r="BX71" i="1"/>
  <c r="C569" i="1" s="1"/>
  <c r="O71" i="1"/>
  <c r="C680" i="1" s="1"/>
  <c r="J764" i="1"/>
  <c r="V71" i="1"/>
  <c r="H85" i="9" s="1"/>
  <c r="J768" i="1"/>
  <c r="AZ71" i="1"/>
  <c r="C628" i="1" s="1"/>
  <c r="C181" i="9"/>
  <c r="G309" i="9"/>
  <c r="C563" i="1"/>
  <c r="C695" i="1"/>
  <c r="C531" i="1"/>
  <c r="G531" i="1" s="1"/>
  <c r="C548" i="1"/>
  <c r="C551" i="1"/>
  <c r="H21" i="9"/>
  <c r="C701" i="1"/>
  <c r="C501" i="1"/>
  <c r="G501" i="1" s="1"/>
  <c r="J790" i="1"/>
  <c r="C574" i="1"/>
  <c r="C509" i="1"/>
  <c r="G509" i="1" s="1"/>
  <c r="Q71" i="1"/>
  <c r="C682" i="1" s="1"/>
  <c r="J739" i="1"/>
  <c r="J783" i="1"/>
  <c r="C177" i="9"/>
  <c r="J778" i="1"/>
  <c r="AH71" i="1"/>
  <c r="C699" i="1" s="1"/>
  <c r="BB71" i="1"/>
  <c r="BL71" i="1"/>
  <c r="H277" i="9" s="1"/>
  <c r="H17" i="9"/>
  <c r="H81" i="9"/>
  <c r="J785" i="1"/>
  <c r="D117" i="9"/>
  <c r="H149" i="9"/>
  <c r="F241" i="9"/>
  <c r="J798" i="1"/>
  <c r="J772" i="1"/>
  <c r="J767" i="1"/>
  <c r="E273" i="9"/>
  <c r="J792" i="1"/>
  <c r="C523" i="1"/>
  <c r="G523" i="1" s="1"/>
  <c r="C513" i="1"/>
  <c r="G513" i="1" s="1"/>
  <c r="BP71" i="1"/>
  <c r="C621" i="1" s="1"/>
  <c r="U71" i="1"/>
  <c r="C686" i="1" s="1"/>
  <c r="D145" i="9"/>
  <c r="J769" i="1"/>
  <c r="C681" i="1"/>
  <c r="AU71" i="1"/>
  <c r="J752" i="1"/>
  <c r="D241" i="9"/>
  <c r="J784" i="1"/>
  <c r="J802" i="1"/>
  <c r="BS71" i="1"/>
  <c r="H305" i="9"/>
  <c r="J742" i="1"/>
  <c r="D49" i="9"/>
  <c r="D273" i="9"/>
  <c r="J791" i="1"/>
  <c r="C685" i="1"/>
  <c r="BI71" i="1"/>
  <c r="E277" i="9" s="1"/>
  <c r="E337" i="9"/>
  <c r="J761" i="1"/>
  <c r="I113" i="9"/>
  <c r="BJ71" i="1"/>
  <c r="BH71" i="1"/>
  <c r="D277" i="9" s="1"/>
  <c r="C81" i="9"/>
  <c r="J765" i="1"/>
  <c r="C337" i="9"/>
  <c r="J804" i="1"/>
  <c r="R71" i="1"/>
  <c r="D81" i="9"/>
  <c r="J749" i="1"/>
  <c r="J803" i="1"/>
  <c r="BT71" i="1"/>
  <c r="I305" i="9"/>
  <c r="G273" i="9"/>
  <c r="BK71" i="1"/>
  <c r="CE52" i="1"/>
  <c r="C528" i="1"/>
  <c r="G528" i="1" s="1"/>
  <c r="J779" i="1"/>
  <c r="F209" i="9"/>
  <c r="AV71" i="1"/>
  <c r="C516" i="1"/>
  <c r="G516" i="1" s="1"/>
  <c r="D373" i="9"/>
  <c r="C145" i="9"/>
  <c r="J762" i="1"/>
  <c r="J754" i="1"/>
  <c r="I81" i="9"/>
  <c r="C688" i="1"/>
  <c r="D369" i="9"/>
  <c r="J812" i="1"/>
  <c r="CE67" i="1"/>
  <c r="C518" i="1"/>
  <c r="G518" i="1" s="1"/>
  <c r="C209" i="9"/>
  <c r="J776" i="1"/>
  <c r="H117" i="9"/>
  <c r="D341" i="9"/>
  <c r="C694" i="1"/>
  <c r="C572" i="1"/>
  <c r="C567" i="1"/>
  <c r="I341" i="9"/>
  <c r="C700" i="1"/>
  <c r="C697" i="1"/>
  <c r="C525" i="1"/>
  <c r="G525" i="1" s="1"/>
  <c r="C549" i="1"/>
  <c r="C624" i="1"/>
  <c r="G245" i="9"/>
  <c r="C524" i="1"/>
  <c r="C149" i="9"/>
  <c r="C537" i="1"/>
  <c r="G537" i="1" s="1"/>
  <c r="C562" i="1"/>
  <c r="C623" i="1"/>
  <c r="F309" i="9"/>
  <c r="C12" i="9"/>
  <c r="E734" i="1"/>
  <c r="E815" i="1" s="1"/>
  <c r="C71" i="1"/>
  <c r="CE62" i="1"/>
  <c r="I181" i="9"/>
  <c r="C534" i="1"/>
  <c r="G534" i="1" s="1"/>
  <c r="C630" i="1"/>
  <c r="D245" i="9"/>
  <c r="C546" i="1"/>
  <c r="G546" i="1" s="1"/>
  <c r="C530" i="1"/>
  <c r="G530" i="1" s="1"/>
  <c r="C702" i="1"/>
  <c r="I149" i="9"/>
  <c r="C641" i="1"/>
  <c r="C341" i="9"/>
  <c r="C566" i="1"/>
  <c r="C676" i="1"/>
  <c r="D53" i="9"/>
  <c r="C504" i="1"/>
  <c r="G504" i="1" s="1"/>
  <c r="C677" i="1"/>
  <c r="C505" i="1"/>
  <c r="G505" i="1" s="1"/>
  <c r="E53" i="9"/>
  <c r="C571" i="1"/>
  <c r="C213" i="9"/>
  <c r="C710" i="1"/>
  <c r="C538" i="1"/>
  <c r="G538" i="1" s="1"/>
  <c r="C542" i="1"/>
  <c r="G213" i="9"/>
  <c r="C631" i="1"/>
  <c r="H520" i="1"/>
  <c r="H544" i="1"/>
  <c r="F522" i="1"/>
  <c r="H522" i="1"/>
  <c r="F510" i="1"/>
  <c r="F513" i="1"/>
  <c r="C142" i="8"/>
  <c r="D393" i="1"/>
  <c r="F538" i="1"/>
  <c r="H538" i="1"/>
  <c r="F496" i="1"/>
  <c r="F534" i="1"/>
  <c r="H534" i="1"/>
  <c r="H502" i="1"/>
  <c r="F502" i="1"/>
  <c r="H504" i="1"/>
  <c r="F504" i="1"/>
  <c r="F530" i="1"/>
  <c r="F512" i="1"/>
  <c r="F526" i="1"/>
  <c r="H526" i="1"/>
  <c r="F503" i="1"/>
  <c r="H508" i="1"/>
  <c r="F508" i="1"/>
  <c r="F514" i="1"/>
  <c r="H507" i="1"/>
  <c r="F507" i="1"/>
  <c r="F518" i="1"/>
  <c r="F546" i="1"/>
  <c r="F506" i="1"/>
  <c r="H506" i="1"/>
  <c r="F500" i="1"/>
  <c r="F509" i="1"/>
  <c r="C706" i="1" l="1"/>
  <c r="C539" i="1"/>
  <c r="G539" i="1" s="1"/>
  <c r="D181" i="9"/>
  <c r="C521" i="1"/>
  <c r="G521" i="1" s="1"/>
  <c r="C532" i="1"/>
  <c r="G532" i="1" s="1"/>
  <c r="E612" i="10"/>
  <c r="D715" i="10"/>
  <c r="E623" i="10"/>
  <c r="H341" i="9"/>
  <c r="H181" i="9"/>
  <c r="G117" i="9"/>
  <c r="C536" i="1"/>
  <c r="G536" i="1" s="1"/>
  <c r="H500" i="1"/>
  <c r="C373" i="9"/>
  <c r="C698" i="1"/>
  <c r="C573" i="1"/>
  <c r="C552" i="1"/>
  <c r="C507" i="1"/>
  <c r="G507" i="1" s="1"/>
  <c r="H550" i="1"/>
  <c r="C277" i="9"/>
  <c r="H503" i="1"/>
  <c r="G53" i="9"/>
  <c r="E21" i="9"/>
  <c r="C684" i="1"/>
  <c r="E85" i="9"/>
  <c r="C498" i="1"/>
  <c r="G498" i="1" s="1"/>
  <c r="E181" i="9"/>
  <c r="D213" i="9"/>
  <c r="C502" i="1"/>
  <c r="G502" i="1" s="1"/>
  <c r="C705" i="1"/>
  <c r="F341" i="9"/>
  <c r="C689" i="1"/>
  <c r="H512" i="1"/>
  <c r="E149" i="9"/>
  <c r="I21" i="9"/>
  <c r="C691" i="1"/>
  <c r="C515" i="1"/>
  <c r="G515" i="1" s="1"/>
  <c r="E341" i="9"/>
  <c r="C517" i="1"/>
  <c r="C637" i="1"/>
  <c r="C671" i="1"/>
  <c r="C643" i="1"/>
  <c r="C644" i="1"/>
  <c r="C561" i="1"/>
  <c r="C627" i="1"/>
  <c r="H53" i="9"/>
  <c r="D309" i="9"/>
  <c r="C519" i="1"/>
  <c r="G519" i="1" s="1"/>
  <c r="C499" i="1"/>
  <c r="G499" i="1" s="1"/>
  <c r="C619" i="1"/>
  <c r="C687" i="1"/>
  <c r="C309" i="9"/>
  <c r="F53" i="9"/>
  <c r="C506" i="1"/>
  <c r="G506" i="1" s="1"/>
  <c r="C545" i="1"/>
  <c r="G545" i="1" s="1"/>
  <c r="C508" i="1"/>
  <c r="G508" i="1" s="1"/>
  <c r="C245" i="9"/>
  <c r="C553" i="1"/>
  <c r="C707" i="1"/>
  <c r="C535" i="1"/>
  <c r="G535" i="1" s="1"/>
  <c r="C514" i="1"/>
  <c r="G514" i="1" s="1"/>
  <c r="H509" i="1"/>
  <c r="E309" i="9"/>
  <c r="C510" i="1"/>
  <c r="C557" i="1"/>
  <c r="C85" i="9"/>
  <c r="F149" i="9"/>
  <c r="C527" i="1"/>
  <c r="G527" i="1" s="1"/>
  <c r="J815" i="1"/>
  <c r="C547" i="1"/>
  <c r="C632" i="1"/>
  <c r="E245" i="9"/>
  <c r="C554" i="1"/>
  <c r="C556" i="1"/>
  <c r="G277" i="9"/>
  <c r="C635" i="1"/>
  <c r="C634" i="1"/>
  <c r="H513" i="1"/>
  <c r="C636" i="1"/>
  <c r="G85" i="9"/>
  <c r="C565" i="1"/>
  <c r="C640" i="1"/>
  <c r="I309" i="9"/>
  <c r="D85" i="9"/>
  <c r="C683" i="1"/>
  <c r="C511" i="1"/>
  <c r="F277" i="9"/>
  <c r="C555" i="1"/>
  <c r="C617" i="1"/>
  <c r="C639" i="1"/>
  <c r="C564" i="1"/>
  <c r="H309" i="9"/>
  <c r="E213" i="9"/>
  <c r="C540" i="1"/>
  <c r="G540" i="1" s="1"/>
  <c r="C712" i="1"/>
  <c r="H518" i="1"/>
  <c r="H516" i="1"/>
  <c r="C541" i="1"/>
  <c r="F213" i="9"/>
  <c r="C713" i="1"/>
  <c r="I369" i="9"/>
  <c r="C433" i="1"/>
  <c r="J816" i="1"/>
  <c r="H546" i="1"/>
  <c r="G524" i="1"/>
  <c r="H524" i="1"/>
  <c r="I364" i="9"/>
  <c r="C428" i="1"/>
  <c r="E816" i="1"/>
  <c r="CE71" i="1"/>
  <c r="C496" i="1"/>
  <c r="C668" i="1"/>
  <c r="C21" i="9"/>
  <c r="H530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710" i="1"/>
  <c r="D668" i="1"/>
  <c r="D680" i="1"/>
  <c r="D643" i="1"/>
  <c r="D619" i="1"/>
  <c r="D695" i="1"/>
  <c r="D679" i="1"/>
  <c r="D693" i="1"/>
  <c r="D618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626" i="1"/>
  <c r="D641" i="1"/>
  <c r="D633" i="1"/>
  <c r="D646" i="1"/>
  <c r="D708" i="1"/>
  <c r="D688" i="1"/>
  <c r="D683" i="1"/>
  <c r="D624" i="1"/>
  <c r="D625" i="1"/>
  <c r="D681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F523" i="1"/>
  <c r="H523" i="1"/>
  <c r="F537" i="1"/>
  <c r="H537" i="1"/>
  <c r="F531" i="1"/>
  <c r="H531" i="1"/>
  <c r="H498" i="1" l="1"/>
  <c r="H515" i="1"/>
  <c r="E706" i="10"/>
  <c r="E698" i="10"/>
  <c r="E711" i="10"/>
  <c r="E703" i="10"/>
  <c r="E695" i="10"/>
  <c r="E687" i="10"/>
  <c r="E708" i="10"/>
  <c r="E700" i="10"/>
  <c r="E692" i="10"/>
  <c r="E713" i="10"/>
  <c r="E705" i="10"/>
  <c r="E697" i="10"/>
  <c r="E689" i="10"/>
  <c r="E710" i="10"/>
  <c r="E702" i="10"/>
  <c r="E694" i="10"/>
  <c r="E686" i="10"/>
  <c r="E716" i="10"/>
  <c r="E707" i="10"/>
  <c r="E699" i="10"/>
  <c r="E691" i="10"/>
  <c r="E683" i="10"/>
  <c r="E712" i="10"/>
  <c r="E685" i="10"/>
  <c r="E682" i="10"/>
  <c r="E681" i="10"/>
  <c r="E678" i="10"/>
  <c r="E670" i="10"/>
  <c r="E647" i="10"/>
  <c r="E646" i="10"/>
  <c r="E645" i="10"/>
  <c r="E629" i="10"/>
  <c r="E626" i="10"/>
  <c r="E709" i="10"/>
  <c r="E696" i="10"/>
  <c r="E674" i="10"/>
  <c r="E693" i="10"/>
  <c r="E679" i="10"/>
  <c r="E701" i="10"/>
  <c r="E684" i="10"/>
  <c r="E680" i="10"/>
  <c r="E625" i="10"/>
  <c r="E641" i="10"/>
  <c r="E637" i="10"/>
  <c r="E633" i="10"/>
  <c r="E627" i="10"/>
  <c r="E631" i="10"/>
  <c r="E635" i="10"/>
  <c r="E677" i="10"/>
  <c r="E675" i="10"/>
  <c r="E672" i="10"/>
  <c r="E669" i="10"/>
  <c r="E639" i="10"/>
  <c r="E628" i="10"/>
  <c r="E624" i="10"/>
  <c r="E704" i="10"/>
  <c r="E690" i="10"/>
  <c r="E643" i="10"/>
  <c r="E630" i="10"/>
  <c r="E634" i="10"/>
  <c r="E632" i="10"/>
  <c r="E688" i="10"/>
  <c r="E676" i="10"/>
  <c r="E673" i="10"/>
  <c r="E638" i="10"/>
  <c r="E636" i="10"/>
  <c r="E642" i="10"/>
  <c r="E640" i="10"/>
  <c r="E644" i="10"/>
  <c r="E668" i="10"/>
  <c r="E671" i="10"/>
  <c r="H519" i="1"/>
  <c r="H545" i="1"/>
  <c r="G517" i="1"/>
  <c r="H517" i="1"/>
  <c r="H514" i="1"/>
  <c r="G510" i="1"/>
  <c r="H510" i="1"/>
  <c r="C648" i="1"/>
  <c r="M716" i="1" s="1"/>
  <c r="Y816" i="1" s="1"/>
  <c r="C441" i="1"/>
  <c r="G511" i="1"/>
  <c r="H511" i="1"/>
  <c r="E623" i="1"/>
  <c r="E716" i="1" s="1"/>
  <c r="C716" i="1"/>
  <c r="I373" i="9"/>
  <c r="E612" i="1"/>
  <c r="C715" i="1"/>
  <c r="G496" i="1"/>
  <c r="H496" i="1" s="1"/>
  <c r="D715" i="1"/>
  <c r="E715" i="10" l="1"/>
  <c r="F624" i="10"/>
  <c r="E710" i="1"/>
  <c r="E641" i="1"/>
  <c r="E626" i="1"/>
  <c r="E696" i="1"/>
  <c r="E713" i="1"/>
  <c r="E647" i="1"/>
  <c r="E705" i="1"/>
  <c r="E681" i="1"/>
  <c r="E671" i="1"/>
  <c r="E683" i="1"/>
  <c r="E688" i="1"/>
  <c r="E686" i="1"/>
  <c r="E675" i="1"/>
  <c r="E669" i="1"/>
  <c r="E698" i="1"/>
  <c r="E691" i="1"/>
  <c r="E687" i="1"/>
  <c r="E702" i="1"/>
  <c r="E632" i="1"/>
  <c r="E628" i="1"/>
  <c r="E629" i="1"/>
  <c r="E636" i="1"/>
  <c r="E670" i="1"/>
  <c r="E639" i="1"/>
  <c r="E708" i="1"/>
  <c r="E644" i="1"/>
  <c r="E690" i="1"/>
  <c r="E625" i="1"/>
  <c r="E682" i="1"/>
  <c r="E672" i="1"/>
  <c r="E634" i="1"/>
  <c r="E689" i="1"/>
  <c r="E685" i="1"/>
  <c r="E699" i="1"/>
  <c r="E674" i="1"/>
  <c r="E676" i="1"/>
  <c r="E638" i="1"/>
  <c r="E637" i="1"/>
  <c r="E706" i="1"/>
  <c r="E700" i="1"/>
  <c r="E704" i="1"/>
  <c r="E693" i="1"/>
  <c r="E694" i="1"/>
  <c r="E668" i="1"/>
  <c r="E697" i="1"/>
  <c r="E631" i="1"/>
  <c r="E645" i="1"/>
  <c r="E678" i="1"/>
  <c r="E630" i="1"/>
  <c r="E701" i="1"/>
  <c r="E711" i="1"/>
  <c r="E642" i="1"/>
  <c r="E643" i="1"/>
  <c r="E624" i="1"/>
  <c r="F624" i="1" s="1"/>
  <c r="E627" i="1"/>
  <c r="E712" i="1"/>
  <c r="E640" i="1"/>
  <c r="E707" i="1"/>
  <c r="E635" i="1"/>
  <c r="E646" i="1"/>
  <c r="E684" i="1"/>
  <c r="E680" i="1"/>
  <c r="E673" i="1"/>
  <c r="E679" i="1"/>
  <c r="E677" i="1"/>
  <c r="E633" i="1"/>
  <c r="E709" i="1"/>
  <c r="E695" i="1"/>
  <c r="E703" i="1"/>
  <c r="E692" i="1"/>
  <c r="F711" i="10" l="1"/>
  <c r="F703" i="10"/>
  <c r="F695" i="10"/>
  <c r="F708" i="10"/>
  <c r="F700" i="10"/>
  <c r="F692" i="10"/>
  <c r="F684" i="10"/>
  <c r="F713" i="10"/>
  <c r="F705" i="10"/>
  <c r="F697" i="10"/>
  <c r="F689" i="10"/>
  <c r="F710" i="10"/>
  <c r="F702" i="10"/>
  <c r="F694" i="10"/>
  <c r="F716" i="10"/>
  <c r="F707" i="10"/>
  <c r="F699" i="10"/>
  <c r="F691" i="10"/>
  <c r="F712" i="10"/>
  <c r="F704" i="10"/>
  <c r="F696" i="10"/>
  <c r="F688" i="10"/>
  <c r="F709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706" i="10"/>
  <c r="F686" i="10"/>
  <c r="F693" i="10"/>
  <c r="F687" i="10"/>
  <c r="F679" i="10"/>
  <c r="F671" i="10"/>
  <c r="F625" i="10"/>
  <c r="F690" i="10"/>
  <c r="F676" i="10"/>
  <c r="F682" i="10"/>
  <c r="F698" i="10"/>
  <c r="F685" i="10"/>
  <c r="F683" i="10"/>
  <c r="F645" i="10"/>
  <c r="F629" i="10"/>
  <c r="F627" i="10"/>
  <c r="F681" i="10"/>
  <c r="F677" i="10"/>
  <c r="F672" i="10"/>
  <c r="F669" i="10"/>
  <c r="F628" i="10"/>
  <c r="F647" i="10"/>
  <c r="F673" i="10"/>
  <c r="F670" i="10"/>
  <c r="F701" i="10"/>
  <c r="F680" i="10"/>
  <c r="F678" i="10"/>
  <c r="F668" i="10"/>
  <c r="F674" i="10"/>
  <c r="F646" i="10"/>
  <c r="F626" i="10"/>
  <c r="F629" i="1"/>
  <c r="F677" i="1"/>
  <c r="F707" i="1"/>
  <c r="F670" i="1"/>
  <c r="F703" i="1"/>
  <c r="F704" i="1"/>
  <c r="F631" i="1"/>
  <c r="F633" i="1"/>
  <c r="F684" i="1"/>
  <c r="F679" i="1"/>
  <c r="F695" i="1"/>
  <c r="F675" i="1"/>
  <c r="F681" i="1"/>
  <c r="F646" i="1"/>
  <c r="F669" i="1"/>
  <c r="F647" i="1"/>
  <c r="F700" i="1"/>
  <c r="F699" i="1"/>
  <c r="F642" i="1"/>
  <c r="F710" i="1"/>
  <c r="F688" i="1"/>
  <c r="F697" i="1"/>
  <c r="F711" i="1"/>
  <c r="F630" i="1"/>
  <c r="F687" i="1"/>
  <c r="F693" i="1"/>
  <c r="F668" i="1"/>
  <c r="F682" i="1"/>
  <c r="F639" i="1"/>
  <c r="F713" i="1"/>
  <c r="F635" i="1"/>
  <c r="F637" i="1"/>
  <c r="F709" i="1"/>
  <c r="F696" i="1"/>
  <c r="F640" i="1"/>
  <c r="F716" i="1"/>
  <c r="F638" i="1"/>
  <c r="F691" i="1"/>
  <c r="F641" i="1"/>
  <c r="F680" i="1"/>
  <c r="F676" i="1"/>
  <c r="F701" i="1"/>
  <c r="F694" i="1"/>
  <c r="F705" i="1"/>
  <c r="F708" i="1"/>
  <c r="F672" i="1"/>
  <c r="F674" i="1"/>
  <c r="F644" i="1"/>
  <c r="F685" i="1"/>
  <c r="F698" i="1"/>
  <c r="F625" i="1"/>
  <c r="G625" i="1" s="1"/>
  <c r="F706" i="1"/>
  <c r="F671" i="1"/>
  <c r="F643" i="1"/>
  <c r="F673" i="1"/>
  <c r="F632" i="1"/>
  <c r="F686" i="1"/>
  <c r="F692" i="1"/>
  <c r="F627" i="1"/>
  <c r="F645" i="1"/>
  <c r="F678" i="1"/>
  <c r="F636" i="1"/>
  <c r="F712" i="1"/>
  <c r="F634" i="1"/>
  <c r="F702" i="1"/>
  <c r="F689" i="1"/>
  <c r="F626" i="1"/>
  <c r="F628" i="1"/>
  <c r="F683" i="1"/>
  <c r="F690" i="1"/>
  <c r="E715" i="1"/>
  <c r="F715" i="10" l="1"/>
  <c r="G625" i="10"/>
  <c r="G684" i="1"/>
  <c r="G678" i="1"/>
  <c r="G716" i="1"/>
  <c r="G697" i="1"/>
  <c r="G644" i="1"/>
  <c r="G702" i="1"/>
  <c r="G645" i="1"/>
  <c r="G626" i="1"/>
  <c r="G712" i="1"/>
  <c r="G693" i="1"/>
  <c r="G691" i="1"/>
  <c r="G692" i="1"/>
  <c r="G683" i="1"/>
  <c r="G682" i="1"/>
  <c r="G632" i="1"/>
  <c r="G675" i="1"/>
  <c r="G635" i="1"/>
  <c r="G643" i="1"/>
  <c r="G708" i="1"/>
  <c r="G711" i="1"/>
  <c r="G695" i="1"/>
  <c r="G646" i="1"/>
  <c r="G634" i="1"/>
  <c r="G679" i="1"/>
  <c r="G670" i="1"/>
  <c r="G631" i="1"/>
  <c r="G701" i="1"/>
  <c r="G707" i="1"/>
  <c r="G672" i="1"/>
  <c r="G668" i="1"/>
  <c r="G704" i="1"/>
  <c r="G713" i="1"/>
  <c r="G641" i="1"/>
  <c r="G688" i="1"/>
  <c r="G690" i="1"/>
  <c r="G710" i="1"/>
  <c r="G636" i="1"/>
  <c r="G706" i="1"/>
  <c r="G680" i="1"/>
  <c r="G698" i="1"/>
  <c r="G703" i="1"/>
  <c r="G627" i="1"/>
  <c r="G685" i="1"/>
  <c r="G669" i="1"/>
  <c r="G630" i="1"/>
  <c r="G687" i="1"/>
  <c r="G629" i="1"/>
  <c r="G628" i="1"/>
  <c r="G681" i="1"/>
  <c r="G647" i="1"/>
  <c r="G699" i="1"/>
  <c r="G689" i="1"/>
  <c r="G677" i="1"/>
  <c r="G674" i="1"/>
  <c r="G639" i="1"/>
  <c r="G705" i="1"/>
  <c r="G637" i="1"/>
  <c r="G642" i="1"/>
  <c r="G686" i="1"/>
  <c r="G671" i="1"/>
  <c r="G633" i="1"/>
  <c r="G673" i="1"/>
  <c r="G676" i="1"/>
  <c r="G638" i="1"/>
  <c r="G694" i="1"/>
  <c r="G640" i="1"/>
  <c r="G700" i="1"/>
  <c r="G696" i="1"/>
  <c r="G709" i="1"/>
  <c r="F715" i="1"/>
  <c r="G708" i="10" l="1"/>
  <c r="G700" i="10"/>
  <c r="G692" i="10"/>
  <c r="G713" i="10"/>
  <c r="G705" i="10"/>
  <c r="G697" i="10"/>
  <c r="G689" i="10"/>
  <c r="G681" i="10"/>
  <c r="G710" i="10"/>
  <c r="G702" i="10"/>
  <c r="G694" i="10"/>
  <c r="G686" i="10"/>
  <c r="G716" i="10"/>
  <c r="G707" i="10"/>
  <c r="G699" i="10"/>
  <c r="G691" i="10"/>
  <c r="G712" i="10"/>
  <c r="G704" i="10"/>
  <c r="G696" i="10"/>
  <c r="G688" i="10"/>
  <c r="G709" i="10"/>
  <c r="G701" i="10"/>
  <c r="G693" i="10"/>
  <c r="G685" i="10"/>
  <c r="G706" i="10"/>
  <c r="G680" i="10"/>
  <c r="G672" i="10"/>
  <c r="G703" i="10"/>
  <c r="G690" i="10"/>
  <c r="G676" i="10"/>
  <c r="G668" i="10"/>
  <c r="G628" i="10"/>
  <c r="G695" i="10"/>
  <c r="G679" i="10"/>
  <c r="G644" i="10"/>
  <c r="G640" i="10"/>
  <c r="G636" i="10"/>
  <c r="G632" i="10"/>
  <c r="G641" i="10"/>
  <c r="G637" i="10"/>
  <c r="G633" i="10"/>
  <c r="G646" i="10"/>
  <c r="G711" i="10"/>
  <c r="G677" i="10"/>
  <c r="G669" i="10"/>
  <c r="G635" i="10"/>
  <c r="G675" i="10"/>
  <c r="G639" i="10"/>
  <c r="G647" i="10"/>
  <c r="G645" i="10"/>
  <c r="G643" i="10"/>
  <c r="G630" i="10"/>
  <c r="G684" i="10"/>
  <c r="G673" i="10"/>
  <c r="G670" i="10"/>
  <c r="G634" i="10"/>
  <c r="G627" i="10"/>
  <c r="G678" i="10"/>
  <c r="G638" i="10"/>
  <c r="G683" i="10"/>
  <c r="G642" i="10"/>
  <c r="G626" i="10"/>
  <c r="G715" i="10" s="1"/>
  <c r="G687" i="10"/>
  <c r="G629" i="10"/>
  <c r="G674" i="10"/>
  <c r="G682" i="10"/>
  <c r="G631" i="10"/>
  <c r="G698" i="10"/>
  <c r="G671" i="10"/>
  <c r="G715" i="1"/>
  <c r="H628" i="1"/>
  <c r="H628" i="10" l="1"/>
  <c r="H688" i="1"/>
  <c r="H711" i="1"/>
  <c r="H686" i="1"/>
  <c r="H647" i="1"/>
  <c r="H638" i="1"/>
  <c r="H633" i="1"/>
  <c r="H673" i="1"/>
  <c r="H636" i="1"/>
  <c r="H631" i="1"/>
  <c r="H641" i="1"/>
  <c r="H684" i="1"/>
  <c r="H695" i="1"/>
  <c r="H678" i="1"/>
  <c r="H693" i="1"/>
  <c r="H668" i="1"/>
  <c r="H646" i="1"/>
  <c r="H639" i="1"/>
  <c r="H702" i="1"/>
  <c r="H683" i="1"/>
  <c r="H637" i="1"/>
  <c r="H682" i="1"/>
  <c r="H703" i="1"/>
  <c r="H704" i="1"/>
  <c r="H699" i="1"/>
  <c r="H692" i="1"/>
  <c r="H713" i="1"/>
  <c r="H671" i="1"/>
  <c r="H690" i="1"/>
  <c r="H709" i="1"/>
  <c r="H712" i="1"/>
  <c r="H629" i="1"/>
  <c r="H669" i="1"/>
  <c r="H630" i="1"/>
  <c r="H687" i="1"/>
  <c r="H676" i="1"/>
  <c r="H706" i="1"/>
  <c r="H708" i="1"/>
  <c r="H691" i="1"/>
  <c r="H675" i="1"/>
  <c r="H701" i="1"/>
  <c r="H700" i="1"/>
  <c r="H697" i="1"/>
  <c r="H635" i="1"/>
  <c r="H645" i="1"/>
  <c r="H672" i="1"/>
  <c r="H674" i="1"/>
  <c r="H685" i="1"/>
  <c r="H632" i="1"/>
  <c r="H670" i="1"/>
  <c r="H642" i="1"/>
  <c r="H644" i="1"/>
  <c r="H707" i="1"/>
  <c r="H677" i="1"/>
  <c r="H634" i="1"/>
  <c r="H696" i="1"/>
  <c r="H694" i="1"/>
  <c r="H680" i="1"/>
  <c r="H689" i="1"/>
  <c r="H643" i="1"/>
  <c r="H710" i="1"/>
  <c r="H679" i="1"/>
  <c r="H681" i="1"/>
  <c r="H640" i="1"/>
  <c r="H705" i="1"/>
  <c r="H698" i="1"/>
  <c r="H716" i="1"/>
  <c r="H713" i="10" l="1"/>
  <c r="H705" i="10"/>
  <c r="H697" i="10"/>
  <c r="H710" i="10"/>
  <c r="H702" i="10"/>
  <c r="H694" i="10"/>
  <c r="H686" i="10"/>
  <c r="H716" i="10"/>
  <c r="H707" i="10"/>
  <c r="H699" i="10"/>
  <c r="H691" i="10"/>
  <c r="H712" i="10"/>
  <c r="H704" i="10"/>
  <c r="H696" i="10"/>
  <c r="H709" i="10"/>
  <c r="H701" i="10"/>
  <c r="H693" i="10"/>
  <c r="H706" i="10"/>
  <c r="H698" i="10"/>
  <c r="H690" i="10"/>
  <c r="H682" i="10"/>
  <c r="H703" i="10"/>
  <c r="H677" i="10"/>
  <c r="H669" i="10"/>
  <c r="H700" i="10"/>
  <c r="H689" i="10"/>
  <c r="H711" i="10"/>
  <c r="H673" i="10"/>
  <c r="H688" i="10"/>
  <c r="H684" i="10"/>
  <c r="H683" i="10"/>
  <c r="H678" i="10"/>
  <c r="H680" i="10"/>
  <c r="H645" i="10"/>
  <c r="H629" i="10"/>
  <c r="H692" i="10"/>
  <c r="H681" i="10"/>
  <c r="H646" i="10"/>
  <c r="H687" i="10"/>
  <c r="H675" i="10"/>
  <c r="H674" i="10"/>
  <c r="H642" i="10"/>
  <c r="H638" i="10"/>
  <c r="H634" i="10"/>
  <c r="H630" i="10"/>
  <c r="H695" i="10"/>
  <c r="H679" i="10"/>
  <c r="H672" i="10"/>
  <c r="H639" i="10"/>
  <c r="H637" i="10"/>
  <c r="H708" i="10"/>
  <c r="H685" i="10"/>
  <c r="H647" i="10"/>
  <c r="H643" i="10"/>
  <c r="H641" i="10"/>
  <c r="H670" i="10"/>
  <c r="H632" i="10"/>
  <c r="H676" i="10"/>
  <c r="H636" i="10"/>
  <c r="H671" i="10"/>
  <c r="H668" i="10"/>
  <c r="H640" i="10"/>
  <c r="H633" i="10"/>
  <c r="H631" i="10"/>
  <c r="H635" i="10"/>
  <c r="H644" i="10"/>
  <c r="H715" i="1"/>
  <c r="I629" i="1"/>
  <c r="H715" i="10" l="1"/>
  <c r="I629" i="10"/>
  <c r="I668" i="1"/>
  <c r="I682" i="1"/>
  <c r="I710" i="1"/>
  <c r="I637" i="1"/>
  <c r="I647" i="1"/>
  <c r="I672" i="1"/>
  <c r="I709" i="1"/>
  <c r="I700" i="1"/>
  <c r="I691" i="1"/>
  <c r="I698" i="1"/>
  <c r="I701" i="1"/>
  <c r="I689" i="1"/>
  <c r="I683" i="1"/>
  <c r="I638" i="1"/>
  <c r="I679" i="1"/>
  <c r="I694" i="1"/>
  <c r="I703" i="1"/>
  <c r="I687" i="1"/>
  <c r="I671" i="1"/>
  <c r="I692" i="1"/>
  <c r="I676" i="1"/>
  <c r="I640" i="1"/>
  <c r="I630" i="1"/>
  <c r="I699" i="1"/>
  <c r="I688" i="1"/>
  <c r="I674" i="1"/>
  <c r="I708" i="1"/>
  <c r="I707" i="1"/>
  <c r="I643" i="1"/>
  <c r="I705" i="1"/>
  <c r="I677" i="1"/>
  <c r="I678" i="1"/>
  <c r="I644" i="1"/>
  <c r="I645" i="1"/>
  <c r="I684" i="1"/>
  <c r="I646" i="1"/>
  <c r="I686" i="1"/>
  <c r="I632" i="1"/>
  <c r="I702" i="1"/>
  <c r="I697" i="1"/>
  <c r="I695" i="1"/>
  <c r="I675" i="1"/>
  <c r="I716" i="1"/>
  <c r="I680" i="1"/>
  <c r="I670" i="1"/>
  <c r="I711" i="1"/>
  <c r="I685" i="1"/>
  <c r="I669" i="1"/>
  <c r="I712" i="1"/>
  <c r="I633" i="1"/>
  <c r="I631" i="1"/>
  <c r="I635" i="1"/>
  <c r="I693" i="1"/>
  <c r="I639" i="1"/>
  <c r="I696" i="1"/>
  <c r="I713" i="1"/>
  <c r="I681" i="1"/>
  <c r="I634" i="1"/>
  <c r="I690" i="1"/>
  <c r="I706" i="1"/>
  <c r="I704" i="1"/>
  <c r="I636" i="1"/>
  <c r="I642" i="1"/>
  <c r="I641" i="1"/>
  <c r="I673" i="1"/>
  <c r="I710" i="10" l="1"/>
  <c r="I702" i="10"/>
  <c r="I694" i="10"/>
  <c r="I716" i="10"/>
  <c r="I707" i="10"/>
  <c r="I699" i="10"/>
  <c r="I691" i="10"/>
  <c r="I683" i="10"/>
  <c r="I712" i="10"/>
  <c r="I704" i="10"/>
  <c r="I696" i="10"/>
  <c r="I688" i="10"/>
  <c r="I709" i="10"/>
  <c r="I701" i="10"/>
  <c r="I693" i="10"/>
  <c r="I706" i="10"/>
  <c r="I698" i="10"/>
  <c r="I690" i="10"/>
  <c r="I711" i="10"/>
  <c r="I703" i="10"/>
  <c r="I695" i="10"/>
  <c r="I687" i="10"/>
  <c r="I700" i="10"/>
  <c r="I689" i="10"/>
  <c r="I686" i="10"/>
  <c r="I674" i="10"/>
  <c r="I697" i="10"/>
  <c r="I708" i="10"/>
  <c r="I684" i="10"/>
  <c r="I678" i="10"/>
  <c r="I670" i="10"/>
  <c r="I647" i="10"/>
  <c r="I646" i="10"/>
  <c r="I645" i="10"/>
  <c r="I713" i="10"/>
  <c r="I685" i="10"/>
  <c r="I682" i="10"/>
  <c r="I681" i="10"/>
  <c r="I679" i="10"/>
  <c r="I705" i="10"/>
  <c r="I641" i="10"/>
  <c r="I637" i="10"/>
  <c r="I633" i="10"/>
  <c r="I675" i="10"/>
  <c r="I642" i="10"/>
  <c r="I638" i="10"/>
  <c r="I634" i="10"/>
  <c r="I630" i="10"/>
  <c r="I676" i="10"/>
  <c r="I673" i="10"/>
  <c r="I672" i="10"/>
  <c r="I671" i="10"/>
  <c r="I643" i="10"/>
  <c r="I692" i="10"/>
  <c r="I632" i="10"/>
  <c r="I636" i="10"/>
  <c r="I680" i="10"/>
  <c r="I668" i="10"/>
  <c r="I640" i="10"/>
  <c r="I644" i="10"/>
  <c r="I631" i="10"/>
  <c r="I669" i="10"/>
  <c r="I677" i="10"/>
  <c r="I639" i="10"/>
  <c r="I635" i="10"/>
  <c r="I715" i="1"/>
  <c r="J630" i="1"/>
  <c r="I715" i="10" l="1"/>
  <c r="J630" i="10"/>
  <c r="J704" i="1"/>
  <c r="J698" i="1"/>
  <c r="J673" i="1"/>
  <c r="J705" i="1"/>
  <c r="J707" i="1"/>
  <c r="J695" i="1"/>
  <c r="J691" i="1"/>
  <c r="J689" i="1"/>
  <c r="J642" i="1"/>
  <c r="J692" i="1"/>
  <c r="J686" i="1"/>
  <c r="J632" i="1"/>
  <c r="J675" i="1"/>
  <c r="J672" i="1"/>
  <c r="J690" i="1"/>
  <c r="J694" i="1"/>
  <c r="J699" i="1"/>
  <c r="J696" i="1"/>
  <c r="J640" i="1"/>
  <c r="J713" i="1"/>
  <c r="J678" i="1"/>
  <c r="J703" i="1"/>
  <c r="J635" i="1"/>
  <c r="J706" i="1"/>
  <c r="J671" i="1"/>
  <c r="J676" i="1"/>
  <c r="J711" i="1"/>
  <c r="J681" i="1"/>
  <c r="J646" i="1"/>
  <c r="J645" i="1"/>
  <c r="J710" i="1"/>
  <c r="J668" i="1"/>
  <c r="J639" i="1"/>
  <c r="J631" i="1"/>
  <c r="J682" i="1"/>
  <c r="J684" i="1"/>
  <c r="J643" i="1"/>
  <c r="J637" i="1"/>
  <c r="J670" i="1"/>
  <c r="J716" i="1"/>
  <c r="J702" i="1"/>
  <c r="J693" i="1"/>
  <c r="J679" i="1"/>
  <c r="J685" i="1"/>
  <c r="J700" i="1"/>
  <c r="J638" i="1"/>
  <c r="J633" i="1"/>
  <c r="J708" i="1"/>
  <c r="J712" i="1"/>
  <c r="J644" i="1"/>
  <c r="J669" i="1"/>
  <c r="J647" i="1"/>
  <c r="J683" i="1"/>
  <c r="J634" i="1"/>
  <c r="J697" i="1"/>
  <c r="J677" i="1"/>
  <c r="J680" i="1"/>
  <c r="J701" i="1"/>
  <c r="J687" i="1"/>
  <c r="J636" i="1"/>
  <c r="J688" i="1"/>
  <c r="J674" i="1"/>
  <c r="J709" i="1"/>
  <c r="J641" i="1"/>
  <c r="J716" i="10" l="1"/>
  <c r="J707" i="10"/>
  <c r="J699" i="10"/>
  <c r="J691" i="10"/>
  <c r="J712" i="10"/>
  <c r="J704" i="10"/>
  <c r="J696" i="10"/>
  <c r="J688" i="10"/>
  <c r="J709" i="10"/>
  <c r="J701" i="10"/>
  <c r="J693" i="10"/>
  <c r="J685" i="10"/>
  <c r="J706" i="10"/>
  <c r="J698" i="10"/>
  <c r="J690" i="10"/>
  <c r="J711" i="10"/>
  <c r="J703" i="10"/>
  <c r="J695" i="10"/>
  <c r="J687" i="10"/>
  <c r="J708" i="10"/>
  <c r="J700" i="10"/>
  <c r="J692" i="10"/>
  <c r="J684" i="10"/>
  <c r="J697" i="10"/>
  <c r="J679" i="10"/>
  <c r="J671" i="10"/>
  <c r="J694" i="10"/>
  <c r="J713" i="10"/>
  <c r="J683" i="10"/>
  <c r="J682" i="10"/>
  <c r="J681" i="10"/>
  <c r="J675" i="10"/>
  <c r="J644" i="10"/>
  <c r="K644" i="10" s="1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15" i="10" s="1"/>
  <c r="J710" i="10"/>
  <c r="J680" i="10"/>
  <c r="J689" i="10"/>
  <c r="J686" i="10"/>
  <c r="J705" i="10"/>
  <c r="J676" i="10"/>
  <c r="J674" i="10"/>
  <c r="J673" i="10"/>
  <c r="J672" i="10"/>
  <c r="J677" i="10"/>
  <c r="J670" i="10"/>
  <c r="J669" i="10"/>
  <c r="J668" i="10"/>
  <c r="J647" i="10"/>
  <c r="L647" i="10" s="1"/>
  <c r="J645" i="10"/>
  <c r="J678" i="10"/>
  <c r="J702" i="10"/>
  <c r="J646" i="10"/>
  <c r="K644" i="1"/>
  <c r="K683" i="1" s="1"/>
  <c r="J715" i="1"/>
  <c r="L647" i="1"/>
  <c r="L709" i="10" l="1"/>
  <c r="M709" i="10" s="1"/>
  <c r="Y775" i="10" s="1"/>
  <c r="L701" i="10"/>
  <c r="M701" i="10" s="1"/>
  <c r="Y767" i="10" s="1"/>
  <c r="L693" i="10"/>
  <c r="M693" i="10" s="1"/>
  <c r="Y759" i="10" s="1"/>
  <c r="L706" i="10"/>
  <c r="M706" i="10" s="1"/>
  <c r="Y772" i="10" s="1"/>
  <c r="L698" i="10"/>
  <c r="M698" i="10" s="1"/>
  <c r="Y764" i="10" s="1"/>
  <c r="L690" i="10"/>
  <c r="M690" i="10" s="1"/>
  <c r="Y756" i="10" s="1"/>
  <c r="L682" i="10"/>
  <c r="M682" i="10" s="1"/>
  <c r="Y748" i="10" s="1"/>
  <c r="L711" i="10"/>
  <c r="M711" i="10" s="1"/>
  <c r="Y777" i="10" s="1"/>
  <c r="L703" i="10"/>
  <c r="M703" i="10" s="1"/>
  <c r="Y769" i="10" s="1"/>
  <c r="L695" i="10"/>
  <c r="M695" i="10" s="1"/>
  <c r="Y761" i="10" s="1"/>
  <c r="L687" i="10"/>
  <c r="M687" i="10" s="1"/>
  <c r="Y753" i="10" s="1"/>
  <c r="L708" i="10"/>
  <c r="M708" i="10" s="1"/>
  <c r="Y774" i="10" s="1"/>
  <c r="L700" i="10"/>
  <c r="M700" i="10" s="1"/>
  <c r="Y766" i="10" s="1"/>
  <c r="L692" i="10"/>
  <c r="M692" i="10" s="1"/>
  <c r="Y758" i="10" s="1"/>
  <c r="L713" i="10"/>
  <c r="M713" i="10" s="1"/>
  <c r="Y779" i="10" s="1"/>
  <c r="L705" i="10"/>
  <c r="M705" i="10" s="1"/>
  <c r="Y771" i="10" s="1"/>
  <c r="L697" i="10"/>
  <c r="M697" i="10" s="1"/>
  <c r="Y763" i="10" s="1"/>
  <c r="L689" i="10"/>
  <c r="M689" i="10" s="1"/>
  <c r="Y755" i="10" s="1"/>
  <c r="L710" i="10"/>
  <c r="M710" i="10" s="1"/>
  <c r="Y776" i="10" s="1"/>
  <c r="L702" i="10"/>
  <c r="M702" i="10" s="1"/>
  <c r="Y768" i="10" s="1"/>
  <c r="L694" i="10"/>
  <c r="M694" i="10" s="1"/>
  <c r="Y760" i="10" s="1"/>
  <c r="L686" i="10"/>
  <c r="M686" i="10" s="1"/>
  <c r="Y752" i="10" s="1"/>
  <c r="L691" i="10"/>
  <c r="M691" i="10" s="1"/>
  <c r="Y757" i="10" s="1"/>
  <c r="L673" i="10"/>
  <c r="M673" i="10" s="1"/>
  <c r="Y739" i="10" s="1"/>
  <c r="L707" i="10"/>
  <c r="M707" i="10" s="1"/>
  <c r="Y773" i="10" s="1"/>
  <c r="L685" i="10"/>
  <c r="M685" i="10" s="1"/>
  <c r="Y751" i="10" s="1"/>
  <c r="L677" i="10"/>
  <c r="M677" i="10" s="1"/>
  <c r="Y743" i="10" s="1"/>
  <c r="L669" i="10"/>
  <c r="M669" i="10" s="1"/>
  <c r="Y735" i="10" s="1"/>
  <c r="L704" i="10"/>
  <c r="M704" i="10" s="1"/>
  <c r="Y770" i="10" s="1"/>
  <c r="L680" i="10"/>
  <c r="M680" i="10" s="1"/>
  <c r="Y746" i="10" s="1"/>
  <c r="L699" i="10"/>
  <c r="M699" i="10" s="1"/>
  <c r="Y765" i="10" s="1"/>
  <c r="L712" i="10"/>
  <c r="M712" i="10" s="1"/>
  <c r="Y778" i="10" s="1"/>
  <c r="L688" i="10"/>
  <c r="M688" i="10" s="1"/>
  <c r="Y754" i="10" s="1"/>
  <c r="L675" i="10"/>
  <c r="M675" i="10" s="1"/>
  <c r="Y741" i="10" s="1"/>
  <c r="L674" i="10"/>
  <c r="M674" i="10" s="1"/>
  <c r="Y740" i="10" s="1"/>
  <c r="L668" i="10"/>
  <c r="L684" i="10"/>
  <c r="M684" i="10" s="1"/>
  <c r="Y750" i="10" s="1"/>
  <c r="L678" i="10"/>
  <c r="M678" i="10" s="1"/>
  <c r="Y744" i="10" s="1"/>
  <c r="L681" i="10"/>
  <c r="M681" i="10" s="1"/>
  <c r="Y747" i="10" s="1"/>
  <c r="L670" i="10"/>
  <c r="M670" i="10" s="1"/>
  <c r="Y736" i="10" s="1"/>
  <c r="L676" i="10"/>
  <c r="M676" i="10" s="1"/>
  <c r="Y742" i="10" s="1"/>
  <c r="L683" i="10"/>
  <c r="M683" i="10" s="1"/>
  <c r="Y749" i="10" s="1"/>
  <c r="L671" i="10"/>
  <c r="M671" i="10" s="1"/>
  <c r="Y737" i="10" s="1"/>
  <c r="L679" i="10"/>
  <c r="M679" i="10" s="1"/>
  <c r="Y745" i="10" s="1"/>
  <c r="L716" i="10"/>
  <c r="L672" i="10"/>
  <c r="M672" i="10" s="1"/>
  <c r="Y738" i="10" s="1"/>
  <c r="L696" i="10"/>
  <c r="M696" i="10" s="1"/>
  <c r="Y762" i="10" s="1"/>
  <c r="K712" i="10"/>
  <c r="K704" i="10"/>
  <c r="K696" i="10"/>
  <c r="K709" i="10"/>
  <c r="K701" i="10"/>
  <c r="K693" i="10"/>
  <c r="K685" i="10"/>
  <c r="K706" i="10"/>
  <c r="K698" i="10"/>
  <c r="K690" i="10"/>
  <c r="K711" i="10"/>
  <c r="K703" i="10"/>
  <c r="K695" i="10"/>
  <c r="K708" i="10"/>
  <c r="K700" i="10"/>
  <c r="K692" i="10"/>
  <c r="K713" i="10"/>
  <c r="K705" i="10"/>
  <c r="K697" i="10"/>
  <c r="K689" i="10"/>
  <c r="K681" i="10"/>
  <c r="K694" i="10"/>
  <c r="K676" i="10"/>
  <c r="K668" i="10"/>
  <c r="K715" i="10" s="1"/>
  <c r="K691" i="10"/>
  <c r="K687" i="10"/>
  <c r="K710" i="10"/>
  <c r="K688" i="10"/>
  <c r="K680" i="10"/>
  <c r="K672" i="10"/>
  <c r="K707" i="10"/>
  <c r="K677" i="10"/>
  <c r="K699" i="10"/>
  <c r="K683" i="10"/>
  <c r="K671" i="10"/>
  <c r="K670" i="10"/>
  <c r="K669" i="10"/>
  <c r="K702" i="10"/>
  <c r="K675" i="10"/>
  <c r="K684" i="10"/>
  <c r="K678" i="10"/>
  <c r="K673" i="10"/>
  <c r="K674" i="10"/>
  <c r="K686" i="10"/>
  <c r="K682" i="10"/>
  <c r="K716" i="10"/>
  <c r="K679" i="10"/>
  <c r="K709" i="1"/>
  <c r="K672" i="1"/>
  <c r="K681" i="1"/>
  <c r="K694" i="1"/>
  <c r="K698" i="1"/>
  <c r="K710" i="1"/>
  <c r="K671" i="1"/>
  <c r="K688" i="1"/>
  <c r="K707" i="1"/>
  <c r="K673" i="1"/>
  <c r="K674" i="1"/>
  <c r="K708" i="1"/>
  <c r="K697" i="1"/>
  <c r="K705" i="1"/>
  <c r="K702" i="1"/>
  <c r="K703" i="1"/>
  <c r="K677" i="1"/>
  <c r="K690" i="1"/>
  <c r="K682" i="1"/>
  <c r="K696" i="1"/>
  <c r="K680" i="1"/>
  <c r="K692" i="1"/>
  <c r="K706" i="1"/>
  <c r="K668" i="1"/>
  <c r="K700" i="1"/>
  <c r="K701" i="1"/>
  <c r="K695" i="1"/>
  <c r="K669" i="1"/>
  <c r="K689" i="1"/>
  <c r="K693" i="1"/>
  <c r="K675" i="1"/>
  <c r="K676" i="1"/>
  <c r="K699" i="1"/>
  <c r="K712" i="1"/>
  <c r="K685" i="1"/>
  <c r="K691" i="1"/>
  <c r="K670" i="1"/>
  <c r="K716" i="1"/>
  <c r="K711" i="1"/>
  <c r="K684" i="1"/>
  <c r="K687" i="1"/>
  <c r="K713" i="1"/>
  <c r="K704" i="1"/>
  <c r="K678" i="1"/>
  <c r="K679" i="1"/>
  <c r="K686" i="1"/>
  <c r="L678" i="1"/>
  <c r="L669" i="1"/>
  <c r="M669" i="1" s="1"/>
  <c r="L705" i="1"/>
  <c r="L702" i="1"/>
  <c r="L709" i="1"/>
  <c r="L704" i="1"/>
  <c r="L694" i="1"/>
  <c r="L707" i="1"/>
  <c r="L685" i="1"/>
  <c r="M685" i="1" s="1"/>
  <c r="L708" i="1"/>
  <c r="M708" i="1" s="1"/>
  <c r="L681" i="1"/>
  <c r="L675" i="1"/>
  <c r="L693" i="1"/>
  <c r="L670" i="1"/>
  <c r="L679" i="1"/>
  <c r="M679" i="1" s="1"/>
  <c r="L711" i="1"/>
  <c r="L676" i="1"/>
  <c r="L712" i="1"/>
  <c r="L668" i="1"/>
  <c r="L682" i="1"/>
  <c r="L696" i="1"/>
  <c r="L686" i="1"/>
  <c r="L672" i="1"/>
  <c r="L680" i="1"/>
  <c r="L713" i="1"/>
  <c r="L695" i="1"/>
  <c r="L673" i="1"/>
  <c r="L674" i="1"/>
  <c r="L692" i="1"/>
  <c r="L698" i="1"/>
  <c r="L690" i="1"/>
  <c r="L699" i="1"/>
  <c r="L701" i="1"/>
  <c r="L677" i="1"/>
  <c r="L687" i="1"/>
  <c r="M687" i="1" s="1"/>
  <c r="L716" i="1"/>
  <c r="L700" i="1"/>
  <c r="L706" i="1"/>
  <c r="L691" i="1"/>
  <c r="L689" i="1"/>
  <c r="L671" i="1"/>
  <c r="M671" i="1" s="1"/>
  <c r="L684" i="1"/>
  <c r="M684" i="1" s="1"/>
  <c r="L683" i="1"/>
  <c r="M683" i="1" s="1"/>
  <c r="L710" i="1"/>
  <c r="M710" i="1" s="1"/>
  <c r="L703" i="1"/>
  <c r="L697" i="1"/>
  <c r="L688" i="1"/>
  <c r="L715" i="10" l="1"/>
  <c r="M668" i="10"/>
  <c r="M688" i="1"/>
  <c r="Y754" i="1" s="1"/>
  <c r="M681" i="1"/>
  <c r="Y747" i="1" s="1"/>
  <c r="M706" i="1"/>
  <c r="Y772" i="1" s="1"/>
  <c r="M672" i="1"/>
  <c r="Y738" i="1" s="1"/>
  <c r="M686" i="1"/>
  <c r="G87" i="9" s="1"/>
  <c r="M712" i="1"/>
  <c r="Y778" i="1" s="1"/>
  <c r="M701" i="1"/>
  <c r="Y767" i="1" s="1"/>
  <c r="M692" i="1"/>
  <c r="Y758" i="1" s="1"/>
  <c r="M713" i="1"/>
  <c r="F215" i="9" s="1"/>
  <c r="M693" i="1"/>
  <c r="G119" i="9" s="1"/>
  <c r="M677" i="1"/>
  <c r="Y743" i="1" s="1"/>
  <c r="M698" i="1"/>
  <c r="E151" i="9" s="1"/>
  <c r="M670" i="1"/>
  <c r="Y736" i="1" s="1"/>
  <c r="M697" i="1"/>
  <c r="D151" i="9" s="1"/>
  <c r="M709" i="1"/>
  <c r="Y775" i="1" s="1"/>
  <c r="M700" i="1"/>
  <c r="G151" i="9" s="1"/>
  <c r="M689" i="1"/>
  <c r="C119" i="9" s="1"/>
  <c r="M699" i="1"/>
  <c r="F151" i="9" s="1"/>
  <c r="M680" i="1"/>
  <c r="H55" i="9" s="1"/>
  <c r="M707" i="1"/>
  <c r="Y773" i="1" s="1"/>
  <c r="M674" i="1"/>
  <c r="I23" i="9" s="1"/>
  <c r="M690" i="1"/>
  <c r="D119" i="9" s="1"/>
  <c r="M673" i="1"/>
  <c r="H23" i="9" s="1"/>
  <c r="M694" i="1"/>
  <c r="H119" i="9" s="1"/>
  <c r="M705" i="1"/>
  <c r="E183" i="9" s="1"/>
  <c r="M695" i="1"/>
  <c r="Y761" i="1" s="1"/>
  <c r="M704" i="1"/>
  <c r="D183" i="9" s="1"/>
  <c r="K715" i="1"/>
  <c r="M703" i="1"/>
  <c r="Y769" i="1" s="1"/>
  <c r="M676" i="1"/>
  <c r="D55" i="9" s="1"/>
  <c r="M678" i="1"/>
  <c r="F55" i="9" s="1"/>
  <c r="M682" i="1"/>
  <c r="C87" i="9" s="1"/>
  <c r="M711" i="1"/>
  <c r="D215" i="9" s="1"/>
  <c r="M675" i="1"/>
  <c r="Y741" i="1" s="1"/>
  <c r="M702" i="1"/>
  <c r="I151" i="9" s="1"/>
  <c r="M696" i="1"/>
  <c r="Y762" i="1" s="1"/>
  <c r="M691" i="1"/>
  <c r="E119" i="9" s="1"/>
  <c r="Y776" i="1"/>
  <c r="C215" i="9"/>
  <c r="D87" i="9"/>
  <c r="Y749" i="1"/>
  <c r="Y753" i="1"/>
  <c r="H87" i="9"/>
  <c r="L715" i="1"/>
  <c r="M668" i="1"/>
  <c r="G55" i="9"/>
  <c r="Y745" i="1"/>
  <c r="Y750" i="1"/>
  <c r="E87" i="9"/>
  <c r="H183" i="9"/>
  <c r="Y774" i="1"/>
  <c r="D23" i="9"/>
  <c r="Y735" i="1"/>
  <c r="Y737" i="1"/>
  <c r="F23" i="9"/>
  <c r="Y751" i="1"/>
  <c r="F87" i="9"/>
  <c r="F183" i="9" l="1"/>
  <c r="Y763" i="1"/>
  <c r="M715" i="10"/>
  <c r="Y734" i="10"/>
  <c r="Y815" i="10" s="1"/>
  <c r="I87" i="9"/>
  <c r="H151" i="9"/>
  <c r="E23" i="9"/>
  <c r="F119" i="9"/>
  <c r="Y764" i="1"/>
  <c r="G23" i="9"/>
  <c r="G183" i="9"/>
  <c r="Y766" i="1"/>
  <c r="Y760" i="1"/>
  <c r="Y756" i="1"/>
  <c r="I55" i="9"/>
  <c r="Y759" i="1"/>
  <c r="I119" i="9"/>
  <c r="Y748" i="1"/>
  <c r="Y779" i="1"/>
  <c r="I183" i="9"/>
  <c r="E55" i="9"/>
  <c r="Y742" i="1"/>
  <c r="Y757" i="1"/>
  <c r="E215" i="9"/>
  <c r="Y765" i="1"/>
  <c r="C55" i="9"/>
  <c r="Y752" i="1"/>
  <c r="Y755" i="1"/>
  <c r="Y740" i="1"/>
  <c r="C183" i="9"/>
  <c r="Y746" i="1"/>
  <c r="Y771" i="1"/>
  <c r="Y777" i="1"/>
  <c r="Y768" i="1"/>
  <c r="Y770" i="1"/>
  <c r="Y739" i="1"/>
  <c r="Y744" i="1"/>
  <c r="C151" i="9"/>
  <c r="M715" i="1"/>
  <c r="Y734" i="1"/>
  <c r="C23" i="9"/>
  <c r="Y815" i="1" l="1"/>
</calcChain>
</file>

<file path=xl/sharedStrings.xml><?xml version="1.0" encoding="utf-8"?>
<sst xmlns="http://schemas.openxmlformats.org/spreadsheetml/2006/main" count="4942" uniqueCount="1278">
  <si>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</si>
  <si>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</si>
  <si>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</si>
  <si>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</si>
  <si>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</si>
  <si>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</si>
  <si>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</si>
  <si>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</si>
  <si>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</si>
  <si>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</si>
  <si>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</si>
  <si>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</si>
  <si>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</si>
  <si>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</si>
  <si>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</si>
  <si>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</si>
  <si>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</si>
  <si>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</si>
  <si>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</si>
  <si>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</si>
  <si>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</si>
  <si>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</si>
  <si>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</si>
  <si>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</si>
  <si>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</si>
  <si>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</si>
  <si>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</si>
  <si>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</si>
  <si>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</si>
  <si>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</si>
  <si>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</si>
  <si>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</si>
  <si>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</si>
  <si>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</si>
  <si>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</si>
  <si>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</si>
  <si>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</si>
  <si>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</si>
  <si>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</si>
  <si>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</si>
  <si>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</si>
  <si>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</si>
  <si>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</si>
  <si>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</si>
  <si>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</si>
  <si>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</si>
  <si>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</si>
  <si>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</si>
  <si>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</si>
  <si>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</si>
  <si>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</si>
  <si>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</si>
  <si>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</si>
  <si>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</si>
  <si>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</si>
  <si>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</si>
  <si>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</si>
  <si>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</si>
  <si>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</si>
  <si>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</si>
  <si>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</si>
  <si>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</si>
  <si>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</si>
  <si>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</si>
  <si>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</si>
  <si>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</si>
  <si>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</si>
  <si>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</si>
  <si>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</si>
  <si>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</si>
  <si>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</si>
  <si>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</si>
  <si>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</si>
  <si>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</si>
  <si>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</si>
  <si>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</si>
  <si>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</si>
  <si>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</si>
  <si>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</si>
  <si>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</si>
  <si>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</si>
  <si>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</si>
  <si>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</si>
  <si>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</si>
  <si>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</si>
  <si>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</si>
  <si>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</si>
  <si>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</si>
  <si>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</si>
  <si>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</si>
  <si>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</si>
  <si>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</si>
  <si>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</si>
  <si>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</si>
  <si>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</si>
  <si>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</si>
  <si>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</si>
  <si>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</si>
  <si>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</si>
  <si>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</si>
  <si>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</si>
  <si>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</si>
  <si>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</si>
  <si>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</si>
  <si>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</si>
  <si>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</si>
  <si>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</si>
  <si>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</si>
  <si>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</si>
  <si>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</si>
  <si>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</si>
  <si>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</si>
  <si>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</si>
  <si>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</si>
  <si>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</si>
  <si>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</si>
  <si>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</si>
  <si>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</si>
  <si>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</si>
  <si>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</si>
  <si>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</si>
  <si>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</si>
  <si>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</si>
  <si>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</si>
  <si>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</si>
  <si>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</si>
  <si>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</si>
  <si>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</si>
  <si>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</si>
  <si>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</si>
  <si>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</si>
  <si>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</si>
  <si>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</si>
  <si>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</si>
  <si>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</si>
  <si>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</si>
  <si>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</si>
  <si>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</si>
  <si>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</si>
  <si>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</si>
  <si>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</si>
  <si>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</si>
  <si>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</si>
  <si>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</si>
  <si>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</si>
  <si>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</si>
  <si>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</si>
  <si>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</si>
  <si>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</si>
  <si>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</si>
  <si>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</si>
  <si>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</si>
  <si>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</si>
  <si>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</si>
  <si>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</si>
  <si>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</si>
  <si>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</si>
  <si>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</si>
  <si>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</si>
  <si>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</si>
  <si>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</si>
  <si>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</si>
  <si>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</si>
  <si>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</si>
  <si>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</si>
  <si>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</si>
  <si>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</si>
  <si>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</si>
  <si>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</si>
  <si>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</si>
  <si>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</si>
  <si>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</si>
  <si>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</si>
  <si>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</si>
  <si>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</si>
  <si>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</si>
  <si>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</si>
  <si>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</si>
  <si>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</si>
  <si>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</si>
  <si>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</si>
  <si>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</si>
  <si>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</si>
  <si>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</si>
  <si>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</si>
  <si>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</si>
  <si>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</si>
  <si>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</si>
  <si>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</si>
  <si>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</si>
  <si>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</si>
  <si>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</si>
  <si>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</si>
  <si>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</si>
  <si>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</si>
  <si>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</si>
  <si>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</si>
  <si>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</si>
  <si>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</si>
  <si>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</si>
  <si>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</si>
  <si>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</si>
  <si>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</si>
  <si>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</si>
  <si>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</si>
  <si>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</si>
  <si>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</si>
  <si>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</si>
  <si>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</si>
  <si>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</si>
  <si>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</si>
  <si>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</si>
  <si>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</si>
  <si>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</si>
  <si>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</si>
  <si>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</si>
  <si>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</si>
  <si>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</si>
  <si>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</si>
  <si>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</si>
  <si>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</si>
  <si>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</si>
  <si>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</si>
  <si>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</si>
  <si>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</si>
  <si>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</si>
  <si>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</si>
  <si>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</si>
  <si>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</si>
  <si>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</si>
  <si>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</si>
  <si>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</si>
  <si>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</si>
  <si>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</si>
  <si>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</si>
  <si>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</si>
  <si>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</si>
  <si>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</si>
  <si>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</si>
  <si>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</si>
  <si>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</si>
  <si>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</si>
  <si>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</si>
  <si>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</si>
  <si>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</si>
  <si>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</si>
  <si>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</si>
  <si>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</si>
  <si>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</si>
  <si>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</si>
  <si>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</si>
  <si>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</si>
  <si>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</si>
  <si>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</si>
  <si>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</si>
  <si>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</si>
  <si>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</si>
  <si>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</si>
  <si>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</si>
  <si>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</si>
  <si>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</si>
  <si>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</si>
  <si>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</si>
  <si>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</si>
  <si>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</si>
  <si>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</si>
  <si>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</si>
  <si>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</si>
  <si>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</si>
  <si>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</si>
  <si>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</si>
  <si>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</si>
  <si>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</si>
  <si>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</si>
  <si>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</si>
  <si>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</si>
  <si>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</si>
  <si>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</si>
  <si>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</si>
  <si>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</si>
  <si>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</si>
  <si>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</si>
  <si>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</si>
  <si>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</si>
  <si>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</si>
  <si>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</si>
  <si>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</si>
  <si>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</si>
  <si>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</si>
  <si>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</si>
  <si>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</si>
  <si>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</si>
  <si>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</si>
  <si>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</si>
  <si>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</si>
  <si>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</si>
  <si>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</si>
  <si>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</si>
  <si>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</si>
  <si>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</si>
  <si>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</si>
  <si>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</si>
  <si>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</si>
  <si>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</si>
  <si>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</si>
  <si>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</si>
  <si>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</si>
  <si>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</si>
  <si>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</si>
  <si>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</si>
  <si>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</si>
  <si>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</si>
  <si>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</si>
  <si>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</si>
  <si>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</si>
  <si>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</si>
  <si>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</si>
  <si>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</si>
  <si>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</si>
  <si>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</si>
  <si>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</si>
  <si>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</si>
  <si>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</si>
  <si>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</si>
  <si>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</si>
  <si>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</si>
  <si>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</si>
  <si>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</si>
  <si>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</si>
  <si>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</si>
  <si>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</si>
  <si>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</si>
  <si>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</si>
  <si>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</si>
  <si>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</si>
  <si>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</si>
  <si>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</si>
  <si>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</si>
  <si>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</si>
  <si>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</si>
  <si>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</si>
  <si>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</si>
  <si>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</si>
  <si>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</si>
  <si>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</si>
  <si>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</si>
  <si>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</si>
  <si>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</si>
  <si>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</si>
  <si>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</si>
  <si>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</si>
  <si>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</si>
  <si>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</si>
  <si>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</si>
  <si>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</si>
  <si>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</si>
  <si>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</si>
  <si>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</si>
  <si>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</si>
  <si>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</si>
  <si>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</si>
  <si>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</si>
  <si>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</si>
  <si>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</si>
  <si>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</si>
  <si>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</si>
  <si>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</si>
  <si>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</si>
  <si>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</si>
  <si>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</si>
  <si>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</si>
  <si>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</si>
  <si>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</si>
  <si>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</si>
  <si>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</si>
  <si>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</si>
  <si>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</si>
  <si>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</si>
  <si>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</si>
  <si>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</si>
  <si>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</si>
  <si>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</si>
  <si>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</si>
  <si>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</si>
  <si>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</si>
  <si>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</si>
  <si>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</si>
  <si>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</si>
  <si>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</si>
  <si>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</si>
  <si>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</si>
  <si>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</si>
  <si>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</si>
  <si>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</si>
  <si>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</si>
  <si>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</si>
  <si>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</si>
  <si>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</si>
  <si>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</si>
  <si>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</si>
  <si>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</si>
  <si>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</si>
  <si>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</si>
  <si>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</si>
  <si>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</si>
  <si>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</si>
  <si>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</si>
  <si>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</si>
  <si>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</si>
  <si>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</si>
  <si>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</si>
  <si>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</si>
  <si>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</si>
  <si>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</si>
  <si>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</si>
  <si>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</si>
  <si>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</si>
  <si>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</si>
  <si>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</si>
  <si>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</si>
  <si>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</si>
  <si>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</si>
  <si>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</si>
  <si>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</si>
  <si>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</si>
  <si>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</si>
  <si>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</si>
  <si>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</si>
  <si>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</si>
  <si>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</si>
  <si>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</si>
  <si>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</si>
  <si>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</si>
  <si>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</si>
  <si>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</si>
  <si>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</si>
  <si>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</si>
  <si>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</si>
  <si>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</si>
  <si>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</si>
  <si>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</si>
  <si>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</si>
  <si>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</si>
  <si>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</si>
  <si>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</si>
  <si>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</si>
  <si>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</si>
  <si>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</si>
  <si>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</si>
  <si>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</si>
  <si>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</si>
  <si>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</si>
  <si>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</si>
  <si>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</si>
  <si>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</si>
  <si>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</si>
  <si>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</si>
  <si>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</si>
  <si>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</si>
  <si>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</si>
  <si>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</si>
  <si>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</si>
  <si>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</si>
  <si>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</si>
  <si>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</si>
  <si>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</si>
  <si>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</si>
  <si>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</si>
  <si>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</si>
  <si>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</si>
  <si>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</si>
  <si>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</si>
  <si>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</si>
  <si>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</si>
  <si>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</si>
  <si>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</si>
  <si>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</si>
  <si>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</si>
  <si>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</si>
  <si>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</si>
  <si>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</si>
  <si>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</si>
  <si>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</si>
  <si>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</si>
  <si>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</si>
  <si>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</si>
  <si>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</si>
  <si>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</si>
  <si>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</si>
  <si>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</si>
  <si>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</si>
  <si>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</si>
  <si>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</si>
  <si>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</si>
  <si>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</si>
  <si>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</si>
  <si>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</si>
  <si>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</si>
  <si>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</si>
  <si>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</si>
  <si>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</si>
  <si>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</si>
  <si>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</si>
  <si>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</si>
  <si>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</si>
  <si>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</si>
  <si>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</si>
  <si>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</si>
  <si>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</si>
  <si>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</si>
  <si>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</si>
  <si>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</si>
  <si>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</si>
  <si>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</si>
  <si>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</si>
  <si>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</si>
  <si>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</si>
  <si>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</si>
  <si>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</si>
  <si>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</si>
  <si>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</si>
  <si>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</si>
  <si>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</si>
  <si>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</si>
  <si>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</si>
  <si>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</si>
  <si>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</si>
  <si>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</si>
  <si>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</si>
  <si>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</si>
  <si>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</si>
  <si>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</si>
  <si>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</si>
  <si>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</si>
  <si>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</si>
  <si>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</si>
  <si>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</si>
  <si>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</si>
  <si>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</si>
  <si>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</si>
  <si>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</si>
  <si>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</si>
  <si>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</si>
  <si>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</si>
  <si>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</si>
  <si>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</si>
  <si>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</si>
  <si>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</si>
  <si>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</si>
  <si>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</si>
  <si>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</si>
  <si>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</si>
  <si>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</si>
  <si>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</si>
  <si>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</si>
  <si>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</si>
  <si>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</si>
  <si>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</si>
  <si>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</si>
  <si>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</si>
  <si>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</si>
  <si>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</si>
  <si>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</si>
  <si>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</si>
  <si>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</si>
  <si>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</si>
  <si>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</si>
  <si>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</si>
  <si>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</si>
  <si>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</si>
  <si>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</si>
  <si>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</si>
  <si>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</si>
  <si>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</si>
  <si>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</si>
  <si>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</si>
  <si>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</si>
  <si>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</si>
  <si>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</si>
  <si>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</si>
  <si>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</si>
  <si>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</si>
  <si>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</si>
  <si>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</si>
  <si>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</si>
  <si>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</si>
  <si>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</si>
  <si>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</si>
  <si>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</si>
  <si>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</si>
  <si>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</si>
  <si>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</si>
  <si>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</si>
  <si>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</si>
  <si>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</si>
  <si>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</si>
  <si>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</si>
  <si>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</si>
  <si>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</si>
  <si>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</si>
  <si>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</si>
  <si>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</si>
  <si>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</si>
  <si>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</si>
  <si>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</si>
  <si>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</si>
  <si>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</si>
  <si>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</si>
  <si>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</si>
  <si>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</si>
  <si>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</si>
  <si>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</si>
  <si>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</si>
  <si>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</si>
  <si>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</si>
  <si>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</si>
  <si>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</si>
  <si>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</si>
  <si>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</si>
  <si>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</si>
  <si>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</si>
  <si>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</si>
  <si>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</si>
  <si>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</si>
  <si>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</si>
  <si>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</si>
  <si>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</si>
  <si>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</si>
  <si>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</si>
  <si>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</si>
  <si>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</si>
  <si>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</si>
  <si>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</si>
  <si>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</si>
  <si>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</si>
  <si>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</si>
  <si>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</si>
  <si>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</si>
  <si>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</si>
  <si>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</si>
  <si>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</si>
  <si>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</si>
  <si>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</si>
  <si>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</si>
  <si>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</si>
  <si>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</si>
  <si>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</si>
  <si>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</si>
  <si>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</si>
  <si>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</si>
  <si>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</si>
  <si>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</si>
  <si>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</si>
  <si>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</si>
  <si>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</si>
  <si>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</si>
  <si>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</si>
  <si>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</si>
  <si>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</si>
  <si>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</si>
  <si>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</si>
  <si>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</si>
  <si>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</si>
  <si>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</si>
  <si>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</si>
  <si>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</si>
  <si>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</si>
  <si>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</si>
  <si>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</si>
  <si>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</si>
  <si>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</si>
  <si>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</si>
  <si>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</si>
  <si>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</si>
  <si>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</si>
  <si>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</si>
  <si>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</si>
  <si>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</si>
  <si>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</si>
  <si>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</si>
  <si>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</si>
  <si>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</si>
  <si>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</si>
  <si>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</si>
  <si>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</si>
  <si>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</si>
  <si>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</si>
  <si>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</si>
  <si>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</si>
  <si>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</si>
  <si>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</si>
  <si>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</si>
  <si>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</si>
  <si>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</si>
  <si>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</si>
  <si>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</si>
  <si>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</si>
  <si>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</si>
  <si>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</si>
  <si>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</si>
  <si>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</si>
  <si>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</si>
  <si>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</si>
  <si>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</si>
  <si>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</si>
  <si>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</si>
  <si>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</si>
  <si>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</si>
  <si>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</si>
  <si>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</si>
  <si>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</si>
  <si>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</si>
  <si>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</si>
  <si>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</si>
  <si>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</si>
  <si>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</si>
  <si>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</si>
  <si>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</si>
  <si>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</si>
  <si>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</si>
  <si>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</si>
  <si>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</si>
  <si>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</si>
  <si>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</si>
  <si>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</si>
  <si>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</si>
  <si>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</si>
  <si>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</si>
  <si>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</si>
  <si>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</si>
  <si>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</si>
  <si>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</si>
  <si>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</si>
  <si>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</si>
  <si>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</si>
  <si>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</si>
  <si>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</si>
  <si>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</si>
  <si>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</si>
  <si>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</si>
  <si>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</si>
  <si>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</si>
  <si>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</si>
  <si>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</si>
  <si>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</si>
  <si>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</si>
  <si>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</si>
  <si>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</si>
  <si>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</si>
  <si>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</si>
  <si>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</si>
  <si>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</si>
  <si>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</si>
  <si>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</si>
  <si>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</si>
  <si>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</si>
  <si>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</si>
  <si>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</si>
  <si>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</si>
  <si>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</si>
  <si>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</si>
  <si>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</si>
  <si>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</si>
  <si>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</si>
  <si>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</si>
  <si>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</si>
  <si>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</si>
  <si>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</si>
  <si>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</si>
  <si>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</si>
  <si>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</si>
  <si>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</si>
  <si>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</si>
  <si>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</si>
  <si>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</si>
  <si>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</si>
  <si>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</si>
  <si>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</si>
  <si>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</si>
  <si>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</si>
  <si>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</si>
  <si>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</si>
  <si>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</si>
  <si>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</si>
  <si>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</si>
  <si>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</si>
  <si>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</si>
  <si>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</si>
  <si>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</si>
  <si>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</si>
  <si>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</si>
  <si>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</si>
  <si>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</si>
  <si>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</si>
  <si>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</si>
  <si>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</si>
  <si>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</si>
  <si>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</si>
  <si>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</si>
  <si>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</si>
  <si>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</si>
  <si>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</si>
  <si>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</si>
  <si>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</si>
  <si>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</si>
  <si>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</si>
  <si>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</si>
  <si>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</si>
  <si>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</si>
  <si>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</si>
  <si>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</si>
  <si>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</si>
  <si>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</si>
  <si>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</si>
  <si>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</si>
  <si>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</si>
  <si>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</si>
  <si>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</si>
  <si>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</si>
  <si>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</si>
  <si>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</si>
  <si>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</si>
  <si>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</si>
  <si>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</si>
  <si>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</si>
  <si>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</si>
  <si>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</si>
  <si>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</si>
  <si>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</si>
  <si>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</si>
  <si>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</si>
  <si>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</si>
  <si>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</si>
  <si>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</si>
  <si>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</si>
  <si>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</si>
  <si>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</si>
  <si>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</si>
  <si>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</si>
  <si>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</si>
  <si>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</si>
  <si>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</si>
  <si>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</si>
  <si>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</si>
  <si>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</si>
  <si>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</si>
  <si>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</si>
  <si>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</si>
  <si>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</si>
  <si>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</si>
  <si>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</si>
  <si>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</si>
  <si>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</si>
  <si>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</si>
  <si>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</si>
  <si>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</si>
  <si>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</si>
  <si>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</si>
  <si>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</si>
  <si>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</si>
  <si>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</si>
  <si>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</si>
  <si>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</si>
  <si>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</si>
  <si>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</si>
  <si>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</si>
  <si>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</si>
  <si>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</si>
  <si>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</si>
  <si>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</si>
  <si>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</si>
  <si>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</si>
  <si>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</si>
  <si>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</si>
  <si>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</si>
  <si>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</si>
  <si>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</si>
  <si>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</si>
  <si>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</si>
  <si>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</si>
  <si>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</si>
  <si>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</si>
  <si>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</si>
  <si>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</si>
  <si>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</si>
  <si>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</si>
  <si>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</si>
  <si>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</si>
  <si>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</si>
  <si>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</si>
  <si>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</si>
  <si>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</si>
  <si>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</si>
  <si>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</si>
  <si>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</si>
  <si>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</si>
  <si>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</si>
  <si>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</si>
  <si>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</si>
  <si>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</si>
  <si>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</si>
  <si>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</si>
  <si>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</si>
  <si>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</si>
  <si>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</si>
  <si>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</si>
  <si>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</si>
  <si>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</si>
  <si>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</si>
  <si>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</si>
  <si>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</si>
  <si>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</si>
  <si>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</si>
  <si>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</si>
  <si>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</si>
  <si>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</si>
  <si>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</si>
  <si>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</si>
  <si>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</si>
  <si>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</si>
  <si>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</si>
  <si>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</si>
  <si>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</si>
  <si>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</si>
  <si>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</si>
  <si>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</si>
  <si>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</si>
  <si>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</si>
  <si>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</si>
  <si>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</si>
  <si>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</si>
  <si>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</si>
  <si>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</si>
  <si>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</si>
  <si>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</si>
  <si>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</si>
  <si>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</si>
  <si>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</si>
  <si>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</si>
  <si>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</si>
  <si>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</si>
  <si>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</si>
  <si>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</si>
  <si>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</si>
  <si>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</si>
  <si>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</si>
  <si>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</si>
  <si>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</si>
  <si>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</si>
  <si>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</si>
  <si>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</si>
  <si>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</si>
  <si>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</si>
  <si>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</si>
  <si>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</si>
  <si>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</si>
  <si>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</si>
  <si>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</si>
  <si>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</si>
  <si>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</si>
  <si>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</si>
  <si>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</si>
  <si>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</si>
  <si>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</si>
  <si>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</si>
  <si>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</si>
  <si>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</si>
  <si>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</si>
  <si>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</si>
  <si>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</si>
  <si>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</si>
  <si>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</si>
  <si>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</si>
  <si>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</si>
  <si>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</si>
  <si>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</si>
  <si>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</si>
  <si>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</si>
  <si>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</si>
  <si>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</si>
  <si>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</si>
  <si>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</si>
  <si>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</si>
  <si>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</si>
  <si>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</si>
  <si>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</si>
  <si>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</si>
  <si>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</si>
  <si>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</si>
  <si>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</si>
  <si>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</si>
  <si>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</si>
  <si>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</si>
  <si>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</si>
  <si>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</si>
  <si>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</si>
  <si>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</si>
  <si>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</si>
  <si>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</si>
  <si>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</si>
  <si>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</si>
  <si>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</si>
  <si>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</si>
  <si>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</si>
  <si>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</si>
  <si>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</si>
  <si>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</si>
  <si>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</si>
  <si>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</si>
  <si>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</si>
  <si>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</si>
  <si>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</si>
  <si>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</si>
  <si>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</si>
  <si>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</si>
  <si>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</si>
  <si>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</si>
  <si>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</si>
  <si>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</si>
  <si>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</si>
  <si>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</si>
  <si>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</si>
  <si>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</si>
  <si>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</si>
  <si>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</si>
  <si>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</si>
  <si>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</si>
  <si>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</si>
  <si>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</si>
  <si>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</si>
  <si>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</si>
  <si>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</si>
  <si>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</si>
  <si>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</si>
  <si>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</si>
  <si>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</si>
  <si>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</si>
  <si>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</si>
  <si>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</si>
  <si>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</si>
  <si>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</si>
  <si>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</si>
  <si>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</si>
  <si>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</si>
  <si>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</si>
  <si>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</si>
  <si>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</si>
  <si>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</si>
  <si>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</si>
  <si>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</si>
  <si>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</si>
  <si>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</si>
  <si>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</si>
  <si>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</si>
  <si>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</si>
  <si>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</si>
  <si>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</si>
  <si>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</si>
  <si>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</si>
  <si>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</si>
  <si>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</si>
  <si>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</si>
  <si>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</si>
  <si>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</si>
  <si>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</si>
  <si>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</si>
  <si>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</si>
  <si>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</si>
  <si>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</si>
  <si>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</si>
  <si>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</si>
  <si>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</si>
  <si>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</si>
  <si>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</si>
  <si>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</si>
  <si>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</si>
  <si>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</si>
  <si>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</si>
  <si>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</si>
  <si>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</si>
  <si>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</si>
  <si>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</si>
  <si>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</si>
  <si>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</si>
  <si>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</si>
  <si>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</si>
  <si>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</si>
  <si>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</si>
  <si>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</si>
  <si>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</si>
  <si>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</si>
  <si>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</si>
  <si>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</si>
  <si>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</si>
  <si>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</si>
  <si>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</si>
  <si>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</si>
  <si>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</si>
  <si>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</si>
  <si>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</si>
  <si>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</si>
  <si>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</si>
  <si>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</si>
  <si>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</si>
  <si>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</si>
  <si>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</si>
  <si>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</si>
  <si>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</si>
  <si>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</si>
  <si>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</si>
  <si>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</si>
  <si>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</si>
  <si>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</si>
  <si>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</si>
  <si>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</si>
  <si>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</si>
  <si>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</si>
  <si>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</si>
  <si>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</si>
  <si>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</si>
  <si>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</si>
  <si>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</si>
  <si>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</si>
  <si>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</si>
  <si>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</si>
  <si>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</si>
  <si>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</si>
  <si>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</si>
  <si>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</si>
  <si>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</si>
  <si>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</si>
  <si>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</si>
  <si>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</si>
  <si>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</si>
  <si>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</si>
  <si>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</si>
  <si>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</si>
  <si>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</si>
  <si>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</si>
  <si>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</si>
  <si>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</si>
  <si>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</si>
  <si>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</si>
  <si>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</si>
  <si>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</si>
  <si>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</si>
  <si>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</si>
  <si>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</si>
  <si>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</si>
  <si>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</si>
  <si>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</si>
  <si>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</si>
  <si>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</si>
  <si>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</si>
  <si>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</si>
  <si>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</si>
  <si>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</si>
  <si>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</si>
  <si>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</si>
  <si>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</si>
  <si>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</si>
  <si>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</si>
  <si>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</si>
  <si>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</si>
  <si>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</si>
  <si>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</si>
  <si>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</si>
  <si>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</si>
  <si>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</si>
  <si>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</si>
  <si>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</si>
  <si>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</si>
  <si>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</si>
  <si>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</si>
  <si>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</si>
  <si>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</si>
  <si>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</si>
  <si>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</si>
  <si>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</si>
  <si>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</si>
  <si>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</si>
  <si>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</si>
  <si>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</si>
  <si>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</si>
  <si>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</si>
  <si>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</si>
  <si>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</si>
  <si>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</si>
  <si>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</si>
  <si>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</si>
  <si>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</si>
  <si>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</si>
  <si>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</si>
  <si>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</si>
  <si>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</si>
  <si>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</si>
  <si>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</si>
  <si>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</si>
  <si>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</si>
  <si>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</si>
  <si>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</si>
  <si>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</si>
  <si>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</si>
  <si>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</si>
  <si>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</si>
  <si>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</si>
  <si>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</si>
  <si>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</si>
  <si>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</si>
  <si>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</si>
  <si>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</si>
  <si>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</si>
  <si>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</si>
  <si>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</si>
  <si>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</si>
  <si>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</si>
  <si>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</si>
  <si>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</si>
  <si>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</si>
  <si>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</si>
  <si>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</si>
  <si>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</si>
  <si>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</si>
  <si>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</si>
  <si>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</si>
  <si>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</si>
  <si>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</si>
  <si>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</si>
  <si>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</si>
  <si>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</si>
  <si>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</si>
  <si>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</si>
  <si>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</si>
  <si>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</si>
  <si>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</si>
  <si>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</si>
  <si>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</si>
  <si>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</si>
  <si>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</si>
  <si>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</si>
  <si>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</si>
  <si>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</si>
  <si>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</si>
  <si>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</si>
  <si>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</si>
  <si>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</si>
  <si>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</si>
  <si>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</si>
  <si>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</si>
  <si>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</si>
  <si>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</si>
  <si>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</si>
  <si>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</si>
  <si>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</si>
  <si>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</si>
  <si>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</si>
  <si>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</si>
  <si>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</si>
  <si>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</si>
  <si>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</si>
  <si>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</si>
  <si>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</si>
  <si>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</si>
  <si>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</si>
  <si>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</si>
  <si>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050</t>
  </si>
  <si>
    <t>PROVIDENCE ST MARY MEDICAL CENTER</t>
  </si>
  <si>
    <t>401 W POPLAR</t>
  </si>
  <si>
    <t>PO BOX 1477</t>
  </si>
  <si>
    <t>WALLA WALLA, WA  98362</t>
  </si>
  <si>
    <t xml:space="preserve">WALLA WALLA </t>
  </si>
  <si>
    <t>STEVEN BURDICK</t>
  </si>
  <si>
    <t>SAM TUCKER</t>
  </si>
  <si>
    <t>(509) 522-3320</t>
  </si>
  <si>
    <t>(509) 522-5920</t>
  </si>
  <si>
    <t>Helen Andrus</t>
  </si>
  <si>
    <t>12/31/2019</t>
  </si>
  <si>
    <t>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</si>
</sst>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6">
    <cellStyle name="Comma" xfId="1" builtinId="3"/>
    <cellStyle name="Hyperlink" xfId="2" builtinId="8"/>
    <cellStyle name="Normal" xfId="0" builtinId="0"/>
    <cellStyle name="Normal 10 2 3" xfId="5" xr:uid="{00000000-0005-0000-0000-000003000000}"/>
    <cellStyle name="Normal 5" xfId="4" xr:uid="{00000000-0005-0000-0000-000004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M36" transitionEvaluation="1" transitionEntry="1" codeName="Sheet1">
    <pageSetUpPr autoPageBreaks="0" fitToPage="1"/>
  </sheetPr>
  <dimension ref="A1:CF817"/>
  <sheetViews>
    <sheetView showGridLines="0" tabSelected="1" zoomScale="75" zoomScaleNormal="75" workbookViewId="0">
      <selection activeCell="CE77" sqref="CE77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5678030.8400000008</v>
      </c>
      <c r="C48" s="245">
        <f>ROUND(((B48/CE61)*C61),0)</f>
        <v>325012</v>
      </c>
      <c r="D48" s="245">
        <f>ROUND(((B48/CE61)*D61),0)</f>
        <v>0</v>
      </c>
      <c r="E48" s="195">
        <f>ROUND(((B48/CE61)*E61),0)</f>
        <v>929642</v>
      </c>
      <c r="F48" s="195">
        <f>ROUND(((B48/CE61)*F61),0)</f>
        <v>0</v>
      </c>
      <c r="G48" s="195">
        <f>ROUND(((B48/CE61)*G61),0)</f>
        <v>26265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277907</v>
      </c>
      <c r="Q48" s="195">
        <f>ROUND(((B48/CE61)*Q61),0)</f>
        <v>239523</v>
      </c>
      <c r="R48" s="195">
        <f>ROUND(((B48/CE61)*R61),0)</f>
        <v>435708</v>
      </c>
      <c r="S48" s="195">
        <f>ROUND(((B48/CE61)*S61),0)</f>
        <v>51720</v>
      </c>
      <c r="T48" s="195">
        <f>ROUND(((B48/CE61)*T61),0)</f>
        <v>31793</v>
      </c>
      <c r="U48" s="195">
        <f>ROUND(((B48/CE61)*U61),0)</f>
        <v>200294</v>
      </c>
      <c r="V48" s="195">
        <f>ROUND(((B48/CE61)*V61),0)</f>
        <v>98588</v>
      </c>
      <c r="W48" s="195">
        <f>ROUND(((B48/CE61)*W61),0)</f>
        <v>23128</v>
      </c>
      <c r="X48" s="195">
        <f>ROUND(((B48/CE61)*X61),0)</f>
        <v>64378</v>
      </c>
      <c r="Y48" s="195">
        <f>ROUND(((B48/CE61)*Y61),0)</f>
        <v>272439</v>
      </c>
      <c r="Z48" s="195">
        <f>ROUND(((B48/CE61)*Z61),0)</f>
        <v>175026</v>
      </c>
      <c r="AA48" s="195">
        <f>ROUND(((B48/CE61)*AA61),0)</f>
        <v>19580</v>
      </c>
      <c r="AB48" s="195">
        <f>ROUND(((B48/CE61)*AB61),0)</f>
        <v>247617</v>
      </c>
      <c r="AC48" s="195">
        <f>ROUND(((B48/CE61)*AC61),0)</f>
        <v>231085</v>
      </c>
      <c r="AD48" s="195">
        <f>ROUND(((B48/CE61)*AD61),0)</f>
        <v>0</v>
      </c>
      <c r="AE48" s="195">
        <f>ROUND(((B48/CE61)*AE61),0)</f>
        <v>84135</v>
      </c>
      <c r="AF48" s="195">
        <f>ROUND(((B48/CE61)*AF61),0)</f>
        <v>0</v>
      </c>
      <c r="AG48" s="195">
        <f>ROUND(((B48/CE61)*AG61),0)</f>
        <v>627063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31674</v>
      </c>
      <c r="AK48" s="195">
        <f>ROUND(((B48/CE61)*AK61),0)</f>
        <v>68601</v>
      </c>
      <c r="AL48" s="195">
        <f>ROUND(((B48/CE61)*AL61),0)</f>
        <v>18258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63</v>
      </c>
      <c r="AW48" s="195">
        <f>ROUND(((B48/CE61)*AW61),0)</f>
        <v>8743</v>
      </c>
      <c r="AX48" s="195">
        <f>ROUND(((B48/CE61)*AX61),0)</f>
        <v>0</v>
      </c>
      <c r="AY48" s="195">
        <f>ROUND(((B48/CE61)*AY61),0)</f>
        <v>113348</v>
      </c>
      <c r="AZ48" s="195">
        <f>ROUND(((B48/CE61)*AZ61),0)</f>
        <v>81</v>
      </c>
      <c r="BA48" s="195">
        <f>ROUND(((B48/CE61)*BA61),0)</f>
        <v>9373</v>
      </c>
      <c r="BB48" s="195">
        <f>ROUND(((B48/CE61)*BB61),0)</f>
        <v>136853</v>
      </c>
      <c r="BC48" s="195">
        <f>ROUND(((B48/CE61)*BC61),0)</f>
        <v>0</v>
      </c>
      <c r="BD48" s="195">
        <f>ROUND(((B48/CE61)*BD61),0)</f>
        <v>227</v>
      </c>
      <c r="BE48" s="195">
        <f>ROUND(((B48/CE61)*BE61),0)</f>
        <v>163343</v>
      </c>
      <c r="BF48" s="195">
        <f>ROUND(((B48/CE61)*BF61),0)</f>
        <v>138054</v>
      </c>
      <c r="BG48" s="195">
        <f>ROUND(((B48/CE61)*BG61),0)</f>
        <v>0</v>
      </c>
      <c r="BH48" s="195">
        <f>ROUND(((B48/CE61)*BH61),0)</f>
        <v>43</v>
      </c>
      <c r="BI48" s="195">
        <f>ROUND(((B48/CE61)*BI61),0)</f>
        <v>0</v>
      </c>
      <c r="BJ48" s="195">
        <f>ROUND(((B48/CE61)*BJ61),0)</f>
        <v>5191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14013</v>
      </c>
      <c r="BN48" s="195">
        <f>ROUND(((B48/CE61)*BN61),0)</f>
        <v>245381</v>
      </c>
      <c r="BO48" s="195">
        <f>ROUND(((B48/CE61)*BO61),0)</f>
        <v>2850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25469</v>
      </c>
      <c r="BT48" s="195">
        <f>ROUND(((B48/CE61)*BT61),0)</f>
        <v>30798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23862</v>
      </c>
      <c r="BX48" s="195">
        <f>ROUND(((B48/CE61)*BX61),0)</f>
        <v>0</v>
      </c>
      <c r="BY48" s="195">
        <f>ROUND(((B48/CE61)*BY61),0)</f>
        <v>133186</v>
      </c>
      <c r="BZ48" s="195">
        <f>ROUND(((B48/CE61)*BZ61),0)</f>
        <v>0</v>
      </c>
      <c r="CA48" s="195">
        <f>ROUND(((B48/CE61)*CA61),0)</f>
        <v>34763</v>
      </c>
      <c r="CB48" s="195">
        <f>ROUND(((B48/CE61)*CB61),0)</f>
        <v>0</v>
      </c>
      <c r="CC48" s="195">
        <f>ROUND(((B48/CE61)*CC61),0)</f>
        <v>112958</v>
      </c>
      <c r="CD48" s="195"/>
      <c r="CE48" s="195">
        <f>SUM(C48:CD48)</f>
        <v>5678035</v>
      </c>
    </row>
    <row r="49" spans="1:84" ht="12.6" customHeight="1" x14ac:dyDescent="0.2">
      <c r="A49" s="175" t="s">
        <v>206</v>
      </c>
      <c r="B49" s="195">
        <f>B47+B48</f>
        <v>5678030.8400000008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5404050.1899999985</v>
      </c>
      <c r="C52" s="195">
        <f>ROUND((B52/(CE76+CF76)*C76),0)</f>
        <v>245952</v>
      </c>
      <c r="D52" s="195">
        <f>ROUND((B52/(CE76+CF76)*D76),0)</f>
        <v>0</v>
      </c>
      <c r="E52" s="195">
        <f>ROUND((B52/(CE76+CF76)*E76),0)</f>
        <v>728482</v>
      </c>
      <c r="F52" s="195">
        <f>ROUND((B52/(CE76+CF76)*F76),0)</f>
        <v>0</v>
      </c>
      <c r="G52" s="195">
        <f>ROUND((B52/(CE76+CF76)*G76),0)</f>
        <v>179857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12381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355193</v>
      </c>
      <c r="Q52" s="195">
        <f>ROUND((B52/(CE76+CF76)*Q76),0)</f>
        <v>40323</v>
      </c>
      <c r="R52" s="195">
        <f>ROUND((B52/(CE76+CF76)*R76),0)</f>
        <v>0</v>
      </c>
      <c r="S52" s="195">
        <f>ROUND((B52/(CE76+CF76)*S76),0)</f>
        <v>170451</v>
      </c>
      <c r="T52" s="195">
        <f>ROUND((B52/(CE76+CF76)*T76),0)</f>
        <v>16572</v>
      </c>
      <c r="U52" s="195">
        <f>ROUND((B52/(CE76+CF76)*U76),0)</f>
        <v>121897</v>
      </c>
      <c r="V52" s="195">
        <f>ROUND((B52/(CE76+CF76)*V76),0)</f>
        <v>14767</v>
      </c>
      <c r="W52" s="195">
        <f>ROUND((B52/(CE76+CF76)*W76),0)</f>
        <v>52499</v>
      </c>
      <c r="X52" s="195">
        <f>ROUND((B52/(CE76+CF76)*X76),0)</f>
        <v>42610</v>
      </c>
      <c r="Y52" s="195">
        <f>ROUND((B52/(CE76+CF76)*Y76),0)</f>
        <v>200522</v>
      </c>
      <c r="Z52" s="195">
        <f>ROUND((B52/(CE76+CF76)*Z76),0)</f>
        <v>265943</v>
      </c>
      <c r="AA52" s="195">
        <f>ROUND((B52/(CE76+CF76)*AA76),0)</f>
        <v>32316</v>
      </c>
      <c r="AB52" s="195">
        <f>ROUND((B52/(CE76+CF76)*AB76),0)</f>
        <v>64785</v>
      </c>
      <c r="AC52" s="195">
        <f>ROUND((B52/(CE76+CF76)*AC76),0)</f>
        <v>107647</v>
      </c>
      <c r="AD52" s="195">
        <f>ROUND((B52/(CE76+CF76)*AD76),0)</f>
        <v>0</v>
      </c>
      <c r="AE52" s="195">
        <f>ROUND((B52/(CE76+CF76)*AE76),0)</f>
        <v>88238</v>
      </c>
      <c r="AF52" s="195">
        <f>ROUND((B52/(CE76+CF76)*AF76),0)</f>
        <v>0</v>
      </c>
      <c r="AG52" s="195">
        <f>ROUND((B52/(CE76+CF76)*AG76),0)</f>
        <v>222603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48354</v>
      </c>
      <c r="AL52" s="195">
        <f>ROUND((B52/(CE76+CF76)*AL76),0)</f>
        <v>10517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6259</v>
      </c>
      <c r="AW52" s="195">
        <f>ROUND((B52/(CE76+CF76)*AW76),0)</f>
        <v>5537</v>
      </c>
      <c r="AX52" s="195">
        <f>ROUND((B52/(CE76+CF76)*AX76),0)</f>
        <v>0</v>
      </c>
      <c r="AY52" s="195">
        <f>ROUND((B52/(CE76+CF76)*AY76),0)</f>
        <v>220712</v>
      </c>
      <c r="AZ52" s="195">
        <f>ROUND((B52/(CE76+CF76)*AZ76),0)</f>
        <v>5955</v>
      </c>
      <c r="BA52" s="195">
        <f>ROUND((B52/(CE76+CF76)*BA76),0)</f>
        <v>17515</v>
      </c>
      <c r="BB52" s="195">
        <f>ROUND((B52/(CE76+CF76)*BB76),0)</f>
        <v>12557</v>
      </c>
      <c r="BC52" s="195">
        <f>ROUND((B52/(CE76+CF76)*BC76),0)</f>
        <v>0</v>
      </c>
      <c r="BD52" s="195">
        <f>ROUND((B52/(CE76+CF76)*BD76),0)</f>
        <v>112189</v>
      </c>
      <c r="BE52" s="195">
        <f>ROUND((B52/(CE76+CF76)*BE76),0)</f>
        <v>1022691</v>
      </c>
      <c r="BF52" s="195">
        <f>ROUND((B52/(CE76+CF76)*BF76),0)</f>
        <v>95727</v>
      </c>
      <c r="BG52" s="195">
        <f>ROUND((B52/(CE76+CF76)*BG76),0)</f>
        <v>12833</v>
      </c>
      <c r="BH52" s="195">
        <f>ROUND((B52/(CE76+CF76)*BH76),0)</f>
        <v>77297</v>
      </c>
      <c r="BI52" s="195">
        <f>ROUND((B52/(CE76+CF76)*BI76),0)</f>
        <v>0</v>
      </c>
      <c r="BJ52" s="195">
        <f>ROUND((B52/(CE76+CF76)*BJ76),0)</f>
        <v>13055</v>
      </c>
      <c r="BK52" s="195">
        <f>ROUND((B52/(CE76+CF76)*BK76),0)</f>
        <v>57605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229197</v>
      </c>
      <c r="BO52" s="195">
        <f>ROUND((B52/(CE76+CF76)*BO76),0)</f>
        <v>0</v>
      </c>
      <c r="BP52" s="195">
        <f>ROUND((B52/(CE76+CF76)*BP76),0)</f>
        <v>8322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8323</v>
      </c>
      <c r="BT52" s="195">
        <f>ROUND((B52/(CE76+CF76)*BT76),0)</f>
        <v>18945</v>
      </c>
      <c r="BU52" s="195">
        <f>ROUND((B52/(CE76+CF76)*BU76),0)</f>
        <v>0</v>
      </c>
      <c r="BV52" s="195">
        <f>ROUND((B52/(CE76+CF76)*BV76),0)</f>
        <v>126450</v>
      </c>
      <c r="BW52" s="195">
        <f>ROUND((B52/(CE76+CF76)*BW76),0)</f>
        <v>8381</v>
      </c>
      <c r="BX52" s="195">
        <f>ROUND((B52/(CE76+CF76)*BX76),0)</f>
        <v>0</v>
      </c>
      <c r="BY52" s="195">
        <f>ROUND((B52/(CE76+CF76)*BY76),0)</f>
        <v>28611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4420</v>
      </c>
      <c r="CC52" s="195">
        <f>ROUND((B52/(CE76+CF76)*CC76),0)</f>
        <v>289559</v>
      </c>
      <c r="CD52" s="195"/>
      <c r="CE52" s="195">
        <f>SUM(C52:CD52)</f>
        <v>5404049</v>
      </c>
    </row>
    <row r="53" spans="1:84" ht="12.6" customHeight="1" x14ac:dyDescent="0.2">
      <c r="A53" s="175" t="s">
        <v>206</v>
      </c>
      <c r="B53" s="195">
        <f>B51+B52</f>
        <v>5404050.1899999985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>
        <v>5070.3230524815408</v>
      </c>
      <c r="D59" s="184">
        <v>0</v>
      </c>
      <c r="E59" s="184">
        <v>15148.392811608501</v>
      </c>
      <c r="F59" s="184">
        <v>0</v>
      </c>
      <c r="G59" s="184">
        <v>918.48653355630677</v>
      </c>
      <c r="H59" s="184">
        <v>0</v>
      </c>
      <c r="I59" s="184">
        <v>0</v>
      </c>
      <c r="J59" s="184">
        <v>1422</v>
      </c>
      <c r="K59" s="184">
        <v>-2.6023976463294387</v>
      </c>
      <c r="L59" s="184">
        <v>0</v>
      </c>
      <c r="M59" s="184">
        <v>0</v>
      </c>
      <c r="N59" s="184">
        <v>0</v>
      </c>
      <c r="O59" s="184">
        <v>619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0</v>
      </c>
      <c r="AZ59" s="185"/>
      <c r="BA59" s="248"/>
      <c r="BB59" s="248"/>
      <c r="BC59" s="248"/>
      <c r="BD59" s="248"/>
      <c r="BE59" s="185">
        <v>173614.88999999996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>
        <v>44.58</v>
      </c>
      <c r="D60" s="187">
        <v>0</v>
      </c>
      <c r="E60" s="187">
        <v>133.69</v>
      </c>
      <c r="F60" s="223">
        <v>0</v>
      </c>
      <c r="G60" s="187">
        <v>2.7699999999999996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37.43</v>
      </c>
      <c r="Q60" s="221">
        <v>25.88</v>
      </c>
      <c r="R60" s="221">
        <v>11.04</v>
      </c>
      <c r="S60" s="221">
        <v>11.239999999999998</v>
      </c>
      <c r="T60" s="221">
        <v>3.7899999999999996</v>
      </c>
      <c r="U60" s="221">
        <v>30.18</v>
      </c>
      <c r="V60" s="221">
        <v>9.9500000000000011</v>
      </c>
      <c r="W60" s="221">
        <v>2.5399999999999996</v>
      </c>
      <c r="X60" s="221">
        <v>8</v>
      </c>
      <c r="Y60" s="221">
        <v>37.85</v>
      </c>
      <c r="Z60" s="221">
        <v>19.730000000000004</v>
      </c>
      <c r="AA60" s="221">
        <v>2.16</v>
      </c>
      <c r="AB60" s="221">
        <v>29.49</v>
      </c>
      <c r="AC60" s="221">
        <v>31.910000000000004</v>
      </c>
      <c r="AD60" s="221">
        <v>0</v>
      </c>
      <c r="AE60" s="221">
        <v>11.5</v>
      </c>
      <c r="AF60" s="221">
        <v>0</v>
      </c>
      <c r="AG60" s="221">
        <v>44.43</v>
      </c>
      <c r="AH60" s="221">
        <v>0</v>
      </c>
      <c r="AI60" s="221">
        <v>0</v>
      </c>
      <c r="AJ60" s="221">
        <v>3.71</v>
      </c>
      <c r="AK60" s="221">
        <v>9.7200000000000006</v>
      </c>
      <c r="AL60" s="221">
        <v>2.4299999999999997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0.01</v>
      </c>
      <c r="AW60" s="221">
        <v>1.8199999999999998</v>
      </c>
      <c r="AX60" s="221">
        <v>0</v>
      </c>
      <c r="AY60" s="221">
        <v>32.340000000000003</v>
      </c>
      <c r="AZ60" s="221">
        <v>0.03</v>
      </c>
      <c r="BA60" s="221">
        <v>3.1199999999999997</v>
      </c>
      <c r="BB60" s="221">
        <v>17.009999999999998</v>
      </c>
      <c r="BC60" s="221">
        <v>0</v>
      </c>
      <c r="BD60" s="221">
        <v>0.37</v>
      </c>
      <c r="BE60" s="221">
        <v>28.600000000000005</v>
      </c>
      <c r="BF60" s="221">
        <v>42.79999999999999</v>
      </c>
      <c r="BG60" s="221">
        <v>0</v>
      </c>
      <c r="BH60" s="221">
        <v>0.01</v>
      </c>
      <c r="BI60" s="221">
        <v>0</v>
      </c>
      <c r="BJ60" s="221">
        <v>1.01</v>
      </c>
      <c r="BK60" s="221">
        <v>0</v>
      </c>
      <c r="BL60" s="221">
        <v>0</v>
      </c>
      <c r="BM60" s="221">
        <v>3.3100000000000005</v>
      </c>
      <c r="BN60" s="221">
        <v>20.150000000000002</v>
      </c>
      <c r="BO60" s="221">
        <v>0.58000000000000007</v>
      </c>
      <c r="BP60" s="221">
        <v>0</v>
      </c>
      <c r="BQ60" s="221">
        <v>0</v>
      </c>
      <c r="BR60" s="221">
        <v>0</v>
      </c>
      <c r="BS60" s="221">
        <v>3.53</v>
      </c>
      <c r="BT60" s="221">
        <v>4.49</v>
      </c>
      <c r="BU60" s="221">
        <v>0</v>
      </c>
      <c r="BV60" s="221">
        <v>0</v>
      </c>
      <c r="BW60" s="221">
        <v>2.4299999999999997</v>
      </c>
      <c r="BX60" s="221">
        <v>0</v>
      </c>
      <c r="BY60" s="221">
        <v>12.019999999999998</v>
      </c>
      <c r="BZ60" s="221">
        <v>0</v>
      </c>
      <c r="CA60" s="221">
        <v>5.2099999999999991</v>
      </c>
      <c r="CB60" s="221">
        <v>0</v>
      </c>
      <c r="CC60" s="221">
        <v>16.850000000000001</v>
      </c>
      <c r="CD60" s="249" t="s">
        <v>221</v>
      </c>
      <c r="CE60" s="251">
        <f t="shared" ref="CE60:CE70" si="0">SUM(C60:CD60)</f>
        <v>709.71</v>
      </c>
    </row>
    <row r="61" spans="1:84" ht="12.6" customHeight="1" x14ac:dyDescent="0.2">
      <c r="A61" s="171" t="s">
        <v>235</v>
      </c>
      <c r="B61" s="175"/>
      <c r="C61" s="184">
        <v>3689409.48</v>
      </c>
      <c r="D61" s="184">
        <v>0</v>
      </c>
      <c r="E61" s="184">
        <v>10552944.550000001</v>
      </c>
      <c r="F61" s="185">
        <v>0</v>
      </c>
      <c r="G61" s="184">
        <v>298145.01999999996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3154697.3400000003</v>
      </c>
      <c r="Q61" s="185">
        <v>2718970.65</v>
      </c>
      <c r="R61" s="185">
        <v>4945986.7200000007</v>
      </c>
      <c r="S61" s="185">
        <v>587110.6399999999</v>
      </c>
      <c r="T61" s="185">
        <v>360897.52</v>
      </c>
      <c r="U61" s="185">
        <v>2273661.17</v>
      </c>
      <c r="V61" s="185">
        <v>1119132.53</v>
      </c>
      <c r="W61" s="185">
        <v>262535.28000000003</v>
      </c>
      <c r="X61" s="185">
        <v>730795.72000000009</v>
      </c>
      <c r="Y61" s="185">
        <v>3092623.310000001</v>
      </c>
      <c r="Z61" s="185">
        <v>1986827.1499999997</v>
      </c>
      <c r="AA61" s="185">
        <v>222261.66999999998</v>
      </c>
      <c r="AB61" s="185">
        <v>2810855.95</v>
      </c>
      <c r="AC61" s="185">
        <v>2623183.89</v>
      </c>
      <c r="AD61" s="185">
        <v>0</v>
      </c>
      <c r="AE61" s="185">
        <v>955063.2100000002</v>
      </c>
      <c r="AF61" s="185">
        <v>0</v>
      </c>
      <c r="AG61" s="185">
        <v>7118174.4099999992</v>
      </c>
      <c r="AH61" s="185">
        <v>0</v>
      </c>
      <c r="AI61" s="185">
        <v>0</v>
      </c>
      <c r="AJ61" s="185">
        <v>359552.33999999997</v>
      </c>
      <c r="AK61" s="185">
        <v>778732.85</v>
      </c>
      <c r="AL61" s="185">
        <v>207258.47000000003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715.3</v>
      </c>
      <c r="AW61" s="185">
        <v>99250.62</v>
      </c>
      <c r="AX61" s="185">
        <v>-5.04</v>
      </c>
      <c r="AY61" s="185">
        <v>1286677.4699999997</v>
      </c>
      <c r="AZ61" s="185">
        <v>917.34</v>
      </c>
      <c r="BA61" s="185">
        <v>106397.04999999997</v>
      </c>
      <c r="BB61" s="185">
        <v>1553501.45</v>
      </c>
      <c r="BC61" s="185">
        <v>0</v>
      </c>
      <c r="BD61" s="185">
        <v>2572.4300000000003</v>
      </c>
      <c r="BE61" s="185">
        <v>1854209.0299999998</v>
      </c>
      <c r="BF61" s="185">
        <v>1567132.8599999999</v>
      </c>
      <c r="BG61" s="185">
        <v>0</v>
      </c>
      <c r="BH61" s="185">
        <v>483.71</v>
      </c>
      <c r="BI61" s="185">
        <v>0</v>
      </c>
      <c r="BJ61" s="185">
        <v>58926.770000000004</v>
      </c>
      <c r="BK61" s="185">
        <v>0</v>
      </c>
      <c r="BL61" s="185">
        <v>0</v>
      </c>
      <c r="BM61" s="185">
        <v>159069.06000000006</v>
      </c>
      <c r="BN61" s="185">
        <v>2785473.85</v>
      </c>
      <c r="BO61" s="185">
        <v>32349.380000000005</v>
      </c>
      <c r="BP61" s="185">
        <v>0</v>
      </c>
      <c r="BQ61" s="185">
        <v>0</v>
      </c>
      <c r="BR61" s="185">
        <v>0</v>
      </c>
      <c r="BS61" s="185">
        <v>289111.83999999997</v>
      </c>
      <c r="BT61" s="185">
        <v>349610.31</v>
      </c>
      <c r="BU61" s="185">
        <v>0</v>
      </c>
      <c r="BV61" s="185">
        <v>0</v>
      </c>
      <c r="BW61" s="185">
        <v>270871.50999999995</v>
      </c>
      <c r="BX61" s="185">
        <v>0</v>
      </c>
      <c r="BY61" s="185">
        <v>1511878.7599999998</v>
      </c>
      <c r="BZ61" s="185">
        <v>0</v>
      </c>
      <c r="CA61" s="185">
        <v>394614.95000000007</v>
      </c>
      <c r="CB61" s="185">
        <v>0</v>
      </c>
      <c r="CC61" s="185">
        <v>1282254.06</v>
      </c>
      <c r="CD61" s="249" t="s">
        <v>221</v>
      </c>
      <c r="CE61" s="195">
        <f t="shared" si="0"/>
        <v>64454832.580000021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325012</v>
      </c>
      <c r="D62" s="195">
        <f t="shared" si="1"/>
        <v>0</v>
      </c>
      <c r="E62" s="195">
        <f t="shared" si="1"/>
        <v>929642</v>
      </c>
      <c r="F62" s="195">
        <f t="shared" si="1"/>
        <v>0</v>
      </c>
      <c r="G62" s="195">
        <f t="shared" si="1"/>
        <v>26265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277907</v>
      </c>
      <c r="Q62" s="195">
        <f t="shared" si="1"/>
        <v>239523</v>
      </c>
      <c r="R62" s="195">
        <f t="shared" si="1"/>
        <v>435708</v>
      </c>
      <c r="S62" s="195">
        <f t="shared" si="1"/>
        <v>51720</v>
      </c>
      <c r="T62" s="195">
        <f t="shared" si="1"/>
        <v>31793</v>
      </c>
      <c r="U62" s="195">
        <f t="shared" si="1"/>
        <v>200294</v>
      </c>
      <c r="V62" s="195">
        <f t="shared" si="1"/>
        <v>98588</v>
      </c>
      <c r="W62" s="195">
        <f t="shared" si="1"/>
        <v>23128</v>
      </c>
      <c r="X62" s="195">
        <f t="shared" si="1"/>
        <v>64378</v>
      </c>
      <c r="Y62" s="195">
        <f t="shared" si="1"/>
        <v>272439</v>
      </c>
      <c r="Z62" s="195">
        <f t="shared" si="1"/>
        <v>175026</v>
      </c>
      <c r="AA62" s="195">
        <f t="shared" si="1"/>
        <v>19580</v>
      </c>
      <c r="AB62" s="195">
        <f t="shared" si="1"/>
        <v>247617</v>
      </c>
      <c r="AC62" s="195">
        <f t="shared" si="1"/>
        <v>231085</v>
      </c>
      <c r="AD62" s="195">
        <f t="shared" si="1"/>
        <v>0</v>
      </c>
      <c r="AE62" s="195">
        <f t="shared" si="1"/>
        <v>84135</v>
      </c>
      <c r="AF62" s="195">
        <f t="shared" si="1"/>
        <v>0</v>
      </c>
      <c r="AG62" s="195">
        <f t="shared" si="1"/>
        <v>627063</v>
      </c>
      <c r="AH62" s="195">
        <f t="shared" si="1"/>
        <v>0</v>
      </c>
      <c r="AI62" s="195">
        <f t="shared" si="1"/>
        <v>0</v>
      </c>
      <c r="AJ62" s="195">
        <f t="shared" si="1"/>
        <v>31674</v>
      </c>
      <c r="AK62" s="195">
        <f t="shared" si="1"/>
        <v>68601</v>
      </c>
      <c r="AL62" s="195">
        <f t="shared" si="1"/>
        <v>18258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63</v>
      </c>
      <c r="AW62" s="195">
        <f t="shared" si="1"/>
        <v>8743</v>
      </c>
      <c r="AX62" s="195">
        <f t="shared" si="1"/>
        <v>0</v>
      </c>
      <c r="AY62" s="195">
        <f>ROUND(AY47+AY48,0)</f>
        <v>113348</v>
      </c>
      <c r="AZ62" s="195">
        <f>ROUND(AZ47+AZ48,0)</f>
        <v>81</v>
      </c>
      <c r="BA62" s="195">
        <f>ROUND(BA47+BA48,0)</f>
        <v>9373</v>
      </c>
      <c r="BB62" s="195">
        <f t="shared" si="1"/>
        <v>136853</v>
      </c>
      <c r="BC62" s="195">
        <f t="shared" si="1"/>
        <v>0</v>
      </c>
      <c r="BD62" s="195">
        <f t="shared" si="1"/>
        <v>227</v>
      </c>
      <c r="BE62" s="195">
        <f t="shared" si="1"/>
        <v>163343</v>
      </c>
      <c r="BF62" s="195">
        <f t="shared" si="1"/>
        <v>138054</v>
      </c>
      <c r="BG62" s="195">
        <f t="shared" si="1"/>
        <v>0</v>
      </c>
      <c r="BH62" s="195">
        <f t="shared" si="1"/>
        <v>43</v>
      </c>
      <c r="BI62" s="195">
        <f t="shared" si="1"/>
        <v>0</v>
      </c>
      <c r="BJ62" s="195">
        <f t="shared" si="1"/>
        <v>5191</v>
      </c>
      <c r="BK62" s="195">
        <f t="shared" si="1"/>
        <v>0</v>
      </c>
      <c r="BL62" s="195">
        <f t="shared" si="1"/>
        <v>0</v>
      </c>
      <c r="BM62" s="195">
        <f t="shared" si="1"/>
        <v>14013</v>
      </c>
      <c r="BN62" s="195">
        <f t="shared" si="1"/>
        <v>245381</v>
      </c>
      <c r="BO62" s="195">
        <f t="shared" ref="BO62:CC62" si="2">ROUND(BO47+BO48,0)</f>
        <v>2850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25469</v>
      </c>
      <c r="BT62" s="195">
        <f t="shared" si="2"/>
        <v>30798</v>
      </c>
      <c r="BU62" s="195">
        <f t="shared" si="2"/>
        <v>0</v>
      </c>
      <c r="BV62" s="195">
        <f t="shared" si="2"/>
        <v>0</v>
      </c>
      <c r="BW62" s="195">
        <f t="shared" si="2"/>
        <v>23862</v>
      </c>
      <c r="BX62" s="195">
        <f t="shared" si="2"/>
        <v>0</v>
      </c>
      <c r="BY62" s="195">
        <f t="shared" si="2"/>
        <v>133186</v>
      </c>
      <c r="BZ62" s="195">
        <f t="shared" si="2"/>
        <v>0</v>
      </c>
      <c r="CA62" s="195">
        <f t="shared" si="2"/>
        <v>34763</v>
      </c>
      <c r="CB62" s="195">
        <f t="shared" si="2"/>
        <v>0</v>
      </c>
      <c r="CC62" s="195">
        <f t="shared" si="2"/>
        <v>112958</v>
      </c>
      <c r="CD62" s="249" t="s">
        <v>221</v>
      </c>
      <c r="CE62" s="195">
        <f t="shared" si="0"/>
        <v>5678035</v>
      </c>
      <c r="CF62" s="252"/>
    </row>
    <row r="63" spans="1:84" ht="12.6" customHeight="1" x14ac:dyDescent="0.2">
      <c r="A63" s="171" t="s">
        <v>236</v>
      </c>
      <c r="B63" s="175"/>
      <c r="C63" s="184">
        <v>0</v>
      </c>
      <c r="D63" s="184">
        <v>0</v>
      </c>
      <c r="E63" s="184">
        <v>113871.21999999999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119212</v>
      </c>
      <c r="V63" s="185">
        <v>10000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17800</v>
      </c>
      <c r="AD63" s="185">
        <v>0</v>
      </c>
      <c r="AE63" s="185">
        <v>0</v>
      </c>
      <c r="AF63" s="185">
        <v>0</v>
      </c>
      <c r="AG63" s="185">
        <v>905701.45999999985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1673.4899999999998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1944678.4800000004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10000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3000</v>
      </c>
      <c r="CD63" s="249" t="s">
        <v>221</v>
      </c>
      <c r="CE63" s="195">
        <f t="shared" si="0"/>
        <v>3125936.6500000004</v>
      </c>
      <c r="CF63" s="252"/>
    </row>
    <row r="64" spans="1:84" ht="12.6" customHeight="1" x14ac:dyDescent="0.2">
      <c r="A64" s="171" t="s">
        <v>237</v>
      </c>
      <c r="B64" s="175"/>
      <c r="C64" s="184">
        <v>476925.96</v>
      </c>
      <c r="D64" s="184">
        <v>0</v>
      </c>
      <c r="E64" s="185">
        <v>1092497.0200000003</v>
      </c>
      <c r="F64" s="185">
        <v>0</v>
      </c>
      <c r="G64" s="184">
        <v>12328.42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6202427.7699999996</v>
      </c>
      <c r="Q64" s="185">
        <v>35539.130000000005</v>
      </c>
      <c r="R64" s="185">
        <v>164100.51999999996</v>
      </c>
      <c r="S64" s="185">
        <v>1768383.8900000001</v>
      </c>
      <c r="T64" s="185">
        <v>164165.69999999998</v>
      </c>
      <c r="U64" s="185">
        <v>2411137.6999999997</v>
      </c>
      <c r="V64" s="185">
        <v>1327156.83</v>
      </c>
      <c r="W64" s="185">
        <v>20853.62</v>
      </c>
      <c r="X64" s="185">
        <v>216538.57</v>
      </c>
      <c r="Y64" s="185">
        <v>403779.87</v>
      </c>
      <c r="Z64" s="185">
        <v>113310.31999999999</v>
      </c>
      <c r="AA64" s="185">
        <v>256086.50999999995</v>
      </c>
      <c r="AB64" s="185">
        <v>18080557.390000001</v>
      </c>
      <c r="AC64" s="185">
        <v>744367.72</v>
      </c>
      <c r="AD64" s="185">
        <v>0</v>
      </c>
      <c r="AE64" s="185">
        <v>17614.719999999994</v>
      </c>
      <c r="AF64" s="185">
        <v>0</v>
      </c>
      <c r="AG64" s="185">
        <v>825188.81999999983</v>
      </c>
      <c r="AH64" s="185">
        <v>0</v>
      </c>
      <c r="AI64" s="185">
        <v>0</v>
      </c>
      <c r="AJ64" s="185">
        <v>1.35</v>
      </c>
      <c r="AK64" s="185">
        <v>3523.2099999999996</v>
      </c>
      <c r="AL64" s="185">
        <v>1348.56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4192.1400000000003</v>
      </c>
      <c r="AW64" s="185">
        <v>1409.69</v>
      </c>
      <c r="AX64" s="185">
        <v>6537.95</v>
      </c>
      <c r="AY64" s="185">
        <v>-214056.22999999995</v>
      </c>
      <c r="AZ64" s="185">
        <v>23720.31</v>
      </c>
      <c r="BA64" s="185">
        <v>79239.800000000017</v>
      </c>
      <c r="BB64" s="185">
        <v>2775.63</v>
      </c>
      <c r="BC64" s="185">
        <v>0</v>
      </c>
      <c r="BD64" s="185">
        <v>8097.3200000000143</v>
      </c>
      <c r="BE64" s="185">
        <v>570288.3600000001</v>
      </c>
      <c r="BF64" s="185">
        <v>290668.32</v>
      </c>
      <c r="BG64" s="185">
        <v>0</v>
      </c>
      <c r="BH64" s="185">
        <v>615.83999999999992</v>
      </c>
      <c r="BI64" s="185">
        <v>0</v>
      </c>
      <c r="BJ64" s="185">
        <v>9.75</v>
      </c>
      <c r="BK64" s="185">
        <v>0</v>
      </c>
      <c r="BL64" s="185">
        <v>0</v>
      </c>
      <c r="BM64" s="185">
        <v>41.37</v>
      </c>
      <c r="BN64" s="185">
        <v>734012.32999999984</v>
      </c>
      <c r="BO64" s="185">
        <v>0</v>
      </c>
      <c r="BP64" s="185">
        <v>0</v>
      </c>
      <c r="BQ64" s="185">
        <v>0</v>
      </c>
      <c r="BR64" s="185">
        <v>0</v>
      </c>
      <c r="BS64" s="185">
        <v>40960.42</v>
      </c>
      <c r="BT64" s="185">
        <v>1747.01</v>
      </c>
      <c r="BU64" s="185">
        <v>0</v>
      </c>
      <c r="BV64" s="185">
        <v>0</v>
      </c>
      <c r="BW64" s="185">
        <v>92928.49000000002</v>
      </c>
      <c r="BX64" s="185">
        <v>0</v>
      </c>
      <c r="BY64" s="185">
        <v>25396.42</v>
      </c>
      <c r="BZ64" s="185">
        <v>0</v>
      </c>
      <c r="CA64" s="185">
        <v>361.03</v>
      </c>
      <c r="CB64" s="185">
        <v>191.31</v>
      </c>
      <c r="CC64" s="185">
        <v>77458.78</v>
      </c>
      <c r="CD64" s="249" t="s">
        <v>221</v>
      </c>
      <c r="CE64" s="195">
        <f t="shared" si="0"/>
        <v>36084429.640000015</v>
      </c>
      <c r="CF64" s="252"/>
    </row>
    <row r="65" spans="1:84" ht="12.6" customHeight="1" x14ac:dyDescent="0.2">
      <c r="A65" s="171" t="s">
        <v>238</v>
      </c>
      <c r="B65" s="175"/>
      <c r="C65" s="184">
        <v>0</v>
      </c>
      <c r="D65" s="184">
        <v>0</v>
      </c>
      <c r="E65" s="184">
        <v>539.9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0</v>
      </c>
      <c r="Q65" s="185">
        <v>1208.51</v>
      </c>
      <c r="R65" s="185">
        <v>0</v>
      </c>
      <c r="S65" s="185">
        <v>0</v>
      </c>
      <c r="T65" s="185">
        <v>0</v>
      </c>
      <c r="U65" s="185">
        <v>350</v>
      </c>
      <c r="V65" s="185">
        <v>2058.15</v>
      </c>
      <c r="W65" s="185">
        <v>0</v>
      </c>
      <c r="X65" s="185">
        <v>0</v>
      </c>
      <c r="Y65" s="185">
        <v>650.93000000000006</v>
      </c>
      <c r="Z65" s="185">
        <v>1366.09</v>
      </c>
      <c r="AA65" s="185">
        <v>0</v>
      </c>
      <c r="AB65" s="185">
        <v>582.62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300</v>
      </c>
      <c r="AZ65" s="185">
        <v>0</v>
      </c>
      <c r="BA65" s="185">
        <v>0</v>
      </c>
      <c r="BB65" s="185">
        <v>525</v>
      </c>
      <c r="BC65" s="185">
        <v>0</v>
      </c>
      <c r="BD65" s="185">
        <v>0</v>
      </c>
      <c r="BE65" s="185">
        <v>1229520.42</v>
      </c>
      <c r="BF65" s="185">
        <v>4354.21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350</v>
      </c>
      <c r="BN65" s="185">
        <v>84335.569999999992</v>
      </c>
      <c r="BO65" s="185">
        <v>0</v>
      </c>
      <c r="BP65" s="185">
        <v>0</v>
      </c>
      <c r="BQ65" s="185">
        <v>0</v>
      </c>
      <c r="BR65" s="185">
        <v>0</v>
      </c>
      <c r="BS65" s="185">
        <v>175</v>
      </c>
      <c r="BT65" s="185">
        <v>534.69000000000005</v>
      </c>
      <c r="BU65" s="185">
        <v>0</v>
      </c>
      <c r="BV65" s="185">
        <v>0</v>
      </c>
      <c r="BW65" s="185">
        <v>914.21999999999991</v>
      </c>
      <c r="BX65" s="185">
        <v>0</v>
      </c>
      <c r="BY65" s="185">
        <v>1836.3400000000001</v>
      </c>
      <c r="BZ65" s="185">
        <v>0</v>
      </c>
      <c r="CA65" s="185">
        <v>0</v>
      </c>
      <c r="CB65" s="185">
        <v>0</v>
      </c>
      <c r="CC65" s="185">
        <v>4212.62</v>
      </c>
      <c r="CD65" s="249" t="s">
        <v>221</v>
      </c>
      <c r="CE65" s="195">
        <f t="shared" si="0"/>
        <v>1333814.27</v>
      </c>
      <c r="CF65" s="252"/>
    </row>
    <row r="66" spans="1:84" ht="12.6" customHeight="1" x14ac:dyDescent="0.2">
      <c r="A66" s="171" t="s">
        <v>239</v>
      </c>
      <c r="B66" s="175"/>
      <c r="C66" s="184">
        <v>3770.0499999999997</v>
      </c>
      <c r="D66" s="184">
        <v>0</v>
      </c>
      <c r="E66" s="184">
        <v>100033.95000000001</v>
      </c>
      <c r="F66" s="184">
        <v>0</v>
      </c>
      <c r="G66" s="184">
        <v>347.49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170916.30000000002</v>
      </c>
      <c r="Q66" s="185">
        <v>4949.57</v>
      </c>
      <c r="R66" s="185">
        <v>120424.99</v>
      </c>
      <c r="S66" s="184">
        <v>307185.96999999997</v>
      </c>
      <c r="T66" s="184">
        <v>0</v>
      </c>
      <c r="U66" s="185">
        <v>1903144.15</v>
      </c>
      <c r="V66" s="185">
        <v>157025.16</v>
      </c>
      <c r="W66" s="185">
        <v>261075.22</v>
      </c>
      <c r="X66" s="185">
        <v>768307.45</v>
      </c>
      <c r="Y66" s="185">
        <v>612281.77</v>
      </c>
      <c r="Z66" s="185">
        <v>1099472.1099999999</v>
      </c>
      <c r="AA66" s="185">
        <v>55701.03</v>
      </c>
      <c r="AB66" s="185">
        <v>36151.659999999996</v>
      </c>
      <c r="AC66" s="185">
        <v>51199.8</v>
      </c>
      <c r="AD66" s="185">
        <v>0</v>
      </c>
      <c r="AE66" s="185">
        <v>244.01</v>
      </c>
      <c r="AF66" s="185">
        <v>0</v>
      </c>
      <c r="AG66" s="185">
        <v>130114.56999999999</v>
      </c>
      <c r="AH66" s="185">
        <v>0</v>
      </c>
      <c r="AI66" s="185">
        <v>0</v>
      </c>
      <c r="AJ66" s="185">
        <v>0</v>
      </c>
      <c r="AK66" s="185">
        <v>38.120000000000005</v>
      </c>
      <c r="AL66" s="185">
        <v>296.54999999999995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380.12</v>
      </c>
      <c r="AW66" s="185">
        <v>1028.8900000000001</v>
      </c>
      <c r="AX66" s="185">
        <v>10909.98</v>
      </c>
      <c r="AY66" s="185">
        <v>1353858.77</v>
      </c>
      <c r="AZ66" s="185">
        <v>111991.11</v>
      </c>
      <c r="BA66" s="185">
        <v>353924.0199999999</v>
      </c>
      <c r="BB66" s="185">
        <v>17315.969999999998</v>
      </c>
      <c r="BC66" s="185">
        <v>0</v>
      </c>
      <c r="BD66" s="185">
        <v>63703.950000000004</v>
      </c>
      <c r="BE66" s="185">
        <v>2115823.7400000002</v>
      </c>
      <c r="BF66" s="185">
        <v>105341.40000000001</v>
      </c>
      <c r="BG66" s="185">
        <v>0</v>
      </c>
      <c r="BH66" s="185">
        <v>0</v>
      </c>
      <c r="BI66" s="185">
        <v>0</v>
      </c>
      <c r="BJ66" s="185">
        <v>42.76</v>
      </c>
      <c r="BK66" s="185">
        <v>0</v>
      </c>
      <c r="BL66" s="185">
        <v>0</v>
      </c>
      <c r="BM66" s="185">
        <v>0</v>
      </c>
      <c r="BN66" s="185">
        <v>3375171.3</v>
      </c>
      <c r="BO66" s="185">
        <v>0</v>
      </c>
      <c r="BP66" s="185">
        <v>110.27</v>
      </c>
      <c r="BQ66" s="185">
        <v>0</v>
      </c>
      <c r="BR66" s="185">
        <v>0</v>
      </c>
      <c r="BS66" s="185">
        <v>19970.02</v>
      </c>
      <c r="BT66" s="185">
        <v>57.66</v>
      </c>
      <c r="BU66" s="185">
        <v>0</v>
      </c>
      <c r="BV66" s="185">
        <v>0</v>
      </c>
      <c r="BW66" s="185">
        <v>4142.25</v>
      </c>
      <c r="BX66" s="185">
        <v>0</v>
      </c>
      <c r="BY66" s="185">
        <v>257536.38</v>
      </c>
      <c r="BZ66" s="185">
        <v>0</v>
      </c>
      <c r="CA66" s="185">
        <v>864.68000000000006</v>
      </c>
      <c r="CB66" s="185">
        <v>0</v>
      </c>
      <c r="CC66" s="185">
        <v>26441.99</v>
      </c>
      <c r="CD66" s="249" t="s">
        <v>221</v>
      </c>
      <c r="CE66" s="195">
        <f t="shared" si="0"/>
        <v>13601295.18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245952</v>
      </c>
      <c r="D67" s="195">
        <f>ROUND(D51+D52,0)</f>
        <v>0</v>
      </c>
      <c r="E67" s="195">
        <f t="shared" ref="E67:BP67" si="3">ROUND(E51+E52,0)</f>
        <v>728482</v>
      </c>
      <c r="F67" s="195">
        <f t="shared" si="3"/>
        <v>0</v>
      </c>
      <c r="G67" s="195">
        <f t="shared" si="3"/>
        <v>179857</v>
      </c>
      <c r="H67" s="195">
        <f t="shared" si="3"/>
        <v>0</v>
      </c>
      <c r="I67" s="195">
        <f t="shared" si="3"/>
        <v>0</v>
      </c>
      <c r="J67" s="195">
        <f>ROUND(J51+J52,0)</f>
        <v>12381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355193</v>
      </c>
      <c r="Q67" s="195">
        <f t="shared" si="3"/>
        <v>40323</v>
      </c>
      <c r="R67" s="195">
        <f t="shared" si="3"/>
        <v>0</v>
      </c>
      <c r="S67" s="195">
        <f t="shared" si="3"/>
        <v>170451</v>
      </c>
      <c r="T67" s="195">
        <f t="shared" si="3"/>
        <v>16572</v>
      </c>
      <c r="U67" s="195">
        <f t="shared" si="3"/>
        <v>121897</v>
      </c>
      <c r="V67" s="195">
        <f t="shared" si="3"/>
        <v>14767</v>
      </c>
      <c r="W67" s="195">
        <f t="shared" si="3"/>
        <v>52499</v>
      </c>
      <c r="X67" s="195">
        <f t="shared" si="3"/>
        <v>42610</v>
      </c>
      <c r="Y67" s="195">
        <f t="shared" si="3"/>
        <v>200522</v>
      </c>
      <c r="Z67" s="195">
        <f t="shared" si="3"/>
        <v>265943</v>
      </c>
      <c r="AA67" s="195">
        <f t="shared" si="3"/>
        <v>32316</v>
      </c>
      <c r="AB67" s="195">
        <f t="shared" si="3"/>
        <v>64785</v>
      </c>
      <c r="AC67" s="195">
        <f t="shared" si="3"/>
        <v>107647</v>
      </c>
      <c r="AD67" s="195">
        <f t="shared" si="3"/>
        <v>0</v>
      </c>
      <c r="AE67" s="195">
        <f t="shared" si="3"/>
        <v>88238</v>
      </c>
      <c r="AF67" s="195">
        <f t="shared" si="3"/>
        <v>0</v>
      </c>
      <c r="AG67" s="195">
        <f t="shared" si="3"/>
        <v>222603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48354</v>
      </c>
      <c r="AL67" s="195">
        <f t="shared" si="3"/>
        <v>10517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6259</v>
      </c>
      <c r="AW67" s="195">
        <f t="shared" si="3"/>
        <v>5537</v>
      </c>
      <c r="AX67" s="195">
        <f t="shared" si="3"/>
        <v>0</v>
      </c>
      <c r="AY67" s="195">
        <f t="shared" si="3"/>
        <v>220712</v>
      </c>
      <c r="AZ67" s="195">
        <f>ROUND(AZ51+AZ52,0)</f>
        <v>5955</v>
      </c>
      <c r="BA67" s="195">
        <f>ROUND(BA51+BA52,0)</f>
        <v>17515</v>
      </c>
      <c r="BB67" s="195">
        <f t="shared" si="3"/>
        <v>12557</v>
      </c>
      <c r="BC67" s="195">
        <f t="shared" si="3"/>
        <v>0</v>
      </c>
      <c r="BD67" s="195">
        <f t="shared" si="3"/>
        <v>112189</v>
      </c>
      <c r="BE67" s="195">
        <f t="shared" si="3"/>
        <v>1022691</v>
      </c>
      <c r="BF67" s="195">
        <f t="shared" si="3"/>
        <v>95727</v>
      </c>
      <c r="BG67" s="195">
        <f t="shared" si="3"/>
        <v>12833</v>
      </c>
      <c r="BH67" s="195">
        <f t="shared" si="3"/>
        <v>77297</v>
      </c>
      <c r="BI67" s="195">
        <f t="shared" si="3"/>
        <v>0</v>
      </c>
      <c r="BJ67" s="195">
        <f t="shared" si="3"/>
        <v>13055</v>
      </c>
      <c r="BK67" s="195">
        <f t="shared" si="3"/>
        <v>57605</v>
      </c>
      <c r="BL67" s="195">
        <f t="shared" si="3"/>
        <v>0</v>
      </c>
      <c r="BM67" s="195">
        <f t="shared" si="3"/>
        <v>0</v>
      </c>
      <c r="BN67" s="195">
        <f t="shared" si="3"/>
        <v>229197</v>
      </c>
      <c r="BO67" s="195">
        <f t="shared" si="3"/>
        <v>0</v>
      </c>
      <c r="BP67" s="195">
        <f t="shared" si="3"/>
        <v>8322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8323</v>
      </c>
      <c r="BT67" s="195">
        <f t="shared" si="4"/>
        <v>18945</v>
      </c>
      <c r="BU67" s="195">
        <f t="shared" si="4"/>
        <v>0</v>
      </c>
      <c r="BV67" s="195">
        <f t="shared" si="4"/>
        <v>126450</v>
      </c>
      <c r="BW67" s="195">
        <f t="shared" si="4"/>
        <v>8381</v>
      </c>
      <c r="BX67" s="195">
        <f t="shared" si="4"/>
        <v>0</v>
      </c>
      <c r="BY67" s="195">
        <f t="shared" si="4"/>
        <v>28611</v>
      </c>
      <c r="BZ67" s="195">
        <f t="shared" si="4"/>
        <v>0</v>
      </c>
      <c r="CA67" s="195">
        <f t="shared" si="4"/>
        <v>0</v>
      </c>
      <c r="CB67" s="195">
        <f t="shared" si="4"/>
        <v>4420</v>
      </c>
      <c r="CC67" s="195">
        <f t="shared" si="4"/>
        <v>289559</v>
      </c>
      <c r="CD67" s="249" t="s">
        <v>221</v>
      </c>
      <c r="CE67" s="195">
        <f t="shared" si="0"/>
        <v>5404049</v>
      </c>
      <c r="CF67" s="252"/>
    </row>
    <row r="68" spans="1:84" ht="12.6" customHeight="1" x14ac:dyDescent="0.2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136930.37</v>
      </c>
      <c r="Q68" s="185">
        <v>0</v>
      </c>
      <c r="R68" s="185">
        <v>0</v>
      </c>
      <c r="S68" s="185">
        <v>0</v>
      </c>
      <c r="T68" s="185">
        <v>0</v>
      </c>
      <c r="U68" s="185">
        <v>118186.47</v>
      </c>
      <c r="V68" s="185">
        <v>0</v>
      </c>
      <c r="W68" s="185">
        <v>0</v>
      </c>
      <c r="X68" s="185">
        <v>129938.47000000002</v>
      </c>
      <c r="Y68" s="185">
        <v>8433.5</v>
      </c>
      <c r="Z68" s="185">
        <v>0</v>
      </c>
      <c r="AA68" s="185">
        <v>331705</v>
      </c>
      <c r="AB68" s="185">
        <v>265383.76</v>
      </c>
      <c r="AC68" s="185">
        <v>247.12</v>
      </c>
      <c r="AD68" s="185">
        <v>0</v>
      </c>
      <c r="AE68" s="185">
        <v>36293.440000000002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387503.55000000005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530104.54999999993</v>
      </c>
      <c r="BO68" s="185">
        <v>0</v>
      </c>
      <c r="BP68" s="185">
        <v>0</v>
      </c>
      <c r="BQ68" s="185">
        <v>0</v>
      </c>
      <c r="BR68" s="185">
        <v>0</v>
      </c>
      <c r="BS68" s="185">
        <v>11400.93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4843.17</v>
      </c>
      <c r="BZ68" s="185">
        <v>0</v>
      </c>
      <c r="CA68" s="185">
        <v>0</v>
      </c>
      <c r="CB68" s="185">
        <v>0</v>
      </c>
      <c r="CC68" s="185">
        <v>27598.14</v>
      </c>
      <c r="CD68" s="249" t="s">
        <v>221</v>
      </c>
      <c r="CE68" s="195">
        <f t="shared" si="0"/>
        <v>1988568.4699999997</v>
      </c>
      <c r="CF68" s="252"/>
    </row>
    <row r="69" spans="1:84" ht="12.6" customHeight="1" x14ac:dyDescent="0.2">
      <c r="A69" s="171" t="s">
        <v>241</v>
      </c>
      <c r="B69" s="175"/>
      <c r="C69" s="184">
        <v>4685.1399999999994</v>
      </c>
      <c r="D69" s="184">
        <v>0</v>
      </c>
      <c r="E69" s="185">
        <v>38184.97</v>
      </c>
      <c r="F69" s="185">
        <v>0</v>
      </c>
      <c r="G69" s="184">
        <v>8484.0999999999985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12872.099999999999</v>
      </c>
      <c r="Q69" s="185">
        <v>11018.470000000001</v>
      </c>
      <c r="R69" s="224">
        <v>58413.739999999991</v>
      </c>
      <c r="S69" s="185">
        <v>8427.07</v>
      </c>
      <c r="T69" s="184">
        <v>3.26</v>
      </c>
      <c r="U69" s="185">
        <v>54355.39</v>
      </c>
      <c r="V69" s="185">
        <v>28176.47</v>
      </c>
      <c r="W69" s="184">
        <v>15155.8</v>
      </c>
      <c r="X69" s="185">
        <v>5409.22</v>
      </c>
      <c r="Y69" s="185">
        <v>43360.29</v>
      </c>
      <c r="Z69" s="185">
        <v>10704.249999999998</v>
      </c>
      <c r="AA69" s="185">
        <v>9292.4599999999991</v>
      </c>
      <c r="AB69" s="185">
        <v>57689.540000000008</v>
      </c>
      <c r="AC69" s="185">
        <v>25040.62</v>
      </c>
      <c r="AD69" s="185">
        <v>0</v>
      </c>
      <c r="AE69" s="185">
        <v>2609.7699999999995</v>
      </c>
      <c r="AF69" s="185">
        <v>0</v>
      </c>
      <c r="AG69" s="185">
        <v>59798.670000000006</v>
      </c>
      <c r="AH69" s="185">
        <v>0</v>
      </c>
      <c r="AI69" s="185">
        <v>0</v>
      </c>
      <c r="AJ69" s="185">
        <v>1619.18</v>
      </c>
      <c r="AK69" s="185">
        <v>1271.72</v>
      </c>
      <c r="AL69" s="185">
        <v>864.1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510.78</v>
      </c>
      <c r="AW69" s="185">
        <v>78.19</v>
      </c>
      <c r="AX69" s="185">
        <v>0</v>
      </c>
      <c r="AY69" s="185">
        <v>3265.95</v>
      </c>
      <c r="AZ69" s="185">
        <v>0</v>
      </c>
      <c r="BA69" s="185">
        <v>0</v>
      </c>
      <c r="BB69" s="185">
        <v>24781.790000000005</v>
      </c>
      <c r="BC69" s="185">
        <v>0</v>
      </c>
      <c r="BD69" s="185">
        <v>101044.36000000002</v>
      </c>
      <c r="BE69" s="185">
        <v>59902.020000000004</v>
      </c>
      <c r="BF69" s="185">
        <v>5859.25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629.34</v>
      </c>
      <c r="BN69" s="185">
        <v>287504.21000000002</v>
      </c>
      <c r="BO69" s="185">
        <v>2.88</v>
      </c>
      <c r="BP69" s="185">
        <v>6883.6399999999994</v>
      </c>
      <c r="BQ69" s="185">
        <v>0</v>
      </c>
      <c r="BR69" s="185">
        <v>0</v>
      </c>
      <c r="BS69" s="185">
        <v>35327.459999999992</v>
      </c>
      <c r="BT69" s="185">
        <v>13548.84</v>
      </c>
      <c r="BU69" s="185">
        <v>0</v>
      </c>
      <c r="BV69" s="185">
        <v>0</v>
      </c>
      <c r="BW69" s="185">
        <v>8325.7899999999991</v>
      </c>
      <c r="BX69" s="185">
        <v>0</v>
      </c>
      <c r="BY69" s="185">
        <v>53518.07</v>
      </c>
      <c r="BZ69" s="185">
        <v>0</v>
      </c>
      <c r="CA69" s="185">
        <v>10658.619999999999</v>
      </c>
      <c r="CB69" s="185">
        <v>1539.9</v>
      </c>
      <c r="CC69" s="185">
        <v>62945627.698930487</v>
      </c>
      <c r="CD69" s="188">
        <v>5576347.0099999998</v>
      </c>
      <c r="CE69" s="195">
        <f t="shared" si="0"/>
        <v>69592792.128930494</v>
      </c>
      <c r="CF69" s="252"/>
    </row>
    <row r="70" spans="1:84" ht="12.6" customHeight="1" x14ac:dyDescent="0.2">
      <c r="A70" s="171" t="s">
        <v>242</v>
      </c>
      <c r="B70" s="175"/>
      <c r="C70" s="184">
        <v>0</v>
      </c>
      <c r="D70" s="184">
        <v>0</v>
      </c>
      <c r="E70" s="184">
        <v>6802.4</v>
      </c>
      <c r="F70" s="185">
        <v>0</v>
      </c>
      <c r="G70" s="184">
        <v>12816.119999999999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8.7899999999999991</v>
      </c>
      <c r="S70" s="184">
        <v>0</v>
      </c>
      <c r="T70" s="184">
        <v>0</v>
      </c>
      <c r="U70" s="185">
        <v>14957.94</v>
      </c>
      <c r="V70" s="184">
        <v>0</v>
      </c>
      <c r="W70" s="184">
        <v>0</v>
      </c>
      <c r="X70" s="185">
        <v>0</v>
      </c>
      <c r="Y70" s="185">
        <v>13307.789999999999</v>
      </c>
      <c r="Z70" s="185">
        <v>3671.71</v>
      </c>
      <c r="AA70" s="185">
        <v>0</v>
      </c>
      <c r="AB70" s="185">
        <v>3348941.2500000005</v>
      </c>
      <c r="AC70" s="185">
        <v>0</v>
      </c>
      <c r="AD70" s="185">
        <v>0</v>
      </c>
      <c r="AE70" s="185">
        <v>0</v>
      </c>
      <c r="AF70" s="185">
        <v>0</v>
      </c>
      <c r="AG70" s="185">
        <v>26696.5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21309.7</v>
      </c>
      <c r="AX70" s="185">
        <v>0</v>
      </c>
      <c r="AY70" s="185">
        <v>592044.54999999993</v>
      </c>
      <c r="AZ70" s="185">
        <v>123512.38</v>
      </c>
      <c r="BA70" s="185">
        <v>0</v>
      </c>
      <c r="BB70" s="185">
        <v>15303.66</v>
      </c>
      <c r="BC70" s="185">
        <v>0</v>
      </c>
      <c r="BD70" s="185">
        <v>0</v>
      </c>
      <c r="BE70" s="185">
        <v>546800.65999999992</v>
      </c>
      <c r="BF70" s="185">
        <v>301553.65999999997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345721.39</v>
      </c>
      <c r="BO70" s="185">
        <v>0</v>
      </c>
      <c r="BP70" s="185">
        <v>0</v>
      </c>
      <c r="BQ70" s="185">
        <v>0</v>
      </c>
      <c r="BR70" s="185">
        <v>0</v>
      </c>
      <c r="BS70" s="185">
        <v>39131.46</v>
      </c>
      <c r="BT70" s="185">
        <v>0</v>
      </c>
      <c r="BU70" s="185">
        <v>0</v>
      </c>
      <c r="BV70" s="185">
        <v>0</v>
      </c>
      <c r="BW70" s="185">
        <v>92477.090000000011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12409236.079999998</v>
      </c>
      <c r="CD70" s="188">
        <v>0</v>
      </c>
      <c r="CE70" s="195">
        <f t="shared" si="0"/>
        <v>17914293.129999999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4745754.63</v>
      </c>
      <c r="D71" s="195">
        <f t="shared" ref="D71:AI71" si="5">SUM(D61:D69)-D70</f>
        <v>0</v>
      </c>
      <c r="E71" s="195">
        <f t="shared" si="5"/>
        <v>13549393.210000001</v>
      </c>
      <c r="F71" s="195">
        <f t="shared" si="5"/>
        <v>0</v>
      </c>
      <c r="G71" s="195">
        <f t="shared" si="5"/>
        <v>512610.90999999992</v>
      </c>
      <c r="H71" s="195">
        <f t="shared" si="5"/>
        <v>0</v>
      </c>
      <c r="I71" s="195">
        <f t="shared" si="5"/>
        <v>0</v>
      </c>
      <c r="J71" s="195">
        <f t="shared" si="5"/>
        <v>12381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10310943.879999999</v>
      </c>
      <c r="Q71" s="195">
        <f t="shared" si="5"/>
        <v>3051532.3299999996</v>
      </c>
      <c r="R71" s="195">
        <f t="shared" si="5"/>
        <v>5724625.1800000006</v>
      </c>
      <c r="S71" s="195">
        <f t="shared" si="5"/>
        <v>2893278.57</v>
      </c>
      <c r="T71" s="195">
        <f t="shared" si="5"/>
        <v>573431.48</v>
      </c>
      <c r="U71" s="195">
        <f t="shared" si="5"/>
        <v>7187279.9399999985</v>
      </c>
      <c r="V71" s="195">
        <f t="shared" si="5"/>
        <v>2756904.1400000006</v>
      </c>
      <c r="W71" s="195">
        <f t="shared" si="5"/>
        <v>635246.92000000004</v>
      </c>
      <c r="X71" s="195">
        <f t="shared" si="5"/>
        <v>1957977.43</v>
      </c>
      <c r="Y71" s="195">
        <f t="shared" si="5"/>
        <v>4620782.8800000008</v>
      </c>
      <c r="Z71" s="195">
        <f t="shared" si="5"/>
        <v>3648977.209999999</v>
      </c>
      <c r="AA71" s="195">
        <f t="shared" si="5"/>
        <v>926942.66999999993</v>
      </c>
      <c r="AB71" s="195">
        <f t="shared" si="5"/>
        <v>18214681.670000002</v>
      </c>
      <c r="AC71" s="195">
        <f t="shared" si="5"/>
        <v>3800571.1500000004</v>
      </c>
      <c r="AD71" s="195">
        <f t="shared" si="5"/>
        <v>0</v>
      </c>
      <c r="AE71" s="195">
        <f t="shared" si="5"/>
        <v>1184198.1500000001</v>
      </c>
      <c r="AF71" s="195">
        <f t="shared" si="5"/>
        <v>0</v>
      </c>
      <c r="AG71" s="195">
        <f t="shared" si="5"/>
        <v>9861947.4299999997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392846.86999999994</v>
      </c>
      <c r="AK71" s="195">
        <f t="shared" si="6"/>
        <v>900520.89999999991</v>
      </c>
      <c r="AL71" s="195">
        <f t="shared" si="6"/>
        <v>238542.68000000002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12120.340000000002</v>
      </c>
      <c r="AW71" s="195">
        <f t="shared" si="6"/>
        <v>94737.69</v>
      </c>
      <c r="AX71" s="195">
        <f t="shared" si="6"/>
        <v>404946.44000000006</v>
      </c>
      <c r="AY71" s="195">
        <f t="shared" si="6"/>
        <v>2172061.41</v>
      </c>
      <c r="AZ71" s="195">
        <f t="shared" si="6"/>
        <v>19152.380000000005</v>
      </c>
      <c r="BA71" s="195">
        <f t="shared" si="6"/>
        <v>566448.86999999988</v>
      </c>
      <c r="BB71" s="195">
        <f t="shared" si="6"/>
        <v>1733006.18</v>
      </c>
      <c r="BC71" s="195">
        <f t="shared" si="6"/>
        <v>0</v>
      </c>
      <c r="BD71" s="195">
        <f t="shared" si="6"/>
        <v>287834.06000000006</v>
      </c>
      <c r="BE71" s="195">
        <f t="shared" si="6"/>
        <v>6470650.3999999994</v>
      </c>
      <c r="BF71" s="195">
        <f t="shared" si="6"/>
        <v>1905583.3800000001</v>
      </c>
      <c r="BG71" s="195">
        <f t="shared" si="6"/>
        <v>12833</v>
      </c>
      <c r="BH71" s="195">
        <f t="shared" si="6"/>
        <v>78439.55</v>
      </c>
      <c r="BI71" s="195">
        <f t="shared" si="6"/>
        <v>0</v>
      </c>
      <c r="BJ71" s="195">
        <f t="shared" si="6"/>
        <v>77225.279999999999</v>
      </c>
      <c r="BK71" s="195">
        <f t="shared" si="6"/>
        <v>57605</v>
      </c>
      <c r="BL71" s="195">
        <f t="shared" si="6"/>
        <v>0</v>
      </c>
      <c r="BM71" s="195">
        <f t="shared" si="6"/>
        <v>174102.77000000005</v>
      </c>
      <c r="BN71" s="195">
        <f t="shared" si="6"/>
        <v>9870136.9000000022</v>
      </c>
      <c r="BO71" s="195">
        <f t="shared" si="6"/>
        <v>35202.26</v>
      </c>
      <c r="BP71" s="195">
        <f t="shared" ref="BP71:CC71" si="7">SUM(BP61:BP69)-BP70</f>
        <v>15315.91</v>
      </c>
      <c r="BQ71" s="195">
        <f t="shared" si="7"/>
        <v>0</v>
      </c>
      <c r="BR71" s="195">
        <f t="shared" si="7"/>
        <v>0</v>
      </c>
      <c r="BS71" s="195">
        <f t="shared" si="7"/>
        <v>391606.2099999999</v>
      </c>
      <c r="BT71" s="195">
        <f t="shared" si="7"/>
        <v>415241.51</v>
      </c>
      <c r="BU71" s="195">
        <f t="shared" si="7"/>
        <v>0</v>
      </c>
      <c r="BV71" s="195">
        <f t="shared" si="7"/>
        <v>126450</v>
      </c>
      <c r="BW71" s="195">
        <f t="shared" si="7"/>
        <v>326948.16999999993</v>
      </c>
      <c r="BX71" s="195">
        <f t="shared" si="7"/>
        <v>0</v>
      </c>
      <c r="BY71" s="195">
        <f t="shared" si="7"/>
        <v>2016806.14</v>
      </c>
      <c r="BZ71" s="195">
        <f t="shared" si="7"/>
        <v>0</v>
      </c>
      <c r="CA71" s="195">
        <f t="shared" si="7"/>
        <v>441262.28000000009</v>
      </c>
      <c r="CB71" s="195">
        <f t="shared" si="7"/>
        <v>6151.2100000000009</v>
      </c>
      <c r="CC71" s="195">
        <f t="shared" si="7"/>
        <v>52359874.208930492</v>
      </c>
      <c r="CD71" s="245">
        <f>CD69-CD70</f>
        <v>5576347.0099999998</v>
      </c>
      <c r="CE71" s="195">
        <f>SUM(CE61:CE69)-CE70</f>
        <v>183349459.78893054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19706960.18</v>
      </c>
      <c r="D73" s="184">
        <v>0</v>
      </c>
      <c r="E73" s="185">
        <v>53675011.420000002</v>
      </c>
      <c r="F73" s="185">
        <v>0</v>
      </c>
      <c r="G73" s="184">
        <v>3593454</v>
      </c>
      <c r="H73" s="184">
        <v>0</v>
      </c>
      <c r="I73" s="185">
        <v>0</v>
      </c>
      <c r="J73" s="185">
        <v>1917831.64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34506712.130000003</v>
      </c>
      <c r="Q73" s="185">
        <v>967898.62</v>
      </c>
      <c r="R73" s="185">
        <v>2225454.5</v>
      </c>
      <c r="S73" s="185">
        <v>0</v>
      </c>
      <c r="T73" s="185">
        <v>1461932.06</v>
      </c>
      <c r="U73" s="185">
        <v>19997638.460000001</v>
      </c>
      <c r="V73" s="185">
        <v>16478216.92</v>
      </c>
      <c r="W73" s="185">
        <v>1284318.72</v>
      </c>
      <c r="X73" s="185">
        <v>11222039.140000001</v>
      </c>
      <c r="Y73" s="185">
        <v>3675286.1699999995</v>
      </c>
      <c r="Z73" s="185">
        <v>284291</v>
      </c>
      <c r="AA73" s="185">
        <v>575739.24</v>
      </c>
      <c r="AB73" s="185">
        <v>16174151.550000001</v>
      </c>
      <c r="AC73" s="185">
        <v>14666518.960000001</v>
      </c>
      <c r="AD73" s="185">
        <v>0</v>
      </c>
      <c r="AE73" s="185">
        <v>2452794.9700000002</v>
      </c>
      <c r="AF73" s="185">
        <v>0</v>
      </c>
      <c r="AG73" s="185">
        <v>9949467.9199999981</v>
      </c>
      <c r="AH73" s="185">
        <v>0</v>
      </c>
      <c r="AI73" s="185">
        <v>0</v>
      </c>
      <c r="AJ73" s="185">
        <v>248</v>
      </c>
      <c r="AK73" s="185">
        <v>2060962.25</v>
      </c>
      <c r="AL73" s="185">
        <v>680344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217557271.85000002</v>
      </c>
      <c r="CF73" s="252"/>
    </row>
    <row r="74" spans="1:84" ht="12.6" customHeight="1" x14ac:dyDescent="0.2">
      <c r="A74" s="171" t="s">
        <v>246</v>
      </c>
      <c r="B74" s="175"/>
      <c r="C74" s="184">
        <v>129991.14</v>
      </c>
      <c r="D74" s="184">
        <v>0</v>
      </c>
      <c r="E74" s="185">
        <v>3672397.58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78020856.069999993</v>
      </c>
      <c r="Q74" s="185">
        <v>2412565.38</v>
      </c>
      <c r="R74" s="185">
        <v>15964675.959999999</v>
      </c>
      <c r="S74" s="185">
        <v>0</v>
      </c>
      <c r="T74" s="185">
        <v>1887725.1</v>
      </c>
      <c r="U74" s="185">
        <v>29788123.819999997</v>
      </c>
      <c r="V74" s="185">
        <v>14415792.390000001</v>
      </c>
      <c r="W74" s="185">
        <v>12852574.57</v>
      </c>
      <c r="X74" s="185">
        <v>33882629.43</v>
      </c>
      <c r="Y74" s="185">
        <v>21665041.649999999</v>
      </c>
      <c r="Z74" s="185">
        <v>17920020</v>
      </c>
      <c r="AA74" s="185">
        <v>4294230.580000001</v>
      </c>
      <c r="AB74" s="185">
        <v>88391851.459999993</v>
      </c>
      <c r="AC74" s="185">
        <v>8805867.3300000001</v>
      </c>
      <c r="AD74" s="185">
        <v>0</v>
      </c>
      <c r="AE74" s="185">
        <v>327122.05</v>
      </c>
      <c r="AF74" s="185">
        <v>0</v>
      </c>
      <c r="AG74" s="185">
        <v>40030559.789999992</v>
      </c>
      <c r="AH74" s="185">
        <v>0</v>
      </c>
      <c r="AI74" s="185">
        <v>0</v>
      </c>
      <c r="AJ74" s="185">
        <v>165572</v>
      </c>
      <c r="AK74" s="185">
        <v>196224.75</v>
      </c>
      <c r="AL74" s="185">
        <v>63102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374886923.04999995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19836951.32</v>
      </c>
      <c r="D75" s="195">
        <f t="shared" si="9"/>
        <v>0</v>
      </c>
      <c r="E75" s="195">
        <f t="shared" si="9"/>
        <v>57347409</v>
      </c>
      <c r="F75" s="195">
        <f t="shared" si="9"/>
        <v>0</v>
      </c>
      <c r="G75" s="195">
        <f t="shared" si="9"/>
        <v>3593454</v>
      </c>
      <c r="H75" s="195">
        <f t="shared" si="9"/>
        <v>0</v>
      </c>
      <c r="I75" s="195">
        <f t="shared" si="9"/>
        <v>0</v>
      </c>
      <c r="J75" s="195">
        <f t="shared" si="9"/>
        <v>1917831.64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112527568.19999999</v>
      </c>
      <c r="Q75" s="195">
        <f t="shared" si="9"/>
        <v>3380464</v>
      </c>
      <c r="R75" s="195">
        <f t="shared" si="9"/>
        <v>18190130.460000001</v>
      </c>
      <c r="S75" s="195">
        <f t="shared" si="9"/>
        <v>0</v>
      </c>
      <c r="T75" s="195">
        <f t="shared" si="9"/>
        <v>3349657.16</v>
      </c>
      <c r="U75" s="195">
        <f t="shared" si="9"/>
        <v>49785762.280000001</v>
      </c>
      <c r="V75" s="195">
        <f t="shared" si="9"/>
        <v>30894009.310000002</v>
      </c>
      <c r="W75" s="195">
        <f t="shared" si="9"/>
        <v>14136893.290000001</v>
      </c>
      <c r="X75" s="195">
        <f t="shared" si="9"/>
        <v>45104668.57</v>
      </c>
      <c r="Y75" s="195">
        <f t="shared" si="9"/>
        <v>25340327.819999997</v>
      </c>
      <c r="Z75" s="195">
        <f t="shared" si="9"/>
        <v>18204311</v>
      </c>
      <c r="AA75" s="195">
        <f t="shared" si="9"/>
        <v>4869969.8200000012</v>
      </c>
      <c r="AB75" s="195">
        <f t="shared" si="9"/>
        <v>104566003.00999999</v>
      </c>
      <c r="AC75" s="195">
        <f t="shared" si="9"/>
        <v>23472386.289999999</v>
      </c>
      <c r="AD75" s="195">
        <f t="shared" si="9"/>
        <v>0</v>
      </c>
      <c r="AE75" s="195">
        <f t="shared" si="9"/>
        <v>2779917.02</v>
      </c>
      <c r="AF75" s="195">
        <f t="shared" si="9"/>
        <v>0</v>
      </c>
      <c r="AG75" s="195">
        <f t="shared" si="9"/>
        <v>49980027.709999993</v>
      </c>
      <c r="AH75" s="195">
        <f t="shared" si="9"/>
        <v>0</v>
      </c>
      <c r="AI75" s="195">
        <f t="shared" si="9"/>
        <v>0</v>
      </c>
      <c r="AJ75" s="195">
        <f t="shared" si="9"/>
        <v>165820</v>
      </c>
      <c r="AK75" s="195">
        <f t="shared" si="9"/>
        <v>2257187</v>
      </c>
      <c r="AL75" s="195">
        <f t="shared" si="9"/>
        <v>743446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592444194.89999998</v>
      </c>
      <c r="CF75" s="252"/>
    </row>
    <row r="76" spans="1:84" ht="12.6" customHeight="1" x14ac:dyDescent="0.2">
      <c r="A76" s="171" t="s">
        <v>248</v>
      </c>
      <c r="B76" s="175"/>
      <c r="C76" s="184">
        <v>7901.6499999999987</v>
      </c>
      <c r="D76" s="184">
        <v>0</v>
      </c>
      <c r="E76" s="185">
        <v>23403.789999999997</v>
      </c>
      <c r="F76" s="185">
        <v>0</v>
      </c>
      <c r="G76" s="184">
        <v>5778.2200000000012</v>
      </c>
      <c r="H76" s="184">
        <v>0</v>
      </c>
      <c r="I76" s="185">
        <v>0</v>
      </c>
      <c r="J76" s="185">
        <v>397.77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11411.220000000001</v>
      </c>
      <c r="Q76" s="185">
        <v>1295.44</v>
      </c>
      <c r="R76" s="185">
        <v>0</v>
      </c>
      <c r="S76" s="185">
        <v>5476.05</v>
      </c>
      <c r="T76" s="185">
        <v>532.4</v>
      </c>
      <c r="U76" s="185">
        <v>3916.1600000000003</v>
      </c>
      <c r="V76" s="185">
        <v>474.42</v>
      </c>
      <c r="W76" s="185">
        <v>1686.6100000000001</v>
      </c>
      <c r="X76" s="185">
        <v>1368.9299999999998</v>
      </c>
      <c r="Y76" s="185">
        <v>6442.13</v>
      </c>
      <c r="Z76" s="185">
        <v>8543.9000000000015</v>
      </c>
      <c r="AA76" s="185">
        <v>1038.21</v>
      </c>
      <c r="AB76" s="185">
        <v>2081.33</v>
      </c>
      <c r="AC76" s="185">
        <v>3458.37</v>
      </c>
      <c r="AD76" s="185">
        <v>0</v>
      </c>
      <c r="AE76" s="185">
        <v>2834.8</v>
      </c>
      <c r="AF76" s="185">
        <v>0</v>
      </c>
      <c r="AG76" s="185">
        <v>7151.5300000000007</v>
      </c>
      <c r="AH76" s="185">
        <v>0</v>
      </c>
      <c r="AI76" s="185">
        <v>0</v>
      </c>
      <c r="AJ76" s="185">
        <v>0</v>
      </c>
      <c r="AK76" s="185">
        <v>1553.47</v>
      </c>
      <c r="AL76" s="185">
        <v>337.87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201.08</v>
      </c>
      <c r="AW76" s="185">
        <v>177.89</v>
      </c>
      <c r="AX76" s="185">
        <v>0</v>
      </c>
      <c r="AY76" s="185">
        <v>7090.7800000000007</v>
      </c>
      <c r="AZ76" s="185">
        <v>191.32999999999998</v>
      </c>
      <c r="BA76" s="185">
        <v>562.71</v>
      </c>
      <c r="BB76" s="185">
        <v>403.41</v>
      </c>
      <c r="BC76" s="185">
        <v>0</v>
      </c>
      <c r="BD76" s="185">
        <v>3604.28</v>
      </c>
      <c r="BE76" s="185">
        <v>32855.81</v>
      </c>
      <c r="BF76" s="185">
        <v>3075.4100000000003</v>
      </c>
      <c r="BG76" s="185">
        <v>412.28</v>
      </c>
      <c r="BH76" s="185">
        <v>2483.2999999999997</v>
      </c>
      <c r="BI76" s="185">
        <v>0</v>
      </c>
      <c r="BJ76" s="185">
        <v>419.4</v>
      </c>
      <c r="BK76" s="185">
        <v>1850.6599999999999</v>
      </c>
      <c r="BL76" s="185">
        <v>0</v>
      </c>
      <c r="BM76" s="185">
        <v>0</v>
      </c>
      <c r="BN76" s="185">
        <v>7363.38</v>
      </c>
      <c r="BO76" s="185">
        <v>0</v>
      </c>
      <c r="BP76" s="185">
        <v>267.36</v>
      </c>
      <c r="BQ76" s="185">
        <v>0</v>
      </c>
      <c r="BR76" s="185">
        <v>0</v>
      </c>
      <c r="BS76" s="185">
        <v>267.39999999999998</v>
      </c>
      <c r="BT76" s="185">
        <v>608.63</v>
      </c>
      <c r="BU76" s="185">
        <v>0</v>
      </c>
      <c r="BV76" s="185">
        <v>4062.43</v>
      </c>
      <c r="BW76" s="185">
        <v>269.27</v>
      </c>
      <c r="BX76" s="185">
        <v>0</v>
      </c>
      <c r="BY76" s="185">
        <v>919.18000000000006</v>
      </c>
      <c r="BZ76" s="185">
        <v>0</v>
      </c>
      <c r="CA76" s="185">
        <v>0</v>
      </c>
      <c r="CB76" s="185">
        <v>142.01</v>
      </c>
      <c r="CC76" s="185">
        <v>9302.619999999999</v>
      </c>
      <c r="CD76" s="249" t="s">
        <v>221</v>
      </c>
      <c r="CE76" s="195">
        <f t="shared" si="8"/>
        <v>173614.88999999996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0</v>
      </c>
      <c r="D77" s="184">
        <v>0</v>
      </c>
      <c r="E77" s="184">
        <v>0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0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4051.8338792052909</v>
      </c>
      <c r="D78" s="184">
        <v>0</v>
      </c>
      <c r="E78" s="184">
        <v>12001.071829783146</v>
      </c>
      <c r="F78" s="184">
        <v>0</v>
      </c>
      <c r="G78" s="184">
        <v>2962.9745126020016</v>
      </c>
      <c r="H78" s="184">
        <v>0</v>
      </c>
      <c r="I78" s="184">
        <v>0</v>
      </c>
      <c r="J78" s="184">
        <v>203.96979898267941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5851.4826395835062</v>
      </c>
      <c r="Q78" s="184">
        <v>664.27995171612304</v>
      </c>
      <c r="R78" s="184">
        <v>0</v>
      </c>
      <c r="S78" s="184">
        <v>2808.0267936724786</v>
      </c>
      <c r="T78" s="184">
        <v>273.00580983578078</v>
      </c>
      <c r="U78" s="184">
        <v>2008.1413077507355</v>
      </c>
      <c r="V78" s="184">
        <v>243.27463618011106</v>
      </c>
      <c r="W78" s="184">
        <v>864.86538115538372</v>
      </c>
      <c r="X78" s="184">
        <v>701.96439379882679</v>
      </c>
      <c r="Y78" s="184">
        <v>3303.4164495067216</v>
      </c>
      <c r="Z78" s="184">
        <v>4381.1689306084299</v>
      </c>
      <c r="AA78" s="184">
        <v>532.37671267769724</v>
      </c>
      <c r="AB78" s="184">
        <v>1067.2711911823922</v>
      </c>
      <c r="AC78" s="184">
        <v>1773.3942572535109</v>
      </c>
      <c r="AD78" s="184">
        <v>0</v>
      </c>
      <c r="AE78" s="184">
        <v>1453.6379972247776</v>
      </c>
      <c r="AF78" s="184">
        <v>0</v>
      </c>
      <c r="AG78" s="184">
        <v>3667.1848970978249</v>
      </c>
      <c r="AH78" s="184">
        <v>0</v>
      </c>
      <c r="AI78" s="184">
        <v>0</v>
      </c>
      <c r="AJ78" s="184">
        <v>0</v>
      </c>
      <c r="AK78" s="184">
        <v>796.59341736587237</v>
      </c>
      <c r="AL78" s="184">
        <v>173.25408145983334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103.11045875615854</v>
      </c>
      <c r="AW78" s="184">
        <v>91.219014860418952</v>
      </c>
      <c r="AX78" s="249" t="s">
        <v>221</v>
      </c>
      <c r="AY78" s="249" t="s">
        <v>221</v>
      </c>
      <c r="AZ78" s="249" t="s">
        <v>221</v>
      </c>
      <c r="BA78" s="184">
        <v>288.54827057229943</v>
      </c>
      <c r="BB78" s="184">
        <v>206.86189659251002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1273.3946798745199</v>
      </c>
      <c r="BI78" s="184">
        <v>0</v>
      </c>
      <c r="BJ78" s="249" t="s">
        <v>221</v>
      </c>
      <c r="BK78" s="184">
        <v>948.98747563990628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137.11824483487561</v>
      </c>
      <c r="BT78" s="184">
        <v>312.0952780622676</v>
      </c>
      <c r="BU78" s="184">
        <v>0</v>
      </c>
      <c r="BV78" s="184">
        <v>2083.1461157985932</v>
      </c>
      <c r="BW78" s="184">
        <v>138.07714953884428</v>
      </c>
      <c r="BX78" s="184">
        <v>0</v>
      </c>
      <c r="BY78" s="184">
        <v>471.34012074540391</v>
      </c>
      <c r="BZ78" s="184">
        <v>0</v>
      </c>
      <c r="CA78" s="184">
        <v>0</v>
      </c>
      <c r="CB78" s="184">
        <v>72.820351342560528</v>
      </c>
      <c r="CC78" s="249" t="s">
        <v>221</v>
      </c>
      <c r="CD78" s="249" t="s">
        <v>221</v>
      </c>
      <c r="CE78" s="195">
        <f t="shared" si="8"/>
        <v>55909.907925261468</v>
      </c>
      <c r="CF78" s="195"/>
    </row>
    <row r="79" spans="1:84" ht="12.6" customHeight="1" x14ac:dyDescent="0.2">
      <c r="A79" s="171" t="s">
        <v>251</v>
      </c>
      <c r="B79" s="175"/>
      <c r="C79" s="225">
        <v>0</v>
      </c>
      <c r="D79" s="225">
        <v>0</v>
      </c>
      <c r="E79" s="184">
        <v>0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0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20.71</v>
      </c>
      <c r="D80" s="187">
        <v>0</v>
      </c>
      <c r="E80" s="187">
        <v>58.749999999999993</v>
      </c>
      <c r="F80" s="187">
        <v>0</v>
      </c>
      <c r="G80" s="187">
        <v>0.68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12.95</v>
      </c>
      <c r="Q80" s="187">
        <v>17.309999999999999</v>
      </c>
      <c r="R80" s="187">
        <v>0</v>
      </c>
      <c r="S80" s="187">
        <v>0</v>
      </c>
      <c r="T80" s="187">
        <v>2.65</v>
      </c>
      <c r="U80" s="187">
        <v>0</v>
      </c>
      <c r="V80" s="187">
        <v>3.24</v>
      </c>
      <c r="W80" s="187">
        <v>0.01</v>
      </c>
      <c r="X80" s="187">
        <v>0</v>
      </c>
      <c r="Y80" s="187">
        <v>2.0399999999999996</v>
      </c>
      <c r="Z80" s="187">
        <v>7.0500000000000007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15.56</v>
      </c>
      <c r="AH80" s="187">
        <v>0</v>
      </c>
      <c r="AI80" s="187">
        <v>0</v>
      </c>
      <c r="AJ80" s="187">
        <v>0.92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141.87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1277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 t="s">
        <v>1268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1272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1274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4949</v>
      </c>
      <c r="D111" s="174">
        <v>21137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619</v>
      </c>
      <c r="D114" s="174">
        <v>1422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14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55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15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>
        <v>8</v>
      </c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92</v>
      </c>
    </row>
    <row r="128" spans="1:5" ht="12.6" customHeight="1" x14ac:dyDescent="0.2">
      <c r="A128" s="173" t="s">
        <v>292</v>
      </c>
      <c r="B128" s="172" t="s">
        <v>256</v>
      </c>
      <c r="C128" s="189">
        <v>142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2752</v>
      </c>
      <c r="C138" s="189">
        <v>919</v>
      </c>
      <c r="D138" s="174">
        <v>1278</v>
      </c>
      <c r="E138" s="175">
        <f>SUM(B138:D138)</f>
        <v>4949</v>
      </c>
    </row>
    <row r="139" spans="1:6" ht="12.6" customHeight="1" x14ac:dyDescent="0.2">
      <c r="A139" s="173" t="s">
        <v>215</v>
      </c>
      <c r="B139" s="174">
        <v>13411</v>
      </c>
      <c r="C139" s="189">
        <v>3203</v>
      </c>
      <c r="D139" s="174">
        <v>4523</v>
      </c>
      <c r="E139" s="175">
        <f>SUM(B139:D139)</f>
        <v>21137</v>
      </c>
    </row>
    <row r="140" spans="1:6" ht="12.6" customHeight="1" x14ac:dyDescent="0.2">
      <c r="A140" s="173" t="s">
        <v>298</v>
      </c>
      <c r="B140" s="174">
        <v>93122.500764769502</v>
      </c>
      <c r="C140" s="174">
        <v>31310.001512619565</v>
      </c>
      <c r="D140" s="174">
        <v>73204.497722610788</v>
      </c>
      <c r="E140" s="175">
        <f>SUM(B140:D140)</f>
        <v>197636.99999999985</v>
      </c>
    </row>
    <row r="141" spans="1:6" ht="12.6" customHeight="1" x14ac:dyDescent="0.2">
      <c r="A141" s="173" t="s">
        <v>245</v>
      </c>
      <c r="B141" s="174">
        <v>130055827.96000001</v>
      </c>
      <c r="C141" s="189">
        <v>34962447.300000004</v>
      </c>
      <c r="D141" s="174">
        <v>52538996.590000004</v>
      </c>
      <c r="E141" s="175">
        <f>SUM(B141:D141)</f>
        <v>217557271.85000002</v>
      </c>
      <c r="F141" s="199"/>
    </row>
    <row r="142" spans="1:6" ht="12.6" customHeight="1" x14ac:dyDescent="0.2">
      <c r="A142" s="173" t="s">
        <v>246</v>
      </c>
      <c r="B142" s="174">
        <v>176639029.01999998</v>
      </c>
      <c r="C142" s="189">
        <v>59390246.400000006</v>
      </c>
      <c r="D142" s="174">
        <v>138857647.63</v>
      </c>
      <c r="E142" s="175">
        <f>SUM(B142:D142)</f>
        <v>374886923.04999995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4354231.7000000011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123774.37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-85291.14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1216359.55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68956.359999999986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5678030.8400000017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v>725476.32000000007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1263092.1499999999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1988568.47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-7504.88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-7504.88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69039.100000000006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4727189.870000001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4796228.9700000007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5302.19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782320.73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787622.91999999993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2525563.9299999997</v>
      </c>
      <c r="C195" s="189">
        <v>0</v>
      </c>
      <c r="D195" s="174">
        <v>0</v>
      </c>
      <c r="E195" s="175">
        <f t="shared" ref="E195:E203" si="10">SUM(B195:C195)-D195</f>
        <v>2525563.9299999997</v>
      </c>
    </row>
    <row r="196" spans="1:8" ht="12.6" customHeight="1" x14ac:dyDescent="0.2">
      <c r="A196" s="173" t="s">
        <v>333</v>
      </c>
      <c r="B196" s="174">
        <v>1906095.07</v>
      </c>
      <c r="C196" s="189">
        <v>-33270</v>
      </c>
      <c r="D196" s="174">
        <v>0</v>
      </c>
      <c r="E196" s="175">
        <f t="shared" si="10"/>
        <v>1872825.07</v>
      </c>
    </row>
    <row r="197" spans="1:8" ht="12.6" customHeight="1" x14ac:dyDescent="0.2">
      <c r="A197" s="173" t="s">
        <v>334</v>
      </c>
      <c r="B197" s="174">
        <v>77859830.810000002</v>
      </c>
      <c r="C197" s="189">
        <v>1260050.5500000003</v>
      </c>
      <c r="D197" s="174">
        <v>-41473.1</v>
      </c>
      <c r="E197" s="175">
        <f t="shared" si="10"/>
        <v>79161354.459999993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5313781.57</v>
      </c>
      <c r="C199" s="189">
        <v>0</v>
      </c>
      <c r="D199" s="174">
        <v>0</v>
      </c>
      <c r="E199" s="175">
        <f t="shared" si="10"/>
        <v>5313781.57</v>
      </c>
    </row>
    <row r="200" spans="1:8" ht="12.6" customHeight="1" x14ac:dyDescent="0.2">
      <c r="A200" s="173" t="s">
        <v>337</v>
      </c>
      <c r="B200" s="174">
        <v>62773047.49000001</v>
      </c>
      <c r="C200" s="189">
        <v>-36303.089999999967</v>
      </c>
      <c r="D200" s="174">
        <v>-59479.53</v>
      </c>
      <c r="E200" s="175">
        <f t="shared" si="10"/>
        <v>62796223.930000007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/>
      <c r="C202" s="189">
        <v>33270</v>
      </c>
      <c r="D202" s="174">
        <v>0</v>
      </c>
      <c r="E202" s="175">
        <f t="shared" si="10"/>
        <v>33270</v>
      </c>
    </row>
    <row r="203" spans="1:8" ht="12.6" customHeight="1" x14ac:dyDescent="0.2">
      <c r="A203" s="173" t="s">
        <v>340</v>
      </c>
      <c r="B203" s="174">
        <v>5229018.0100000054</v>
      </c>
      <c r="C203" s="189">
        <v>826998.48000000045</v>
      </c>
      <c r="D203" s="174">
        <v>-644531.88000000012</v>
      </c>
      <c r="E203" s="175">
        <f t="shared" si="10"/>
        <v>6700548.3700000057</v>
      </c>
    </row>
    <row r="204" spans="1:8" ht="12.6" customHeight="1" x14ac:dyDescent="0.2">
      <c r="A204" s="173" t="s">
        <v>203</v>
      </c>
      <c r="B204" s="175">
        <f>SUM(B195:B203)</f>
        <v>155607336.88</v>
      </c>
      <c r="C204" s="191">
        <f>SUM(C195:C203)</f>
        <v>2050745.9400000009</v>
      </c>
      <c r="D204" s="175">
        <f>SUM(D195:D203)</f>
        <v>-745484.51000000013</v>
      </c>
      <c r="E204" s="175">
        <f>SUM(E195:E203)</f>
        <v>158403567.33000001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1781982.54</v>
      </c>
      <c r="C209" s="189">
        <v>48596.370000000134</v>
      </c>
      <c r="D209" s="174">
        <v>0</v>
      </c>
      <c r="E209" s="175">
        <f t="shared" ref="E209:E216" si="11">SUM(B209:C209)-D209</f>
        <v>1830578.9100000001</v>
      </c>
      <c r="H209" s="259"/>
    </row>
    <row r="210" spans="1:8" ht="12.6" customHeight="1" x14ac:dyDescent="0.2">
      <c r="A210" s="173" t="s">
        <v>334</v>
      </c>
      <c r="B210" s="174">
        <v>53991022.509999998</v>
      </c>
      <c r="C210" s="189">
        <v>2973318.170000012</v>
      </c>
      <c r="D210" s="174">
        <v>-27396.18</v>
      </c>
      <c r="E210" s="175">
        <f t="shared" si="11"/>
        <v>56991736.860000007</v>
      </c>
      <c r="H210" s="259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">
      <c r="A212" s="173" t="s">
        <v>336</v>
      </c>
      <c r="B212" s="174">
        <v>3127283.9000000004</v>
      </c>
      <c r="C212" s="189">
        <v>233333.61999999988</v>
      </c>
      <c r="D212" s="174">
        <v>0</v>
      </c>
      <c r="E212" s="175">
        <f t="shared" si="11"/>
        <v>3360617.5200000005</v>
      </c>
      <c r="H212" s="259"/>
    </row>
    <row r="213" spans="1:8" ht="12.6" customHeight="1" x14ac:dyDescent="0.2">
      <c r="A213" s="173" t="s">
        <v>337</v>
      </c>
      <c r="B213" s="174">
        <v>55671889.070000008</v>
      </c>
      <c r="C213" s="189">
        <v>2118996.6600000178</v>
      </c>
      <c r="D213" s="174">
        <v>-52996.84</v>
      </c>
      <c r="E213" s="175">
        <f t="shared" si="11"/>
        <v>57843882.57000003</v>
      </c>
      <c r="H213" s="259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114572178.02000001</v>
      </c>
      <c r="C217" s="191">
        <f>SUM(C208:C216)</f>
        <v>5374244.8200000301</v>
      </c>
      <c r="D217" s="175">
        <f>SUM(D208:D216)</f>
        <v>-80393.01999999999</v>
      </c>
      <c r="E217" s="175">
        <f>SUM(E208:E216)</f>
        <v>120026815.86000004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6" t="s">
        <v>1255</v>
      </c>
      <c r="C220" s="286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4917579.95</v>
      </c>
      <c r="D221" s="172">
        <f>C221</f>
        <v>4917579.95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v>235484987.97000003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70080031.939999998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3290315.7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23005008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55151978.18999999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8213592.6400000006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395225914.44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784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1963587.9600000002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6550732.8100000005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8514320.7700000014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408657815.15999997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3475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69689180.210000008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48563368.18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930427.23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3765647.98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110825.86000000002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25936188.100000009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>
        <v>94698849.550000012</v>
      </c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94698849.550000012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2525563.9300000002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1872825.07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79161354.460000008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5313781.57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62796223.93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33270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6700548.3699999992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158403567.33000001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120026815.86000001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38376751.469999999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6072074.3499999996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6072074.3499999996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165083863.47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5002480.5100000007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7295545.2299999995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11796578.07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24094603.810000002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>
        <v>84636.99</v>
      </c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84636.99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-23358.85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18776468.359999999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17873292.079999998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36626401.589999996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36626401.589999996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104278221.07999946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165083863.46999946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165083863.47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217557271.8499999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374886923.05000031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592444194.90000021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4917579.95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395225914.43999994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8514320.7700000014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408657815.15999991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183786379.74000031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v>17914293.130000003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17914293.130000003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201700672.8700003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v>64454832.580000006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5678030.8400000008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3125936.6500000004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36084429.639999971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1333814.2699999998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13601295.18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5404050.1899999985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1988568.47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-7504.88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4796228.9700000007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787622.92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64016445.11893072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201263749.94893068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436922.92106962204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9235236.9800000004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9672159.9010696225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9672159.9010696225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PROVIDENCE ST MARY MEDICAL CENTER   H-0     FYE 12/31/2020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4949</v>
      </c>
      <c r="C414" s="194">
        <f>E138</f>
        <v>4949</v>
      </c>
      <c r="D414" s="179"/>
    </row>
    <row r="415" spans="1:5" ht="12.6" customHeight="1" x14ac:dyDescent="0.2">
      <c r="A415" s="179" t="s">
        <v>464</v>
      </c>
      <c r="B415" s="179">
        <f>D111</f>
        <v>21137</v>
      </c>
      <c r="C415" s="179">
        <f>E139</f>
        <v>21137</v>
      </c>
      <c r="D415" s="194">
        <f>SUM(C59:H59)+N59</f>
        <v>21137.20239764635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-2.6023976463294387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619</v>
      </c>
    </row>
    <row r="424" spans="1:7" ht="12.6" customHeight="1" x14ac:dyDescent="0.2">
      <c r="A424" s="179" t="s">
        <v>1244</v>
      </c>
      <c r="B424" s="179">
        <f>D114</f>
        <v>1422</v>
      </c>
      <c r="D424" s="179">
        <f>J59</f>
        <v>1422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64454832.580000006</v>
      </c>
      <c r="C427" s="179">
        <f t="shared" ref="C427:C434" si="13">CE61</f>
        <v>64454832.580000021</v>
      </c>
      <c r="D427" s="179"/>
    </row>
    <row r="428" spans="1:7" ht="12.6" customHeight="1" x14ac:dyDescent="0.2">
      <c r="A428" s="179" t="s">
        <v>3</v>
      </c>
      <c r="B428" s="179">
        <f t="shared" si="12"/>
        <v>5678030.8400000008</v>
      </c>
      <c r="C428" s="179">
        <f t="shared" si="13"/>
        <v>5678035</v>
      </c>
      <c r="D428" s="179">
        <f>D173</f>
        <v>5678030.8400000017</v>
      </c>
    </row>
    <row r="429" spans="1:7" ht="12.6" customHeight="1" x14ac:dyDescent="0.2">
      <c r="A429" s="179" t="s">
        <v>236</v>
      </c>
      <c r="B429" s="179">
        <f t="shared" si="12"/>
        <v>3125936.6500000004</v>
      </c>
      <c r="C429" s="179">
        <f t="shared" si="13"/>
        <v>3125936.6500000004</v>
      </c>
      <c r="D429" s="179"/>
    </row>
    <row r="430" spans="1:7" ht="12.6" customHeight="1" x14ac:dyDescent="0.2">
      <c r="A430" s="179" t="s">
        <v>237</v>
      </c>
      <c r="B430" s="179">
        <f t="shared" si="12"/>
        <v>36084429.639999971</v>
      </c>
      <c r="C430" s="179">
        <f t="shared" si="13"/>
        <v>36084429.640000015</v>
      </c>
      <c r="D430" s="179"/>
    </row>
    <row r="431" spans="1:7" ht="12.6" customHeight="1" x14ac:dyDescent="0.2">
      <c r="A431" s="179" t="s">
        <v>444</v>
      </c>
      <c r="B431" s="179">
        <f t="shared" si="12"/>
        <v>1333814.2699999998</v>
      </c>
      <c r="C431" s="179">
        <f t="shared" si="13"/>
        <v>1333814.27</v>
      </c>
      <c r="D431" s="179"/>
    </row>
    <row r="432" spans="1:7" ht="12.6" customHeight="1" x14ac:dyDescent="0.2">
      <c r="A432" s="179" t="s">
        <v>445</v>
      </c>
      <c r="B432" s="179">
        <f t="shared" si="12"/>
        <v>13601295.18</v>
      </c>
      <c r="C432" s="179">
        <f t="shared" si="13"/>
        <v>13601295.18</v>
      </c>
      <c r="D432" s="179"/>
    </row>
    <row r="433" spans="1:7" ht="12.6" customHeight="1" x14ac:dyDescent="0.2">
      <c r="A433" s="179" t="s">
        <v>6</v>
      </c>
      <c r="B433" s="179">
        <f t="shared" si="12"/>
        <v>5404050.1899999985</v>
      </c>
      <c r="C433" s="179">
        <f t="shared" si="13"/>
        <v>5404049</v>
      </c>
      <c r="D433" s="179">
        <f>C217</f>
        <v>5374244.8200000301</v>
      </c>
    </row>
    <row r="434" spans="1:7" ht="12.6" customHeight="1" x14ac:dyDescent="0.2">
      <c r="A434" s="179" t="s">
        <v>474</v>
      </c>
      <c r="B434" s="179">
        <f t="shared" si="12"/>
        <v>1988568.47</v>
      </c>
      <c r="C434" s="179">
        <f t="shared" si="13"/>
        <v>1988568.4699999997</v>
      </c>
      <c r="D434" s="179">
        <f>D177</f>
        <v>1988568.47</v>
      </c>
    </row>
    <row r="435" spans="1:7" ht="12.6" customHeight="1" x14ac:dyDescent="0.2">
      <c r="A435" s="179" t="s">
        <v>447</v>
      </c>
      <c r="B435" s="179">
        <f t="shared" si="12"/>
        <v>-7504.88</v>
      </c>
      <c r="C435" s="179"/>
      <c r="D435" s="179">
        <f>D181</f>
        <v>-7504.88</v>
      </c>
    </row>
    <row r="436" spans="1:7" ht="12.6" customHeight="1" x14ac:dyDescent="0.2">
      <c r="A436" s="179" t="s">
        <v>475</v>
      </c>
      <c r="B436" s="179">
        <f t="shared" si="12"/>
        <v>4796228.9700000007</v>
      </c>
      <c r="C436" s="179"/>
      <c r="D436" s="179">
        <f>D186</f>
        <v>4796228.9700000007</v>
      </c>
    </row>
    <row r="437" spans="1:7" ht="12.6" customHeight="1" x14ac:dyDescent="0.2">
      <c r="A437" s="194" t="s">
        <v>449</v>
      </c>
      <c r="B437" s="194">
        <f t="shared" si="12"/>
        <v>787622.92</v>
      </c>
      <c r="C437" s="194"/>
      <c r="D437" s="194">
        <f>D190</f>
        <v>787622.91999999993</v>
      </c>
    </row>
    <row r="438" spans="1:7" ht="12.6" customHeight="1" x14ac:dyDescent="0.2">
      <c r="A438" s="194" t="s">
        <v>476</v>
      </c>
      <c r="B438" s="194">
        <f>C386+C387+C388</f>
        <v>5576347.0100000007</v>
      </c>
      <c r="C438" s="194">
        <f>CD69</f>
        <v>5576347.0099999998</v>
      </c>
      <c r="D438" s="194">
        <f>D181+D186+D190</f>
        <v>5576347.0100000007</v>
      </c>
    </row>
    <row r="439" spans="1:7" ht="12.6" customHeight="1" x14ac:dyDescent="0.2">
      <c r="A439" s="179" t="s">
        <v>451</v>
      </c>
      <c r="B439" s="194">
        <f>C389</f>
        <v>64016445.11893072</v>
      </c>
      <c r="C439" s="194">
        <f>SUM(C69:CC69)</f>
        <v>64016445.118930489</v>
      </c>
      <c r="D439" s="179"/>
    </row>
    <row r="440" spans="1:7" ht="12.6" customHeight="1" x14ac:dyDescent="0.2">
      <c r="A440" s="179" t="s">
        <v>477</v>
      </c>
      <c r="B440" s="194">
        <f>B438+B439</f>
        <v>69592792.128930718</v>
      </c>
      <c r="C440" s="194">
        <f>CE69</f>
        <v>69592792.128930494</v>
      </c>
      <c r="D440" s="179"/>
    </row>
    <row r="441" spans="1:7" ht="12.6" customHeight="1" x14ac:dyDescent="0.2">
      <c r="A441" s="179" t="s">
        <v>478</v>
      </c>
      <c r="B441" s="179">
        <f>D390</f>
        <v>201263749.94893068</v>
      </c>
      <c r="C441" s="179">
        <f>SUM(C427:C437)+C440</f>
        <v>201263752.91893053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4917579.95</v>
      </c>
      <c r="C444" s="179">
        <f>C363</f>
        <v>4917579.95</v>
      </c>
      <c r="D444" s="179"/>
    </row>
    <row r="445" spans="1:7" ht="12.6" customHeight="1" x14ac:dyDescent="0.2">
      <c r="A445" s="179" t="s">
        <v>343</v>
      </c>
      <c r="B445" s="179">
        <f>D229</f>
        <v>395225914.44</v>
      </c>
      <c r="C445" s="179">
        <f>C364</f>
        <v>395225914.43999994</v>
      </c>
      <c r="D445" s="179"/>
    </row>
    <row r="446" spans="1:7" ht="12.6" customHeight="1" x14ac:dyDescent="0.2">
      <c r="A446" s="179" t="s">
        <v>351</v>
      </c>
      <c r="B446" s="179">
        <f>D236</f>
        <v>8514320.7700000014</v>
      </c>
      <c r="C446" s="179">
        <f>C365</f>
        <v>8514320.7700000014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408657815.15999997</v>
      </c>
      <c r="C448" s="179">
        <f>D367</f>
        <v>408657815.15999991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784</v>
      </c>
    </row>
    <row r="454" spans="1:7" ht="12.6" customHeight="1" x14ac:dyDescent="0.2">
      <c r="A454" s="179" t="s">
        <v>168</v>
      </c>
      <c r="B454" s="179">
        <f>C233</f>
        <v>1963587.9600000002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6550732.8100000005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17914293.130000003</v>
      </c>
      <c r="C458" s="194">
        <f>CE70</f>
        <v>17914293.129999999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217557271.8499999</v>
      </c>
      <c r="C463" s="194">
        <f>CE73</f>
        <v>217557271.85000002</v>
      </c>
      <c r="D463" s="194">
        <f>E141+E147+E153</f>
        <v>217557271.85000002</v>
      </c>
    </row>
    <row r="464" spans="1:7" ht="12.6" customHeight="1" x14ac:dyDescent="0.2">
      <c r="A464" s="179" t="s">
        <v>246</v>
      </c>
      <c r="B464" s="194">
        <f>C360</f>
        <v>374886923.05000031</v>
      </c>
      <c r="C464" s="194">
        <f>CE74</f>
        <v>374886923.04999995</v>
      </c>
      <c r="D464" s="194">
        <f>E142+E148+E154</f>
        <v>374886923.04999995</v>
      </c>
    </row>
    <row r="465" spans="1:7" ht="12.6" customHeight="1" x14ac:dyDescent="0.2">
      <c r="A465" s="179" t="s">
        <v>247</v>
      </c>
      <c r="B465" s="194">
        <f>D361</f>
        <v>592444194.90000021</v>
      </c>
      <c r="C465" s="194">
        <f>CE75</f>
        <v>592444194.89999998</v>
      </c>
      <c r="D465" s="194">
        <f>D463+D464</f>
        <v>592444194.89999998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2525563.9300000002</v>
      </c>
      <c r="C468" s="179">
        <f>E195</f>
        <v>2525563.9299999997</v>
      </c>
      <c r="D468" s="179"/>
    </row>
    <row r="469" spans="1:7" ht="12.6" customHeight="1" x14ac:dyDescent="0.2">
      <c r="A469" s="179" t="s">
        <v>333</v>
      </c>
      <c r="B469" s="179">
        <f t="shared" si="14"/>
        <v>1872825.07</v>
      </c>
      <c r="C469" s="179">
        <f>E196</f>
        <v>1872825.07</v>
      </c>
      <c r="D469" s="179"/>
    </row>
    <row r="470" spans="1:7" ht="12.6" customHeight="1" x14ac:dyDescent="0.2">
      <c r="A470" s="179" t="s">
        <v>334</v>
      </c>
      <c r="B470" s="179">
        <f t="shared" si="14"/>
        <v>79161354.460000008</v>
      </c>
      <c r="C470" s="179">
        <f>E197</f>
        <v>79161354.459999993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5313781.57</v>
      </c>
      <c r="C472" s="179">
        <f>E199</f>
        <v>5313781.57</v>
      </c>
      <c r="D472" s="179"/>
    </row>
    <row r="473" spans="1:7" ht="12.6" customHeight="1" x14ac:dyDescent="0.2">
      <c r="A473" s="179" t="s">
        <v>495</v>
      </c>
      <c r="B473" s="179">
        <f t="shared" si="14"/>
        <v>62796223.93</v>
      </c>
      <c r="C473" s="179">
        <f>SUM(E200:E201)</f>
        <v>62796223.930000007</v>
      </c>
      <c r="D473" s="179"/>
    </row>
    <row r="474" spans="1:7" ht="12.6" customHeight="1" x14ac:dyDescent="0.2">
      <c r="A474" s="179" t="s">
        <v>339</v>
      </c>
      <c r="B474" s="179">
        <f t="shared" si="14"/>
        <v>33270</v>
      </c>
      <c r="C474" s="179">
        <f>E202</f>
        <v>33270</v>
      </c>
      <c r="D474" s="179"/>
    </row>
    <row r="475" spans="1:7" ht="12.6" customHeight="1" x14ac:dyDescent="0.2">
      <c r="A475" s="179" t="s">
        <v>340</v>
      </c>
      <c r="B475" s="179">
        <f t="shared" si="14"/>
        <v>6700548.3699999992</v>
      </c>
      <c r="C475" s="179">
        <f>E203</f>
        <v>6700548.3700000057</v>
      </c>
      <c r="D475" s="179"/>
    </row>
    <row r="476" spans="1:7" ht="12.6" customHeight="1" x14ac:dyDescent="0.2">
      <c r="A476" s="179" t="s">
        <v>203</v>
      </c>
      <c r="B476" s="179">
        <f>D275</f>
        <v>158403567.33000001</v>
      </c>
      <c r="C476" s="179">
        <f>E204</f>
        <v>158403567.33000001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120026815.86000001</v>
      </c>
      <c r="C478" s="179">
        <f>E217</f>
        <v>120026815.86000004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165083863.47</v>
      </c>
    </row>
    <row r="482" spans="1:12" ht="12.6" customHeight="1" x14ac:dyDescent="0.2">
      <c r="A482" s="180" t="s">
        <v>499</v>
      </c>
      <c r="C482" s="180">
        <f>D339</f>
        <v>165083863.46999946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PROVIDENCE ST MARY MEDICAL CENTER   H-0     FYE 12/31/2020</v>
      </c>
      <c r="B493" s="261" t="str">
        <f>RIGHT('Prior Year'!C82,4)</f>
        <v>2019</v>
      </c>
      <c r="C493" s="261" t="str">
        <f>RIGHT(C82,4)</f>
        <v>2020</v>
      </c>
      <c r="D493" s="261" t="str">
        <f>RIGHT('Prior Year'!C82,4)</f>
        <v>2019</v>
      </c>
      <c r="E493" s="261" t="str">
        <f>RIGHT(C82,4)</f>
        <v>2020</v>
      </c>
      <c r="F493" s="261" t="str">
        <f>RIGHT('Prior Year'!C82,4)</f>
        <v>2019</v>
      </c>
      <c r="G493" s="261" t="str">
        <f>RIGHT(C82,4)</f>
        <v>2020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4533912.419999999</v>
      </c>
      <c r="C496" s="240">
        <f>C71</f>
        <v>4745754.63</v>
      </c>
      <c r="D496" s="240">
        <f>'Prior Year'!C59</f>
        <v>4792.8942400985015</v>
      </c>
      <c r="E496" s="180">
        <f>C59</f>
        <v>5070.3230524815408</v>
      </c>
      <c r="F496" s="263">
        <f t="shared" ref="F496:G511" si="15">IF(B496=0,"",IF(D496=0,"",B496/D496))</f>
        <v>945.96546322015649</v>
      </c>
      <c r="G496" s="264">
        <f t="shared" si="15"/>
        <v>935.98663849975219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13450459.740000002</v>
      </c>
      <c r="C498" s="240">
        <f>E71</f>
        <v>13549393.210000001</v>
      </c>
      <c r="D498" s="240">
        <f>'Prior Year'!E59</f>
        <v>15472.763466316248</v>
      </c>
      <c r="E498" s="180">
        <f>E59</f>
        <v>15148.392811608501</v>
      </c>
      <c r="F498" s="263">
        <f t="shared" si="15"/>
        <v>869.2991248319189</v>
      </c>
      <c r="G498" s="263">
        <f t="shared" si="15"/>
        <v>894.44427395735636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548185.7300000001</v>
      </c>
      <c r="C500" s="240">
        <f>G71</f>
        <v>512610.90999999992</v>
      </c>
      <c r="D500" s="240">
        <f>'Prior Year'!G59</f>
        <v>930.40352358705627</v>
      </c>
      <c r="E500" s="180">
        <f>G59</f>
        <v>918.48653355630677</v>
      </c>
      <c r="F500" s="263">
        <f t="shared" si="15"/>
        <v>589.19137353063479</v>
      </c>
      <c r="G500" s="263">
        <f t="shared" si="15"/>
        <v>558.10389295008088</v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12944</v>
      </c>
      <c r="C503" s="240">
        <f>J71</f>
        <v>12381</v>
      </c>
      <c r="D503" s="240">
        <f>'Prior Year'!J59</f>
        <v>1614</v>
      </c>
      <c r="E503" s="180">
        <f>J59</f>
        <v>1422</v>
      </c>
      <c r="F503" s="263">
        <f t="shared" si="15"/>
        <v>8.0198265179677826</v>
      </c>
      <c r="G503" s="263">
        <f t="shared" si="15"/>
        <v>8.7067510548523206</v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-2.061230001808724</v>
      </c>
      <c r="E504" s="180">
        <f>K59</f>
        <v>-2.6023976463294387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691</v>
      </c>
      <c r="E508" s="180">
        <f>O59</f>
        <v>619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12658986.959999997</v>
      </c>
      <c r="C509" s="240">
        <f>P71</f>
        <v>10310943.879999999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3136643.7600000002</v>
      </c>
      <c r="C510" s="240">
        <f>Q71</f>
        <v>3051532.3299999996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6942314.8399999999</v>
      </c>
      <c r="C511" s="240">
        <f>R71</f>
        <v>5724625.1800000006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3651316.6399999997</v>
      </c>
      <c r="C512" s="240">
        <f>S71</f>
        <v>2893278.57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637210.50999999989</v>
      </c>
      <c r="C513" s="240">
        <f>T71</f>
        <v>573431.48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6758785.04</v>
      </c>
      <c r="C514" s="240">
        <f>U71</f>
        <v>7187279.9399999985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2919543.39</v>
      </c>
      <c r="C515" s="240">
        <f>V71</f>
        <v>2756904.1400000006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662996.59</v>
      </c>
      <c r="C516" s="240">
        <f>W71</f>
        <v>635246.92000000004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1958621.16</v>
      </c>
      <c r="C517" s="240">
        <f>X71</f>
        <v>1957977.43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4560623.29</v>
      </c>
      <c r="C518" s="240">
        <f>Y71</f>
        <v>4620782.8800000008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3721413.37</v>
      </c>
      <c r="C519" s="240">
        <f>Z71</f>
        <v>3648977.209999999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625552.67000000004</v>
      </c>
      <c r="C520" s="240">
        <f>AA71</f>
        <v>926942.66999999993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16427794.24</v>
      </c>
      <c r="C521" s="240">
        <f>AB71</f>
        <v>18214681.670000002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3774885.7</v>
      </c>
      <c r="C522" s="240">
        <f>AC71</f>
        <v>3800571.1500000004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1564774.41</v>
      </c>
      <c r="C524" s="240">
        <f>AE71</f>
        <v>1184198.1500000001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9802732.6100000013</v>
      </c>
      <c r="C526" s="240">
        <f>AG71</f>
        <v>9861947.4299999997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238950.92</v>
      </c>
      <c r="C529" s="240">
        <f>AJ71</f>
        <v>392846.86999999994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950936.9</v>
      </c>
      <c r="C530" s="240">
        <f>AK71</f>
        <v>900520.89999999991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239265.39999999997</v>
      </c>
      <c r="C531" s="240">
        <f>AL71</f>
        <v>238542.68000000002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20414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6543.5</v>
      </c>
      <c r="C541" s="240">
        <f>AV71</f>
        <v>12120.340000000002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98970.98000000001</v>
      </c>
      <c r="C542" s="240">
        <f>AW71</f>
        <v>94737.69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301130.02999999997</v>
      </c>
      <c r="C543" s="240">
        <f>AX71</f>
        <v>404946.44000000006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2169558.1500000008</v>
      </c>
      <c r="C544" s="240">
        <f>AY71</f>
        <v>2172061.41</v>
      </c>
      <c r="D544" s="240">
        <f>'Prior Year'!AY59</f>
        <v>0</v>
      </c>
      <c r="E544" s="180">
        <f>AY59</f>
        <v>0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-24227.349999999991</v>
      </c>
      <c r="C545" s="240">
        <f>AZ71</f>
        <v>19152.380000000005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632370.09000000008</v>
      </c>
      <c r="C546" s="240">
        <f>BA71</f>
        <v>566448.86999999988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1569393.08</v>
      </c>
      <c r="C547" s="240">
        <f>BB71</f>
        <v>1733006.18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308596.65000000002</v>
      </c>
      <c r="C549" s="240">
        <f>BD71</f>
        <v>287834.06000000006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5905098.2300000004</v>
      </c>
      <c r="C550" s="240">
        <f>BE71</f>
        <v>6470650.3999999994</v>
      </c>
      <c r="D550" s="240">
        <f>'Prior Year'!BE59</f>
        <v>173614.88999999996</v>
      </c>
      <c r="E550" s="180">
        <f>BE59</f>
        <v>173614.88999999996</v>
      </c>
      <c r="F550" s="263">
        <f t="shared" si="19"/>
        <v>34.012625472388926</v>
      </c>
      <c r="G550" s="263">
        <f t="shared" si="19"/>
        <v>37.270135067332077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1894794.8999999997</v>
      </c>
      <c r="C551" s="240">
        <f>BF71</f>
        <v>1905583.3800000001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13416</v>
      </c>
      <c r="C552" s="240">
        <f>BG71</f>
        <v>12833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93392.28</v>
      </c>
      <c r="C553" s="240">
        <f>BH71</f>
        <v>78439.55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75218.489999999991</v>
      </c>
      <c r="C555" s="240">
        <f>BJ71</f>
        <v>77225.279999999999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60224</v>
      </c>
      <c r="C556" s="240">
        <f>BK71</f>
        <v>57605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188670.70999999996</v>
      </c>
      <c r="C558" s="240">
        <f>BM71</f>
        <v>174102.77000000005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6079649.6699999999</v>
      </c>
      <c r="C559" s="240">
        <f>BN71</f>
        <v>9870136.9000000022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20073.080000000002</v>
      </c>
      <c r="C560" s="240">
        <f>BO71</f>
        <v>35202.26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27611.42</v>
      </c>
      <c r="C561" s="240">
        <f>BP71</f>
        <v>15315.91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476501.2699999999</v>
      </c>
      <c r="C564" s="240">
        <f>BS71</f>
        <v>391606.2099999999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343729.36</v>
      </c>
      <c r="C565" s="240">
        <f>BT71</f>
        <v>415241.51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132453.15</v>
      </c>
      <c r="C567" s="240">
        <f>BV71</f>
        <v>126450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463325.53000000009</v>
      </c>
      <c r="C568" s="240">
        <f>BW71</f>
        <v>326948.16999999993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2067291.8500000003</v>
      </c>
      <c r="C570" s="240">
        <f>BY71</f>
        <v>2016806.14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424547.88</v>
      </c>
      <c r="C572" s="240">
        <f>CA71</f>
        <v>441262.28000000009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22826.26</v>
      </c>
      <c r="C573" s="240">
        <f>CB71</f>
        <v>6151.2100000000009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66559928.563733891</v>
      </c>
      <c r="C574" s="240">
        <f>CC71</f>
        <v>52359874.208930492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5180033.7000000011</v>
      </c>
      <c r="C575" s="240">
        <f>CD71</f>
        <v>5576347.0099999998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140759.07999999996</v>
      </c>
      <c r="E612" s="180">
        <f>SUM(C624:D647)+SUM(C668:D713)</f>
        <v>119070385.23048726</v>
      </c>
      <c r="F612" s="180">
        <f>CE64-(AX64+BD64+BE64+BG64+BJ64+BN64+BP64+BQ64+CB64+CC64+CD64)</f>
        <v>34687833.840000018</v>
      </c>
      <c r="G612" s="180">
        <f>CE77-(AX77+AY77+BD77+BE77+BG77+BJ77+BN77+BP77+BQ77+CB77+CC77+CD77)</f>
        <v>0</v>
      </c>
      <c r="H612" s="197">
        <f>CE60-(AX60+AY60+AZ60+BD60+BE60+BG60+BJ60+BN60+BO60+BP60+BQ60+BR60+CB60+CC60+CD60)</f>
        <v>609.78</v>
      </c>
      <c r="I612" s="180">
        <f>CE78-(AX78+AY78+AZ78+BD78+BE78+BF78+BG78+BJ78+BN78+BO78+BP78+BQ78+BR78+CB78+CC78+CD78)</f>
        <v>55837.087573918907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592444194.89999998</v>
      </c>
      <c r="L612" s="197">
        <f>CE80-(AW80+AX80+AY80+AZ80+BA80+BB80+BC80+BD80+BE80+BF80+BG80+BH80+BI80+BJ80+BK80+BL80+BM80+BN80+BO80+BP80+BQ80+BR80+BS80+BT80+BU80+BV80+BW80+BX80+BY80+BZ80+CA80+CB80+CC80+CD80)</f>
        <v>141.87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6470650.3999999994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5576347.0099999998</v>
      </c>
      <c r="D615" s="266">
        <f>SUM(C614:C615)</f>
        <v>12046997.41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404946.44000000006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77225.279999999999</v>
      </c>
      <c r="D617" s="180">
        <f>(D615/D612)*BJ76</f>
        <v>35894.740955638532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12833</v>
      </c>
      <c r="D618" s="180">
        <f>(D615/D612)*BG76</f>
        <v>35285.369101551398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9870136.9000000022</v>
      </c>
      <c r="D619" s="180">
        <f>(D615/D612)*BN76</f>
        <v>630201.75884103402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52359874.208930492</v>
      </c>
      <c r="D620" s="180">
        <f>(D615/D612)*CC76</f>
        <v>796173.42658259929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15315.91</v>
      </c>
      <c r="D621" s="180">
        <f>(D615/D612)*BP76</f>
        <v>22882.255464710346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6151.2100000000009</v>
      </c>
      <c r="D622" s="180">
        <f>(D615/D612)*CB76</f>
        <v>12154.058567263301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64279074.558443286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287834.06000000006</v>
      </c>
      <c r="D624" s="180">
        <f>(D615/D612)*BD76</f>
        <v>308475.67222601065</v>
      </c>
      <c r="E624" s="180">
        <f>(E623/E612)*SUM(C624:D624)</f>
        <v>321912.43577052659</v>
      </c>
      <c r="F624" s="180">
        <f>SUM(C624:E624)</f>
        <v>918222.16799653717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2172061.41</v>
      </c>
      <c r="D625" s="180">
        <f>(D615/D612)*AY76</f>
        <v>606871.03307921474</v>
      </c>
      <c r="E625" s="180">
        <f>(E623/E612)*SUM(C625:D625)</f>
        <v>1500181.6392530608</v>
      </c>
      <c r="F625" s="180">
        <f>(F624/F612)*AY64</f>
        <v>-5666.2856634510808</v>
      </c>
      <c r="G625" s="180">
        <f>SUM(C625:F625)</f>
        <v>4273447.7966688247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 t="e">
        <f>(G625/G612)*BR77</f>
        <v>#DIV/0!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35202.26</v>
      </c>
      <c r="D627" s="180">
        <f>(D615/D612)*BO76</f>
        <v>0</v>
      </c>
      <c r="E627" s="180">
        <f>(E623/E612)*SUM(C627:D627)</f>
        <v>19003.622863784414</v>
      </c>
      <c r="F627" s="180">
        <f>(F624/F612)*BO64</f>
        <v>0</v>
      </c>
      <c r="G627" s="180" t="e">
        <f>(G625/G612)*BO77</f>
        <v>#DIV/0!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19152.380000000005</v>
      </c>
      <c r="D628" s="180">
        <f>(D615/D612)*AZ76</f>
        <v>16375.156859900622</v>
      </c>
      <c r="E628" s="180">
        <f>(E623/E612)*SUM(C628:D628)</f>
        <v>19179.220645627611</v>
      </c>
      <c r="F628" s="180">
        <f>(F624/F612)*AZ64</f>
        <v>627.90068051565402</v>
      </c>
      <c r="G628" s="180" t="e">
        <f>(G625/G612)*AZ77</f>
        <v>#DIV/0!</v>
      </c>
      <c r="H628" s="180" t="e">
        <f>SUM(C626:G628)</f>
        <v>#DIV/0!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1905583.3800000001</v>
      </c>
      <c r="D629" s="180">
        <f>(D615/D612)*BF76</f>
        <v>263211.83901378239</v>
      </c>
      <c r="E629" s="180">
        <f>(E623/E612)*SUM(C629:D629)</f>
        <v>1170804.5566084862</v>
      </c>
      <c r="F629" s="180">
        <f>(F624/F612)*BF64</f>
        <v>7694.285442826922</v>
      </c>
      <c r="G629" s="180" t="e">
        <f>(G625/G612)*BF77</f>
        <v>#DIV/0!</v>
      </c>
      <c r="H629" s="180" t="e">
        <f>(H628/H612)*BF60</f>
        <v>#DIV/0!</v>
      </c>
      <c r="I629" s="180" t="e">
        <f>SUM(C629:H629)</f>
        <v>#DIV/0!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566448.86999999988</v>
      </c>
      <c r="D630" s="180">
        <f>(D615/D612)*BA76</f>
        <v>48160.061237833484</v>
      </c>
      <c r="E630" s="180">
        <f>(E623/E612)*SUM(C630:D630)</f>
        <v>331791.09346835664</v>
      </c>
      <c r="F630" s="180">
        <f>(F624/F612)*BA64</f>
        <v>2097.5579300575887</v>
      </c>
      <c r="G630" s="180" t="e">
        <f>(G625/G612)*BA77</f>
        <v>#DIV/0!</v>
      </c>
      <c r="H630" s="180" t="e">
        <f>(H628/H612)*BA60</f>
        <v>#DIV/0!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94737.69</v>
      </c>
      <c r="D631" s="180">
        <f>(D615/D612)*AW76</f>
        <v>15224.881899376584</v>
      </c>
      <c r="E631" s="180">
        <f>(E623/E612)*SUM(C631:D631)</f>
        <v>59362.303599471466</v>
      </c>
      <c r="F631" s="180">
        <f>(F624/F612)*AW64</f>
        <v>37.315925058151102</v>
      </c>
      <c r="G631" s="180" t="e">
        <f>(G625/G612)*AW77</f>
        <v>#DIV/0!</v>
      </c>
      <c r="H631" s="180" t="e">
        <f>(H628/H612)*AW60</f>
        <v>#DIV/0!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1733006.18</v>
      </c>
      <c r="D632" s="180">
        <f>(D615/D612)*BB76</f>
        <v>34526.221861979357</v>
      </c>
      <c r="E632" s="180">
        <f>(E623/E612)*SUM(C632:D632)</f>
        <v>954186.44043036143</v>
      </c>
      <c r="F632" s="180">
        <f>(F624/F612)*BB64</f>
        <v>73.473743212448099</v>
      </c>
      <c r="G632" s="180" t="e">
        <f>(G625/G612)*BB77</f>
        <v>#DIV/0!</v>
      </c>
      <c r="H632" s="180" t="e">
        <f>(H628/H612)*BB60</f>
        <v>#DIV/0!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 t="e">
        <f>(G625/G612)*BC77</f>
        <v>#DIV/0!</v>
      </c>
      <c r="H633" s="180" t="e">
        <f>(H628/H612)*BC60</f>
        <v>#DIV/0!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 t="e">
        <f>(G625/G612)*BI77</f>
        <v>#DIV/0!</v>
      </c>
      <c r="H634" s="180" t="e">
        <f>(H628/H612)*BI60</f>
        <v>#DIV/0!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57605</v>
      </c>
      <c r="D635" s="180">
        <f>(D615/D612)*BK76</f>
        <v>158390.4656579924</v>
      </c>
      <c r="E635" s="180">
        <f>(E623/E612)*SUM(C635:D635)</f>
        <v>116603.20586382765</v>
      </c>
      <c r="F635" s="180">
        <f>(F624/F612)*BK64</f>
        <v>0</v>
      </c>
      <c r="G635" s="180" t="e">
        <f>(G625/G612)*BK77</f>
        <v>#DIV/0!</v>
      </c>
      <c r="H635" s="180" t="e">
        <f>(H628/H612)*BK60</f>
        <v>#DIV/0!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78439.55</v>
      </c>
      <c r="D636" s="180">
        <f>(D615/D612)*BH76</f>
        <v>212535.55129980249</v>
      </c>
      <c r="E636" s="180">
        <f>(E623/E612)*SUM(C636:D636)</f>
        <v>157080.28654560566</v>
      </c>
      <c r="F636" s="180">
        <f>(F624/F612)*BH64</f>
        <v>16.301909843874732</v>
      </c>
      <c r="G636" s="180" t="e">
        <f>(G625/G612)*BH77</f>
        <v>#DIV/0!</v>
      </c>
      <c r="H636" s="180" t="e">
        <f>(H628/H612)*BH60</f>
        <v>#DIV/0!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 t="e">
        <f>(G625/G612)*BL77</f>
        <v>#DIV/0!</v>
      </c>
      <c r="H637" s="180" t="e">
        <f>(H628/H612)*BL60</f>
        <v>#DIV/0!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174102.77000000005</v>
      </c>
      <c r="D638" s="180">
        <f>(D615/D612)*BM76</f>
        <v>0</v>
      </c>
      <c r="E638" s="180">
        <f>(E623/E612)*SUM(C638:D638)</f>
        <v>93987.811595624837</v>
      </c>
      <c r="F638" s="180">
        <f>(F624/F612)*BM64</f>
        <v>1.0951058882844533</v>
      </c>
      <c r="G638" s="180" t="e">
        <f>(G625/G612)*BM77</f>
        <v>#DIV/0!</v>
      </c>
      <c r="H638" s="180" t="e">
        <f>(H628/H612)*BM60</f>
        <v>#DIV/0!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391606.2099999999</v>
      </c>
      <c r="D639" s="180">
        <f>(D615/D612)*BS76</f>
        <v>22885.678902092855</v>
      </c>
      <c r="E639" s="180">
        <f>(E623/E612)*SUM(C639:D639)</f>
        <v>223759.71135924227</v>
      </c>
      <c r="F639" s="180">
        <f>(F624/F612)*BS64</f>
        <v>1084.2638899831832</v>
      </c>
      <c r="G639" s="180" t="e">
        <f>(G625/G612)*BS77</f>
        <v>#DIV/0!</v>
      </c>
      <c r="H639" s="180" t="e">
        <f>(H628/H612)*BS60</f>
        <v>#DIV/0!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415241.51</v>
      </c>
      <c r="D640" s="180">
        <f>(D615/D612)*BT76</f>
        <v>52090.16735295728</v>
      </c>
      <c r="E640" s="180">
        <f>(E623/E612)*SUM(C640:D640)</f>
        <v>252284.79503064236</v>
      </c>
      <c r="F640" s="180">
        <f>(F624/F612)*BT64</f>
        <v>46.245127819478441</v>
      </c>
      <c r="G640" s="180" t="e">
        <f>(G625/G612)*BT77</f>
        <v>#DIV/0!</v>
      </c>
      <c r="H640" s="180" t="e">
        <f>(H628/H612)*BT60</f>
        <v>#DIV/0!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 t="e">
        <f>(G625/G612)*BU77</f>
        <v>#DIV/0!</v>
      </c>
      <c r="H641" s="180" t="e">
        <f>(H628/H612)*BU60</f>
        <v>#DIV/0!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126450</v>
      </c>
      <c r="D642" s="180">
        <f>(D615/D612)*BV76</f>
        <v>347686.86814595771</v>
      </c>
      <c r="E642" s="180">
        <f>(E623/E612)*SUM(C642:D642)</f>
        <v>255958.51596067008</v>
      </c>
      <c r="F642" s="180">
        <f>(F624/F612)*BV64</f>
        <v>0</v>
      </c>
      <c r="G642" s="180" t="e">
        <f>(G625/G612)*BV77</f>
        <v>#DIV/0!</v>
      </c>
      <c r="H642" s="180" t="e">
        <f>(H628/H612)*BV60</f>
        <v>#DIV/0!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326948.16999999993</v>
      </c>
      <c r="D643" s="180">
        <f>(D615/D612)*BW76</f>
        <v>23045.724599725294</v>
      </c>
      <c r="E643" s="180">
        <f>(E623/E612)*SUM(C643:D643)</f>
        <v>188941.05030757372</v>
      </c>
      <c r="F643" s="180">
        <f>(F624/F612)*BW64</f>
        <v>2459.9114476283048</v>
      </c>
      <c r="G643" s="180" t="e">
        <f>(G625/G612)*BW77</f>
        <v>#DIV/0!</v>
      </c>
      <c r="H643" s="180" t="e">
        <f>(H628/H612)*BW60</f>
        <v>#DIV/0!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 t="e">
        <f>(G625/G612)*BX77</f>
        <v>#DIV/0!</v>
      </c>
      <c r="H644" s="180" t="e">
        <f>(H628/H612)*BX60</f>
        <v>#DIV/0!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2016806.14</v>
      </c>
      <c r="D645" s="180">
        <f>(D615/D612)*BY76</f>
        <v>78668.87933143499</v>
      </c>
      <c r="E645" s="180">
        <f>(E623/E612)*SUM(C645:D645)</f>
        <v>1131223.3074767343</v>
      </c>
      <c r="F645" s="180">
        <f>(F624/F612)*BY64</f>
        <v>672.26901337551499</v>
      </c>
      <c r="G645" s="180" t="e">
        <f>(G625/G612)*BY77</f>
        <v>#DIV/0!</v>
      </c>
      <c r="H645" s="180" t="e">
        <f>(H628/H612)*BY60</f>
        <v>#DIV/0!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 t="e">
        <f>(G625/G612)*BZ77</f>
        <v>#DIV/0!</v>
      </c>
      <c r="H646" s="180" t="e">
        <f>(H628/H612)*BZ60</f>
        <v>#DIV/0!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441262.28000000009</v>
      </c>
      <c r="D647" s="180">
        <f>(D615/D612)*CA76</f>
        <v>0</v>
      </c>
      <c r="E647" s="180">
        <f>(E623/E612)*SUM(C647:D647)</f>
        <v>238211.4657733237</v>
      </c>
      <c r="F647" s="180">
        <f>(F624/F612)*CA64</f>
        <v>9.5568305256789028</v>
      </c>
      <c r="G647" s="180" t="e">
        <f>(G625/G612)*CA77</f>
        <v>#DIV/0!</v>
      </c>
      <c r="H647" s="180" t="e">
        <f>(H628/H612)*CA60</f>
        <v>#DIV/0!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85635968.218930483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4745754.63</v>
      </c>
      <c r="D668" s="180">
        <f>(D615/D612)*C76</f>
        <v>676270.09983815264</v>
      </c>
      <c r="E668" s="180">
        <f>(E623/E612)*SUM(C668:D668)</f>
        <v>2927031.1941323322</v>
      </c>
      <c r="F668" s="180">
        <f>(F624/F612)*C64</f>
        <v>12624.71421493149</v>
      </c>
      <c r="G668" s="180" t="e">
        <f>(G625/G612)*C77</f>
        <v>#DIV/0!</v>
      </c>
      <c r="H668" s="180" t="e">
        <f>(H628/H612)*C60</f>
        <v>#DIV/0!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 t="e">
        <f>(G625/G612)*D77</f>
        <v>#DIV/0!</v>
      </c>
      <c r="H669" s="180" t="e">
        <f>(H628/H612)*D60</f>
        <v>#DIV/0!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13549393.210000001</v>
      </c>
      <c r="D670" s="180">
        <f>(D615/D612)*E76</f>
        <v>2003035.2394615249</v>
      </c>
      <c r="E670" s="180">
        <f>(E623/E612)*SUM(C670:D670)</f>
        <v>8395838.3600813765</v>
      </c>
      <c r="F670" s="180">
        <f>(F624/F612)*E64</f>
        <v>28919.504944046857</v>
      </c>
      <c r="G670" s="180" t="e">
        <f>(G625/G612)*E77</f>
        <v>#DIV/0!</v>
      </c>
      <c r="H670" s="180" t="e">
        <f>(H628/H612)*E60</f>
        <v>#DIV/0!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 t="e">
        <f>(G625/G612)*F77</f>
        <v>#DIV/0!</v>
      </c>
      <c r="H671" s="180" t="e">
        <f>(H628/H612)*F60</f>
        <v>#DIV/0!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512610.90999999992</v>
      </c>
      <c r="D672" s="180">
        <f>(D615/D612)*G76</f>
        <v>494534.35880946531</v>
      </c>
      <c r="E672" s="180">
        <f>(E623/E612)*SUM(C672:D672)</f>
        <v>543698.29827686783</v>
      </c>
      <c r="F672" s="180">
        <f>(F624/F612)*G64</f>
        <v>326.34579007115838</v>
      </c>
      <c r="G672" s="180" t="e">
        <f>(G625/G612)*G77</f>
        <v>#DIV/0!</v>
      </c>
      <c r="H672" s="180" t="e">
        <f>(H628/H612)*G60</f>
        <v>#DIV/0!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 t="e">
        <f>(G625/G612)*H77</f>
        <v>#DIV/0!</v>
      </c>
      <c r="H673" s="180" t="e">
        <f>(H628/H612)*H60</f>
        <v>#DIV/0!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 t="e">
        <f>(G625/G612)*I77</f>
        <v>#DIV/0!</v>
      </c>
      <c r="H674" s="180" t="e">
        <f>(H628/H612)*I60</f>
        <v>#DIV/0!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12381</v>
      </c>
      <c r="D675" s="180">
        <f>(D615/D612)*J76</f>
        <v>34043.517191045161</v>
      </c>
      <c r="E675" s="180">
        <f>(E623/E612)*SUM(C675:D675)</f>
        <v>25061.857287909879</v>
      </c>
      <c r="F675" s="180">
        <f>(F624/F612)*J64</f>
        <v>0</v>
      </c>
      <c r="G675" s="180" t="e">
        <f>(G625/G612)*J77</f>
        <v>#DIV/0!</v>
      </c>
      <c r="H675" s="180" t="e">
        <f>(H628/H612)*J60</f>
        <v>#DIV/0!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 t="e">
        <f>(G625/G612)*K77</f>
        <v>#DIV/0!</v>
      </c>
      <c r="H676" s="180" t="e">
        <f>(H628/H612)*K60</f>
        <v>#DIV/0!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 t="e">
        <f>(G625/G612)*L77</f>
        <v>#DIV/0!</v>
      </c>
      <c r="H677" s="180" t="e">
        <f>(H628/H612)*L60</f>
        <v>#DIV/0!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 t="e">
        <f>(G625/G612)*M77</f>
        <v>#DIV/0!</v>
      </c>
      <c r="H678" s="180" t="e">
        <f>(H628/H612)*M60</f>
        <v>#DIV/0!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 t="e">
        <f>(G625/G612)*N77</f>
        <v>#DIV/0!</v>
      </c>
      <c r="H679" s="180" t="e">
        <f>(H628/H612)*N60</f>
        <v>#DIV/0!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 t="e">
        <f>(G625/G612)*O77</f>
        <v>#DIV/0!</v>
      </c>
      <c r="H680" s="180" t="e">
        <f>(H628/H612)*O60</f>
        <v>#DIV/0!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10310943.879999999</v>
      </c>
      <c r="D681" s="180">
        <f>(D615/D612)*P76</f>
        <v>976639.92820172058</v>
      </c>
      <c r="E681" s="180">
        <f>(E623/E612)*SUM(C681:D681)</f>
        <v>6093500.4097584914</v>
      </c>
      <c r="F681" s="180">
        <f>(F624/F612)*P64</f>
        <v>164184.55819642279</v>
      </c>
      <c r="G681" s="180" t="e">
        <f>(G625/G612)*P77</f>
        <v>#DIV/0!</v>
      </c>
      <c r="H681" s="180" t="e">
        <f>(H628/H612)*P60</f>
        <v>#DIV/0!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3051532.3299999996</v>
      </c>
      <c r="D682" s="180">
        <f>(D615/D612)*Q76</f>
        <v>110871.44307003431</v>
      </c>
      <c r="E682" s="180">
        <f>(E623/E612)*SUM(C682:D682)</f>
        <v>1707195.1814011885</v>
      </c>
      <c r="F682" s="180">
        <f>(F624/F612)*Q64</f>
        <v>940.75684137071971</v>
      </c>
      <c r="G682" s="180" t="e">
        <f>(G625/G612)*Q77</f>
        <v>#DIV/0!</v>
      </c>
      <c r="H682" s="180" t="e">
        <f>(H628/H612)*Q60</f>
        <v>#DIV/0!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5724625.1800000006</v>
      </c>
      <c r="D683" s="180">
        <f>(D615/D612)*R76</f>
        <v>0</v>
      </c>
      <c r="E683" s="180">
        <f>(E623/E612)*SUM(C683:D683)</f>
        <v>3090387.3205085122</v>
      </c>
      <c r="F683" s="180">
        <f>(F624/F612)*R64</f>
        <v>4343.9073174411569</v>
      </c>
      <c r="G683" s="180" t="e">
        <f>(G625/G612)*R77</f>
        <v>#DIV/0!</v>
      </c>
      <c r="H683" s="180" t="e">
        <f>(H628/H612)*R60</f>
        <v>#DIV/0!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2893278.57</v>
      </c>
      <c r="D684" s="180">
        <f>(D615/D612)*S76</f>
        <v>468672.85696262377</v>
      </c>
      <c r="E684" s="180">
        <f>(E623/E612)*SUM(C684:D684)</f>
        <v>1814919.1842898594</v>
      </c>
      <c r="F684" s="180">
        <f>(F624/F612)*S64</f>
        <v>46810.91638110629</v>
      </c>
      <c r="G684" s="180" t="e">
        <f>(G625/G612)*S77</f>
        <v>#DIV/0!</v>
      </c>
      <c r="H684" s="180" t="e">
        <f>(H628/H612)*S60</f>
        <v>#DIV/0!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573431.48</v>
      </c>
      <c r="D685" s="180">
        <f>(D615/D612)*T76</f>
        <v>45565.951561234993</v>
      </c>
      <c r="E685" s="180">
        <f>(E623/E612)*SUM(C685:D685)</f>
        <v>334160.18582445884</v>
      </c>
      <c r="F685" s="180">
        <f>(F624/F612)*T64</f>
        <v>4345.632698195288</v>
      </c>
      <c r="G685" s="180" t="e">
        <f>(G625/G612)*T77</f>
        <v>#DIV/0!</v>
      </c>
      <c r="H685" s="180" t="e">
        <f>(H628/H612)*T60</f>
        <v>#DIV/0!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7187279.9399999985</v>
      </c>
      <c r="D686" s="180">
        <f>(D615/D612)*U76</f>
        <v>335168.21349745692</v>
      </c>
      <c r="E686" s="180">
        <f>(E623/E612)*SUM(C686:D686)</f>
        <v>4060925.8530968493</v>
      </c>
      <c r="F686" s="180">
        <f>(F624/F612)*U64</f>
        <v>63825.262091724282</v>
      </c>
      <c r="G686" s="180" t="e">
        <f>(G625/G612)*U77</f>
        <v>#DIV/0!</v>
      </c>
      <c r="H686" s="180" t="e">
        <f>(H628/H612)*U60</f>
        <v>#DIV/0!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2756904.1400000006</v>
      </c>
      <c r="D687" s="180">
        <f>(D615/D612)*V76</f>
        <v>40603.679075283821</v>
      </c>
      <c r="E687" s="180">
        <f>(E623/E612)*SUM(C687:D687)</f>
        <v>1510209.3886072868</v>
      </c>
      <c r="F687" s="180">
        <f>(F624/F612)*V64</f>
        <v>35131.188281603325</v>
      </c>
      <c r="G687" s="180" t="e">
        <f>(G625/G612)*V77</f>
        <v>#DIV/0!</v>
      </c>
      <c r="H687" s="180" t="e">
        <f>(H628/H612)*V60</f>
        <v>#DIV/0!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635246.92000000004</v>
      </c>
      <c r="D688" s="180">
        <f>(D615/D612)*W76</f>
        <v>144350.09309296499</v>
      </c>
      <c r="E688" s="180">
        <f>(E623/E612)*SUM(C688:D688)</f>
        <v>420858.42279874947</v>
      </c>
      <c r="F688" s="180">
        <f>(F624/F612)*W64</f>
        <v>552.01648668229257</v>
      </c>
      <c r="G688" s="180" t="e">
        <f>(G625/G612)*W77</f>
        <v>#DIV/0!</v>
      </c>
      <c r="H688" s="180" t="e">
        <f>(H628/H612)*W60</f>
        <v>#DIV/0!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1957977.43</v>
      </c>
      <c r="D689" s="180">
        <f>(D615/D612)*X76</f>
        <v>117161.1534010545</v>
      </c>
      <c r="E689" s="180">
        <f>(E623/E612)*SUM(C689:D689)</f>
        <v>1120244.8657853638</v>
      </c>
      <c r="F689" s="180">
        <f>(F624/F612)*X64</f>
        <v>5731.9957226902416</v>
      </c>
      <c r="G689" s="180" t="e">
        <f>(G625/G612)*X77</f>
        <v>#DIV/0!</v>
      </c>
      <c r="H689" s="180" t="e">
        <f>(H628/H612)*X60</f>
        <v>#DIV/0!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4620782.8800000008</v>
      </c>
      <c r="D690" s="180">
        <f>(D615/D612)*Y76</f>
        <v>551355.71662505413</v>
      </c>
      <c r="E690" s="180">
        <f>(E623/E612)*SUM(C690:D690)</f>
        <v>2792132.4167677225</v>
      </c>
      <c r="F690" s="180">
        <f>(F624/F612)*Y64</f>
        <v>10688.462973355841</v>
      </c>
      <c r="G690" s="180" t="e">
        <f>(G625/G612)*Y77</f>
        <v>#DIV/0!</v>
      </c>
      <c r="H690" s="180" t="e">
        <f>(H628/H612)*Y60</f>
        <v>#DIV/0!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3648977.209999999</v>
      </c>
      <c r="D691" s="180">
        <f>(D615/D612)*Z76</f>
        <v>731237.66631111142</v>
      </c>
      <c r="E691" s="180">
        <f>(E623/E612)*SUM(C691:D691)</f>
        <v>2364619.5321480618</v>
      </c>
      <c r="F691" s="180">
        <f>(F624/F612)*Z64</f>
        <v>2999.4391741695831</v>
      </c>
      <c r="G691" s="180" t="e">
        <f>(G625/G612)*Z77</f>
        <v>#DIV/0!</v>
      </c>
      <c r="H691" s="180" t="e">
        <f>(H628/H612)*Z60</f>
        <v>#DIV/0!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926942.66999999993</v>
      </c>
      <c r="D692" s="180">
        <f>(D615/D612)*AA76</f>
        <v>88856.173122445121</v>
      </c>
      <c r="E692" s="180">
        <f>(E623/E612)*SUM(C692:D692)</f>
        <v>548369.852394916</v>
      </c>
      <c r="F692" s="180">
        <f>(F624/F612)*AA64</f>
        <v>6778.8698334835753</v>
      </c>
      <c r="G692" s="180" t="e">
        <f>(G625/G612)*AA77</f>
        <v>#DIV/0!</v>
      </c>
      <c r="H692" s="180" t="e">
        <f>(H628/H612)*AA60</f>
        <v>#DIV/0!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18214681.670000002</v>
      </c>
      <c r="D693" s="180">
        <f>(D615/D612)*AB76</f>
        <v>178132.5731835936</v>
      </c>
      <c r="E693" s="180">
        <f>(E623/E612)*SUM(C693:D693)</f>
        <v>9929195.0369409062</v>
      </c>
      <c r="F693" s="180">
        <f>(F624/F612)*AB64</f>
        <v>478610.70488890476</v>
      </c>
      <c r="G693" s="180" t="e">
        <f>(G625/G612)*AB77</f>
        <v>#DIV/0!</v>
      </c>
      <c r="H693" s="180" t="e">
        <f>(H628/H612)*AB60</f>
        <v>#DIV/0!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3800571.1500000004</v>
      </c>
      <c r="D694" s="180">
        <f>(D615/D612)*AC76</f>
        <v>295987.82851395244</v>
      </c>
      <c r="E694" s="180">
        <f>(E623/E612)*SUM(C694:D694)</f>
        <v>2211490.4516621684</v>
      </c>
      <c r="F694" s="180">
        <f>(F624/F612)*AC64</f>
        <v>19704.169040871966</v>
      </c>
      <c r="G694" s="180" t="e">
        <f>(G625/G612)*AC77</f>
        <v>#DIV/0!</v>
      </c>
      <c r="H694" s="180" t="e">
        <f>(H628/H612)*AC60</f>
        <v>#DIV/0!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 t="e">
        <f>(G625/G612)*AD77</f>
        <v>#DIV/0!</v>
      </c>
      <c r="H695" s="180" t="e">
        <f>(H628/H612)*AD60</f>
        <v>#DIV/0!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1184198.1500000001</v>
      </c>
      <c r="D696" s="180">
        <f>(D615/D612)*AE76</f>
        <v>242619.00729862691</v>
      </c>
      <c r="E696" s="180">
        <f>(E623/E612)*SUM(C696:D696)</f>
        <v>770254.38573773589</v>
      </c>
      <c r="F696" s="180">
        <f>(F624/F612)*AE64</f>
        <v>466.27951637616439</v>
      </c>
      <c r="G696" s="180" t="e">
        <f>(G625/G612)*AE77</f>
        <v>#DIV/0!</v>
      </c>
      <c r="H696" s="180" t="e">
        <f>(H628/H612)*AE60</f>
        <v>#DIV/0!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 t="e">
        <f>(G625/G612)*AF77</f>
        <v>#DIV/0!</v>
      </c>
      <c r="H697" s="180" t="e">
        <f>(H628/H612)*AF60</f>
        <v>#DIV/0!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9861947.4299999997</v>
      </c>
      <c r="D698" s="180">
        <f>(D615/D612)*AG76</f>
        <v>612070.37860390486</v>
      </c>
      <c r="E698" s="180">
        <f>(E623/E612)*SUM(C698:D698)</f>
        <v>5654304.1356796492</v>
      </c>
      <c r="F698" s="180">
        <f>(F624/F612)*AG64</f>
        <v>21843.585586862457</v>
      </c>
      <c r="G698" s="180" t="e">
        <f>(G625/G612)*AG77</f>
        <v>#DIV/0!</v>
      </c>
      <c r="H698" s="180" t="e">
        <f>(H628/H612)*AG60</f>
        <v>#DIV/0!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 t="e">
        <f>(G625/G612)*AH77</f>
        <v>#DIV/0!</v>
      </c>
      <c r="H699" s="180" t="e">
        <f>(H628/H612)*AH60</f>
        <v>#DIV/0!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 t="e">
        <f>(G625/G612)*AI77</f>
        <v>#DIV/0!</v>
      </c>
      <c r="H700" s="180" t="e">
        <f>(H628/H612)*AI60</f>
        <v>#DIV/0!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392846.86999999994</v>
      </c>
      <c r="D701" s="180">
        <f>(D615/D612)*AJ76</f>
        <v>0</v>
      </c>
      <c r="E701" s="180">
        <f>(E623/E612)*SUM(C701:D701)</f>
        <v>212074.84294184926</v>
      </c>
      <c r="F701" s="180">
        <f>(F624/F612)*AJ64</f>
        <v>3.5735870176069912E-2</v>
      </c>
      <c r="G701" s="180" t="e">
        <f>(G625/G612)*AJ77</f>
        <v>#DIV/0!</v>
      </c>
      <c r="H701" s="180" t="e">
        <f>(H628/H612)*AJ60</f>
        <v>#DIV/0!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900520.89999999991</v>
      </c>
      <c r="D702" s="180">
        <f>(D615/D612)*AK76</f>
        <v>132955.18176527371</v>
      </c>
      <c r="E702" s="180">
        <f>(E623/E612)*SUM(C702:D702)</f>
        <v>557912.75039184652</v>
      </c>
      <c r="F702" s="180">
        <f>(F624/F612)*AK64</f>
        <v>93.262944565208329</v>
      </c>
      <c r="G702" s="180" t="e">
        <f>(G625/G612)*AK77</f>
        <v>#DIV/0!</v>
      </c>
      <c r="H702" s="180" t="e">
        <f>(H628/H612)*AK60</f>
        <v>#DIV/0!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238542.68000000002</v>
      </c>
      <c r="D703" s="180">
        <f>(D615/D612)*AL76</f>
        <v>28916.919710733411</v>
      </c>
      <c r="E703" s="180">
        <f>(E623/E612)*SUM(C703:D703)</f>
        <v>144385.65490401813</v>
      </c>
      <c r="F703" s="180">
        <f>(F624/F612)*AL64</f>
        <v>35.697751914548768</v>
      </c>
      <c r="G703" s="180" t="e">
        <f>(G625/G612)*AL77</f>
        <v>#DIV/0!</v>
      </c>
      <c r="H703" s="180" t="e">
        <f>(H628/H612)*AL60</f>
        <v>#DIV/0!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 t="e">
        <f>(G625/G612)*AM77</f>
        <v>#DIV/0!</v>
      </c>
      <c r="H704" s="180" t="e">
        <f>(H628/H612)*AM60</f>
        <v>#DIV/0!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 t="e">
        <f>(G625/G612)*AN77</f>
        <v>#DIV/0!</v>
      </c>
      <c r="H705" s="180" t="e">
        <f>(H628/H612)*AN60</f>
        <v>#DIV/0!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 t="e">
        <f>(G625/G612)*AO77</f>
        <v>#DIV/0!</v>
      </c>
      <c r="H706" s="180" t="e">
        <f>(H628/H612)*AO60</f>
        <v>#DIV/0!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 t="e">
        <f>(G625/G612)*AP77</f>
        <v>#DIV/0!</v>
      </c>
      <c r="H707" s="180" t="e">
        <f>(H628/H612)*AP60</f>
        <v>#DIV/0!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 t="e">
        <f>(G625/G612)*AQ77</f>
        <v>#DIV/0!</v>
      </c>
      <c r="H708" s="180" t="e">
        <f>(H628/H612)*AQ60</f>
        <v>#DIV/0!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 t="e">
        <f>(G625/G612)*AR77</f>
        <v>#DIV/0!</v>
      </c>
      <c r="H709" s="180" t="e">
        <f>(H628/H612)*AR60</f>
        <v>#DIV/0!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 t="e">
        <f>(G625/G612)*AS77</f>
        <v>#DIV/0!</v>
      </c>
      <c r="H710" s="180" t="e">
        <f>(H628/H612)*AS60</f>
        <v>#DIV/0!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 t="e">
        <f>(G625/G612)*AT77</f>
        <v>#DIV/0!</v>
      </c>
      <c r="H711" s="180" t="e">
        <f>(H628/H612)*AT60</f>
        <v>#DIV/0!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 t="e">
        <f>(G625/G612)*AU77</f>
        <v>#DIV/0!</v>
      </c>
      <c r="H712" s="180" t="e">
        <f>(H628/H612)*AU60</f>
        <v>#DIV/0!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12120.340000000002</v>
      </c>
      <c r="D713" s="180">
        <f>(D615/D612)*AV76</f>
        <v>17209.619721887928</v>
      </c>
      <c r="E713" s="180">
        <f>(E623/E612)*SUM(C713:D713)</f>
        <v>15833.514472216993</v>
      </c>
      <c r="F713" s="180">
        <f>(F624/F612)*AV64</f>
        <v>110.97020059252571</v>
      </c>
      <c r="G713" s="180" t="e">
        <f>(G625/G612)*AV77</f>
        <v>#DIV/0!</v>
      </c>
      <c r="H713" s="180" t="e">
        <f>(H628/H612)*AV60</f>
        <v>#DIV/0!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" customHeight="1" x14ac:dyDescent="0.2">
      <c r="C715" s="180">
        <f>SUM(C614:C647)+SUM(C668:C713)</f>
        <v>183349459.78893054</v>
      </c>
      <c r="D715" s="180">
        <f>SUM(D616:D647)+SUM(D668:D713)</f>
        <v>12046997.410000002</v>
      </c>
      <c r="E715" s="180">
        <f>SUM(E624:E647)+SUM(E668:E713)</f>
        <v>64279074.558443256</v>
      </c>
      <c r="F715" s="180">
        <f>SUM(F625:F648)+SUM(F668:F713)</f>
        <v>918222.16799653659</v>
      </c>
      <c r="G715" s="180" t="e">
        <f>SUM(G626:G647)+SUM(G668:G713)</f>
        <v>#DIV/0!</v>
      </c>
      <c r="H715" s="180" t="e">
        <f>SUM(H629:H647)+SUM(H668:H713)</f>
        <v>#DIV/0!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" customHeight="1" x14ac:dyDescent="0.2">
      <c r="C716" s="180">
        <f>CE71</f>
        <v>183349459.78893054</v>
      </c>
      <c r="D716" s="180">
        <f>D615</f>
        <v>12046997.41</v>
      </c>
      <c r="E716" s="180">
        <f>E623</f>
        <v>64279074.558443286</v>
      </c>
      <c r="F716" s="180">
        <f>F624</f>
        <v>918222.16799653717</v>
      </c>
      <c r="G716" s="180">
        <f>G625</f>
        <v>4273447.7966688247</v>
      </c>
      <c r="H716" s="180" t="e">
        <f>H628</f>
        <v>#DIV/0!</v>
      </c>
      <c r="I716" s="180" t="e">
        <f>I629</f>
        <v>#DIV/0!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85635968.218930483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050*2020*A</v>
      </c>
      <c r="B722" s="276">
        <f>ROUND(C165,0)</f>
        <v>4354232</v>
      </c>
      <c r="C722" s="276">
        <f>ROUND(C166,0)</f>
        <v>123774</v>
      </c>
      <c r="D722" s="276">
        <f>ROUND(C167,0)</f>
        <v>-85291</v>
      </c>
      <c r="E722" s="276">
        <f>ROUND(C168,0)</f>
        <v>0</v>
      </c>
      <c r="F722" s="276">
        <f>ROUND(C169,0)</f>
        <v>0</v>
      </c>
      <c r="G722" s="276">
        <f>ROUND(C170,0)</f>
        <v>1216360</v>
      </c>
      <c r="H722" s="276">
        <f>ROUND(C171+C172,0)</f>
        <v>68956</v>
      </c>
      <c r="I722" s="276">
        <f>ROUND(C175,0)</f>
        <v>725476</v>
      </c>
      <c r="J722" s="276">
        <f>ROUND(C176,0)</f>
        <v>1263092</v>
      </c>
      <c r="K722" s="276">
        <f>ROUND(C179,0)</f>
        <v>0</v>
      </c>
      <c r="L722" s="276">
        <f>ROUND(C180,0)</f>
        <v>-7505</v>
      </c>
      <c r="M722" s="276">
        <f>ROUND(C183,0)</f>
        <v>69039</v>
      </c>
      <c r="N722" s="276">
        <f>ROUND(C184,0)</f>
        <v>4727190</v>
      </c>
      <c r="O722" s="276">
        <f>ROUND(C185,0)</f>
        <v>0</v>
      </c>
      <c r="P722" s="276">
        <f>ROUND(C188,0)</f>
        <v>5302</v>
      </c>
      <c r="Q722" s="276">
        <f>ROUND(C189,0)</f>
        <v>782321</v>
      </c>
      <c r="R722" s="276">
        <f>ROUND(B195,0)</f>
        <v>2525564</v>
      </c>
      <c r="S722" s="276">
        <f>ROUND(C195,0)</f>
        <v>0</v>
      </c>
      <c r="T722" s="276">
        <f>ROUND(D195,0)</f>
        <v>0</v>
      </c>
      <c r="U722" s="276">
        <f>ROUND(B196,0)</f>
        <v>1906095</v>
      </c>
      <c r="V722" s="276">
        <f>ROUND(C196,0)</f>
        <v>-33270</v>
      </c>
      <c r="W722" s="276">
        <f>ROUND(D196,0)</f>
        <v>0</v>
      </c>
      <c r="X722" s="276">
        <f>ROUND(B197,0)</f>
        <v>77859831</v>
      </c>
      <c r="Y722" s="276">
        <f>ROUND(C197,0)</f>
        <v>1260051</v>
      </c>
      <c r="Z722" s="276">
        <f>ROUND(D197,0)</f>
        <v>-41473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5313782</v>
      </c>
      <c r="AE722" s="276">
        <f>ROUND(C199,0)</f>
        <v>0</v>
      </c>
      <c r="AF722" s="276">
        <f>ROUND(D199,0)</f>
        <v>0</v>
      </c>
      <c r="AG722" s="276">
        <f>ROUND(B200,0)</f>
        <v>62773047</v>
      </c>
      <c r="AH722" s="276">
        <f>ROUND(C200,0)</f>
        <v>-36303</v>
      </c>
      <c r="AI722" s="276">
        <f>ROUND(D200,0)</f>
        <v>-59480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33270</v>
      </c>
      <c r="AO722" s="276">
        <f>ROUND(D202,0)</f>
        <v>0</v>
      </c>
      <c r="AP722" s="276">
        <f>ROUND(B203,0)</f>
        <v>5229018</v>
      </c>
      <c r="AQ722" s="276">
        <f>ROUND(C203,0)</f>
        <v>826998</v>
      </c>
      <c r="AR722" s="276">
        <f>ROUND(D203,0)</f>
        <v>-644532</v>
      </c>
      <c r="AS722" s="276"/>
      <c r="AT722" s="276"/>
      <c r="AU722" s="276"/>
      <c r="AV722" s="276">
        <f>ROUND(B209,0)</f>
        <v>1781983</v>
      </c>
      <c r="AW722" s="276">
        <f>ROUND(C209,0)</f>
        <v>48596</v>
      </c>
      <c r="AX722" s="276">
        <f>ROUND(D209,0)</f>
        <v>0</v>
      </c>
      <c r="AY722" s="276">
        <f>ROUND(B210,0)</f>
        <v>53991023</v>
      </c>
      <c r="AZ722" s="276">
        <f>ROUND(C210,0)</f>
        <v>2973318</v>
      </c>
      <c r="BA722" s="276">
        <f>ROUND(D210,0)</f>
        <v>-27396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3127284</v>
      </c>
      <c r="BF722" s="276">
        <f>ROUND(C212,0)</f>
        <v>233334</v>
      </c>
      <c r="BG722" s="276">
        <f>ROUND(D212,0)</f>
        <v>0</v>
      </c>
      <c r="BH722" s="276">
        <f>ROUND(B213,0)</f>
        <v>55671889</v>
      </c>
      <c r="BI722" s="276">
        <f>ROUND(C213,0)</f>
        <v>2118997</v>
      </c>
      <c r="BJ722" s="276">
        <f>ROUND(D213,0)</f>
        <v>-52997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235484988</v>
      </c>
      <c r="BU722" s="276">
        <f>ROUND(C224,0)</f>
        <v>70080032</v>
      </c>
      <c r="BV722" s="276">
        <f>ROUND(C225,0)</f>
        <v>3290316</v>
      </c>
      <c r="BW722" s="276">
        <f>ROUND(C226,0)</f>
        <v>23005008</v>
      </c>
      <c r="BX722" s="276">
        <f>ROUND(C227,0)</f>
        <v>55151978</v>
      </c>
      <c r="BY722" s="276">
        <f>ROUND(C228,0)</f>
        <v>8213593</v>
      </c>
      <c r="BZ722" s="276">
        <f>ROUND(C231,0)</f>
        <v>784</v>
      </c>
      <c r="CA722" s="276">
        <f>ROUND(C233,0)</f>
        <v>1963588</v>
      </c>
      <c r="CB722" s="276">
        <f>ROUND(C234,0)</f>
        <v>6550733</v>
      </c>
      <c r="CC722" s="276">
        <f>ROUND(C238+C239,0)</f>
        <v>0</v>
      </c>
      <c r="CD722" s="276">
        <f>D221</f>
        <v>4917579.95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050*2020*A</v>
      </c>
      <c r="B726" s="276">
        <f>ROUND(C111,0)</f>
        <v>4949</v>
      </c>
      <c r="C726" s="276">
        <f>ROUND(C112,0)</f>
        <v>0</v>
      </c>
      <c r="D726" s="276">
        <f>ROUND(C113,0)</f>
        <v>0</v>
      </c>
      <c r="E726" s="276">
        <f>ROUND(C114,0)</f>
        <v>619</v>
      </c>
      <c r="F726" s="276">
        <f>ROUND(D111,0)</f>
        <v>21137</v>
      </c>
      <c r="G726" s="276">
        <f>ROUND(D112,0)</f>
        <v>0</v>
      </c>
      <c r="H726" s="276">
        <f>ROUND(D113,0)</f>
        <v>0</v>
      </c>
      <c r="I726" s="276">
        <f>ROUND(D114,0)</f>
        <v>1422</v>
      </c>
      <c r="J726" s="276">
        <f>ROUND(C116,0)</f>
        <v>14</v>
      </c>
      <c r="K726" s="276">
        <f>ROUND(C117,0)</f>
        <v>0</v>
      </c>
      <c r="L726" s="276">
        <f>ROUND(C118,0)</f>
        <v>55</v>
      </c>
      <c r="M726" s="276">
        <f>ROUND(C119,0)</f>
        <v>0</v>
      </c>
      <c r="N726" s="276">
        <f>ROUND(C120,0)</f>
        <v>15</v>
      </c>
      <c r="O726" s="276">
        <f>ROUND(C121,0)</f>
        <v>8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142</v>
      </c>
      <c r="W726" s="276">
        <f>ROUND(C129,0)</f>
        <v>0</v>
      </c>
      <c r="X726" s="276">
        <f>ROUND(B138,0)</f>
        <v>2752</v>
      </c>
      <c r="Y726" s="276">
        <f>ROUND(B139,0)</f>
        <v>13411</v>
      </c>
      <c r="Z726" s="276">
        <f>ROUND(B140,0)</f>
        <v>93123</v>
      </c>
      <c r="AA726" s="276">
        <f>ROUND(B141,0)</f>
        <v>130055828</v>
      </c>
      <c r="AB726" s="276">
        <f>ROUND(B142,0)</f>
        <v>176639029</v>
      </c>
      <c r="AC726" s="276">
        <f>ROUND(C138,0)</f>
        <v>919</v>
      </c>
      <c r="AD726" s="276">
        <f>ROUND(C139,0)</f>
        <v>3203</v>
      </c>
      <c r="AE726" s="276">
        <f>ROUND(C140,0)</f>
        <v>31310</v>
      </c>
      <c r="AF726" s="276">
        <f>ROUND(C141,0)</f>
        <v>34962447</v>
      </c>
      <c r="AG726" s="276">
        <f>ROUND(C142,0)</f>
        <v>59390246</v>
      </c>
      <c r="AH726" s="276">
        <f>ROUND(D138,0)</f>
        <v>1278</v>
      </c>
      <c r="AI726" s="276">
        <f>ROUND(D139,0)</f>
        <v>4523</v>
      </c>
      <c r="AJ726" s="276">
        <f>ROUND(D140,0)</f>
        <v>73204</v>
      </c>
      <c r="AK726" s="276">
        <f>ROUND(D141,0)</f>
        <v>52538997</v>
      </c>
      <c r="AL726" s="276">
        <f>ROUND(D142,0)</f>
        <v>138857648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050*2020*A</v>
      </c>
      <c r="B730" s="276">
        <f>ROUND(C250,0)</f>
        <v>3475</v>
      </c>
      <c r="C730" s="276">
        <f>ROUND(C251,0)</f>
        <v>0</v>
      </c>
      <c r="D730" s="276">
        <f>ROUND(C252,0)</f>
        <v>69689180</v>
      </c>
      <c r="E730" s="276">
        <f>ROUND(C253,0)</f>
        <v>48563368</v>
      </c>
      <c r="F730" s="276">
        <f>ROUND(C254,0)</f>
        <v>0</v>
      </c>
      <c r="G730" s="276">
        <f>ROUND(C255,0)</f>
        <v>930427</v>
      </c>
      <c r="H730" s="276">
        <f>ROUND(C256,0)</f>
        <v>0</v>
      </c>
      <c r="I730" s="276">
        <f>ROUND(C257,0)</f>
        <v>3765648</v>
      </c>
      <c r="J730" s="276">
        <f>ROUND(C258,0)</f>
        <v>110826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94698850</v>
      </c>
      <c r="O730" s="276">
        <f>ROUND(C267,0)</f>
        <v>2525564</v>
      </c>
      <c r="P730" s="276">
        <f>ROUND(C268,0)</f>
        <v>1872825</v>
      </c>
      <c r="Q730" s="276">
        <f>ROUND(C269,0)</f>
        <v>79161354</v>
      </c>
      <c r="R730" s="276">
        <f>ROUND(C270,0)</f>
        <v>0</v>
      </c>
      <c r="S730" s="276">
        <f>ROUND(C271,0)</f>
        <v>5313782</v>
      </c>
      <c r="T730" s="276">
        <f>ROUND(C272,0)</f>
        <v>62796224</v>
      </c>
      <c r="U730" s="276">
        <f>ROUND(C273,0)</f>
        <v>33270</v>
      </c>
      <c r="V730" s="276">
        <f>ROUND(C274,0)</f>
        <v>6700548</v>
      </c>
      <c r="W730" s="276">
        <f>ROUND(C275,0)</f>
        <v>0</v>
      </c>
      <c r="X730" s="276">
        <f>ROUND(C276,0)</f>
        <v>120026816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6072074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5002481</v>
      </c>
      <c r="AI730" s="276">
        <f>ROUND(C306,0)</f>
        <v>7295545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11796578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84637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-23359</v>
      </c>
      <c r="AY730" s="276">
        <f>ROUND(C326,0)</f>
        <v>18776468</v>
      </c>
      <c r="AZ730" s="276">
        <f>ROUND(C327,0)</f>
        <v>17873292</v>
      </c>
      <c r="BA730" s="276">
        <f>ROUND(C328,0)</f>
        <v>0</v>
      </c>
      <c r="BB730" s="276">
        <f>ROUND(C332,0)</f>
        <v>104278221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709.71</v>
      </c>
      <c r="BJ730" s="276">
        <f>ROUND(C359,0)</f>
        <v>217557272</v>
      </c>
      <c r="BK730" s="276">
        <f>ROUND(C360,0)</f>
        <v>374886923</v>
      </c>
      <c r="BL730" s="276">
        <f>ROUND(C364,0)</f>
        <v>395225914</v>
      </c>
      <c r="BM730" s="276">
        <f>ROUND(C365,0)</f>
        <v>8514321</v>
      </c>
      <c r="BN730" s="276">
        <f>ROUND(C366,0)</f>
        <v>0</v>
      </c>
      <c r="BO730" s="276">
        <f>ROUND(C370,0)</f>
        <v>17914293</v>
      </c>
      <c r="BP730" s="276">
        <f>ROUND(C371,0)</f>
        <v>0</v>
      </c>
      <c r="BQ730" s="276">
        <f>ROUND(C378,0)</f>
        <v>64454833</v>
      </c>
      <c r="BR730" s="276">
        <f>ROUND(C379,0)</f>
        <v>5678031</v>
      </c>
      <c r="BS730" s="276">
        <f>ROUND(C380,0)</f>
        <v>3125937</v>
      </c>
      <c r="BT730" s="276">
        <f>ROUND(C381,0)</f>
        <v>36084430</v>
      </c>
      <c r="BU730" s="276">
        <f>ROUND(C382,0)</f>
        <v>1333814</v>
      </c>
      <c r="BV730" s="276">
        <f>ROUND(C383,0)</f>
        <v>13601295</v>
      </c>
      <c r="BW730" s="276">
        <f>ROUND(C384,0)</f>
        <v>5404050</v>
      </c>
      <c r="BX730" s="276">
        <f>ROUND(C385,0)</f>
        <v>1988568</v>
      </c>
      <c r="BY730" s="276">
        <f>ROUND(C386,0)</f>
        <v>-7505</v>
      </c>
      <c r="BZ730" s="276">
        <f>ROUND(C387,0)</f>
        <v>4796229</v>
      </c>
      <c r="CA730" s="276">
        <f>ROUND(C388,0)</f>
        <v>787623</v>
      </c>
      <c r="CB730" s="276">
        <f>C363</f>
        <v>4917579.95</v>
      </c>
      <c r="CC730" s="276">
        <f>ROUND(C389,0)</f>
        <v>64016445</v>
      </c>
      <c r="CD730" s="276">
        <f>ROUND(C392,0)</f>
        <v>9235237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050*2020*6010*A</v>
      </c>
      <c r="B734" s="276">
        <f>ROUND(C59,0)</f>
        <v>5070</v>
      </c>
      <c r="C734" s="276">
        <f>ROUND(C60,2)</f>
        <v>44.58</v>
      </c>
      <c r="D734" s="276">
        <f>ROUND(C61,0)</f>
        <v>3689409</v>
      </c>
      <c r="E734" s="276">
        <f>ROUND(C62,0)</f>
        <v>325012</v>
      </c>
      <c r="F734" s="276">
        <f>ROUND(C63,0)</f>
        <v>0</v>
      </c>
      <c r="G734" s="276">
        <f>ROUND(C64,0)</f>
        <v>476926</v>
      </c>
      <c r="H734" s="276">
        <f>ROUND(C65,0)</f>
        <v>0</v>
      </c>
      <c r="I734" s="276">
        <f>ROUND(C66,0)</f>
        <v>3770</v>
      </c>
      <c r="J734" s="276">
        <f>ROUND(C67,0)</f>
        <v>245952</v>
      </c>
      <c r="K734" s="276">
        <f>ROUND(C68,0)</f>
        <v>0</v>
      </c>
      <c r="L734" s="276">
        <f>ROUND(C69,0)</f>
        <v>4685</v>
      </c>
      <c r="M734" s="276">
        <f>ROUND(C70,0)</f>
        <v>0</v>
      </c>
      <c r="N734" s="276">
        <f>ROUND(C75,0)</f>
        <v>19836951</v>
      </c>
      <c r="O734" s="276">
        <f>ROUND(C73,0)</f>
        <v>19706960</v>
      </c>
      <c r="P734" s="276">
        <f>IF(C76&gt;0,ROUND(C76,0),0)</f>
        <v>7902</v>
      </c>
      <c r="Q734" s="276">
        <f>IF(C77&gt;0,ROUND(C77,0),0)</f>
        <v>0</v>
      </c>
      <c r="R734" s="276">
        <f>IF(C78&gt;0,ROUND(C78,0),0)</f>
        <v>4052</v>
      </c>
      <c r="S734" s="276">
        <f>IF(C79&gt;0,ROUND(C79,0),0)</f>
        <v>0</v>
      </c>
      <c r="T734" s="276">
        <f>IF(C80&gt;0,ROUND(C80,2),0)</f>
        <v>20.71</v>
      </c>
      <c r="U734" s="276"/>
      <c r="V734" s="276"/>
      <c r="W734" s="276"/>
      <c r="X734" s="276"/>
      <c r="Y734" s="276" t="e">
        <f>IF(M668&lt;&gt;0,ROUND(M668,0),0)</f>
        <v>#DIV/0!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050*2020*6030*A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 t="e">
        <f t="shared" ref="Y735:Y779" si="21">IF(M669&lt;&gt;0,ROUND(M669,0),0)</f>
        <v>#DIV/0!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050*2020*6070*A</v>
      </c>
      <c r="B736" s="276">
        <f>ROUND(E59,0)</f>
        <v>15148</v>
      </c>
      <c r="C736" s="278">
        <f>ROUND(E60,2)</f>
        <v>133.69</v>
      </c>
      <c r="D736" s="276">
        <f>ROUND(E61,0)</f>
        <v>10552945</v>
      </c>
      <c r="E736" s="276">
        <f>ROUND(E62,0)</f>
        <v>929642</v>
      </c>
      <c r="F736" s="276">
        <f>ROUND(E63,0)</f>
        <v>113871</v>
      </c>
      <c r="G736" s="276">
        <f>ROUND(E64,0)</f>
        <v>1092497</v>
      </c>
      <c r="H736" s="276">
        <f>ROUND(E65,0)</f>
        <v>540</v>
      </c>
      <c r="I736" s="276">
        <f>ROUND(E66,0)</f>
        <v>100034</v>
      </c>
      <c r="J736" s="276">
        <f>ROUND(E67,0)</f>
        <v>728482</v>
      </c>
      <c r="K736" s="276">
        <f>ROUND(E68,0)</f>
        <v>0</v>
      </c>
      <c r="L736" s="276">
        <f>ROUND(E69,0)</f>
        <v>38185</v>
      </c>
      <c r="M736" s="276">
        <f>ROUND(E70,0)</f>
        <v>6802</v>
      </c>
      <c r="N736" s="276">
        <f>ROUND(E75,0)</f>
        <v>57347409</v>
      </c>
      <c r="O736" s="276">
        <f>ROUND(E73,0)</f>
        <v>53675011</v>
      </c>
      <c r="P736" s="276">
        <f>IF(E76&gt;0,ROUND(E76,0),0)</f>
        <v>23404</v>
      </c>
      <c r="Q736" s="276">
        <f>IF(E77&gt;0,ROUND(E77,0),0)</f>
        <v>0</v>
      </c>
      <c r="R736" s="276">
        <f>IF(E78&gt;0,ROUND(E78,0),0)</f>
        <v>12001</v>
      </c>
      <c r="S736" s="276">
        <f>IF(E79&gt;0,ROUND(E79,0),0)</f>
        <v>0</v>
      </c>
      <c r="T736" s="278">
        <f>IF(E80&gt;0,ROUND(E80,2),0)</f>
        <v>58.75</v>
      </c>
      <c r="U736" s="276"/>
      <c r="V736" s="277"/>
      <c r="W736" s="276"/>
      <c r="X736" s="276"/>
      <c r="Y736" s="276" t="e">
        <f t="shared" si="21"/>
        <v>#DIV/0!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050*2020*6100*A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 t="e">
        <f t="shared" si="21"/>
        <v>#DIV/0!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050*2020*6120*A</v>
      </c>
      <c r="B738" s="276">
        <f>ROUND(G59,0)</f>
        <v>918</v>
      </c>
      <c r="C738" s="278">
        <f>ROUND(G60,2)</f>
        <v>2.77</v>
      </c>
      <c r="D738" s="276">
        <f>ROUND(G61,0)</f>
        <v>298145</v>
      </c>
      <c r="E738" s="276">
        <f>ROUND(G62,0)</f>
        <v>26265</v>
      </c>
      <c r="F738" s="276">
        <f>ROUND(G63,0)</f>
        <v>0</v>
      </c>
      <c r="G738" s="276">
        <f>ROUND(G64,0)</f>
        <v>12328</v>
      </c>
      <c r="H738" s="276">
        <f>ROUND(G65,0)</f>
        <v>0</v>
      </c>
      <c r="I738" s="276">
        <f>ROUND(G66,0)</f>
        <v>347</v>
      </c>
      <c r="J738" s="276">
        <f>ROUND(G67,0)</f>
        <v>179857</v>
      </c>
      <c r="K738" s="276">
        <f>ROUND(G68,0)</f>
        <v>0</v>
      </c>
      <c r="L738" s="276">
        <f>ROUND(G69,0)</f>
        <v>8484</v>
      </c>
      <c r="M738" s="276">
        <f>ROUND(G70,0)</f>
        <v>12816</v>
      </c>
      <c r="N738" s="276">
        <f>ROUND(G75,0)</f>
        <v>3593454</v>
      </c>
      <c r="O738" s="276">
        <f>ROUND(G73,0)</f>
        <v>3593454</v>
      </c>
      <c r="P738" s="276">
        <f>IF(G76&gt;0,ROUND(G76,0),0)</f>
        <v>5778</v>
      </c>
      <c r="Q738" s="276">
        <f>IF(G77&gt;0,ROUND(G77,0),0)</f>
        <v>0</v>
      </c>
      <c r="R738" s="276">
        <f>IF(G78&gt;0,ROUND(G78,0),0)</f>
        <v>2963</v>
      </c>
      <c r="S738" s="276">
        <f>IF(G79&gt;0,ROUND(G79,0),0)</f>
        <v>0</v>
      </c>
      <c r="T738" s="278">
        <f>IF(G80&gt;0,ROUND(G80,2),0)</f>
        <v>0.68</v>
      </c>
      <c r="U738" s="276"/>
      <c r="V738" s="277"/>
      <c r="W738" s="276"/>
      <c r="X738" s="276"/>
      <c r="Y738" s="276" t="e">
        <f t="shared" si="21"/>
        <v>#DIV/0!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050*2020*6140*A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 t="e">
        <f t="shared" si="21"/>
        <v>#DIV/0!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050*2020*6150*A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 t="e">
        <f t="shared" si="21"/>
        <v>#DIV/0!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050*2020*6170*A</v>
      </c>
      <c r="B741" s="276">
        <f>ROUND(J59,0)</f>
        <v>1422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12381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1917832</v>
      </c>
      <c r="O741" s="276">
        <f>ROUND(J73,0)</f>
        <v>1917832</v>
      </c>
      <c r="P741" s="276">
        <f>IF(J76&gt;0,ROUND(J76,0),0)</f>
        <v>398</v>
      </c>
      <c r="Q741" s="276">
        <f>IF(J77&gt;0,ROUND(J77,0),0)</f>
        <v>0</v>
      </c>
      <c r="R741" s="276">
        <f>IF(J78&gt;0,ROUND(J78,0),0)</f>
        <v>204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 t="e">
        <f t="shared" si="21"/>
        <v>#DIV/0!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050*2020*6200*A</v>
      </c>
      <c r="B742" s="276">
        <f>ROUND(K59,0)</f>
        <v>-3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 t="e">
        <f t="shared" si="21"/>
        <v>#DIV/0!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050*2020*6210*A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 t="e">
        <f t="shared" si="21"/>
        <v>#DIV/0!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050*2020*6330*A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 t="e">
        <f t="shared" si="21"/>
        <v>#DIV/0!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050*2020*6400*A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 t="e">
        <f t="shared" si="21"/>
        <v>#DIV/0!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050*2020*7010*A</v>
      </c>
      <c r="B746" s="276">
        <f>ROUND(O59,0)</f>
        <v>619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 t="e">
        <f t="shared" si="21"/>
        <v>#DIV/0!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050*2020*7020*A</v>
      </c>
      <c r="B747" s="276">
        <f>ROUND(P59,0)</f>
        <v>0</v>
      </c>
      <c r="C747" s="278">
        <f>ROUND(P60,2)</f>
        <v>37.43</v>
      </c>
      <c r="D747" s="276">
        <f>ROUND(P61,0)</f>
        <v>3154697</v>
      </c>
      <c r="E747" s="276">
        <f>ROUND(P62,0)</f>
        <v>277907</v>
      </c>
      <c r="F747" s="276">
        <f>ROUND(P63,0)</f>
        <v>0</v>
      </c>
      <c r="G747" s="276">
        <f>ROUND(P64,0)</f>
        <v>6202428</v>
      </c>
      <c r="H747" s="276">
        <f>ROUND(P65,0)</f>
        <v>0</v>
      </c>
      <c r="I747" s="276">
        <f>ROUND(P66,0)</f>
        <v>170916</v>
      </c>
      <c r="J747" s="276">
        <f>ROUND(P67,0)</f>
        <v>355193</v>
      </c>
      <c r="K747" s="276">
        <f>ROUND(P68,0)</f>
        <v>136930</v>
      </c>
      <c r="L747" s="276">
        <f>ROUND(P69,0)</f>
        <v>12872</v>
      </c>
      <c r="M747" s="276">
        <f>ROUND(P70,0)</f>
        <v>0</v>
      </c>
      <c r="N747" s="276">
        <f>ROUND(P75,0)</f>
        <v>112527568</v>
      </c>
      <c r="O747" s="276">
        <f>ROUND(P73,0)</f>
        <v>34506712</v>
      </c>
      <c r="P747" s="276">
        <f>IF(P76&gt;0,ROUND(P76,0),0)</f>
        <v>11411</v>
      </c>
      <c r="Q747" s="276">
        <f>IF(P77&gt;0,ROUND(P77,0),0)</f>
        <v>0</v>
      </c>
      <c r="R747" s="276">
        <f>IF(P78&gt;0,ROUND(P78,0),0)</f>
        <v>5851</v>
      </c>
      <c r="S747" s="276">
        <f>IF(P79&gt;0,ROUND(P79,0),0)</f>
        <v>0</v>
      </c>
      <c r="T747" s="278">
        <f>IF(P80&gt;0,ROUND(P80,2),0)</f>
        <v>12.95</v>
      </c>
      <c r="U747" s="276"/>
      <c r="V747" s="277"/>
      <c r="W747" s="276"/>
      <c r="X747" s="276"/>
      <c r="Y747" s="276" t="e">
        <f t="shared" si="21"/>
        <v>#DIV/0!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050*2020*7030*A</v>
      </c>
      <c r="B748" s="276">
        <f>ROUND(Q59,0)</f>
        <v>0</v>
      </c>
      <c r="C748" s="278">
        <f>ROUND(Q60,2)</f>
        <v>25.88</v>
      </c>
      <c r="D748" s="276">
        <f>ROUND(Q61,0)</f>
        <v>2718971</v>
      </c>
      <c r="E748" s="276">
        <f>ROUND(Q62,0)</f>
        <v>239523</v>
      </c>
      <c r="F748" s="276">
        <f>ROUND(Q63,0)</f>
        <v>0</v>
      </c>
      <c r="G748" s="276">
        <f>ROUND(Q64,0)</f>
        <v>35539</v>
      </c>
      <c r="H748" s="276">
        <f>ROUND(Q65,0)</f>
        <v>1209</v>
      </c>
      <c r="I748" s="276">
        <f>ROUND(Q66,0)</f>
        <v>4950</v>
      </c>
      <c r="J748" s="276">
        <f>ROUND(Q67,0)</f>
        <v>40323</v>
      </c>
      <c r="K748" s="276">
        <f>ROUND(Q68,0)</f>
        <v>0</v>
      </c>
      <c r="L748" s="276">
        <f>ROUND(Q69,0)</f>
        <v>11018</v>
      </c>
      <c r="M748" s="276">
        <f>ROUND(Q70,0)</f>
        <v>0</v>
      </c>
      <c r="N748" s="276">
        <f>ROUND(Q75,0)</f>
        <v>3380464</v>
      </c>
      <c r="O748" s="276">
        <f>ROUND(Q73,0)</f>
        <v>967899</v>
      </c>
      <c r="P748" s="276">
        <f>IF(Q76&gt;0,ROUND(Q76,0),0)</f>
        <v>1295</v>
      </c>
      <c r="Q748" s="276">
        <f>IF(Q77&gt;0,ROUND(Q77,0),0)</f>
        <v>0</v>
      </c>
      <c r="R748" s="276">
        <f>IF(Q78&gt;0,ROUND(Q78,0),0)</f>
        <v>664</v>
      </c>
      <c r="S748" s="276">
        <f>IF(Q79&gt;0,ROUND(Q79,0),0)</f>
        <v>0</v>
      </c>
      <c r="T748" s="278">
        <f>IF(Q80&gt;0,ROUND(Q80,2),0)</f>
        <v>17.309999999999999</v>
      </c>
      <c r="U748" s="276"/>
      <c r="V748" s="277"/>
      <c r="W748" s="276"/>
      <c r="X748" s="276"/>
      <c r="Y748" s="276" t="e">
        <f t="shared" si="21"/>
        <v>#DIV/0!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050*2020*7040*A</v>
      </c>
      <c r="B749" s="276">
        <f>ROUND(R59,0)</f>
        <v>0</v>
      </c>
      <c r="C749" s="278">
        <f>ROUND(R60,2)</f>
        <v>11.04</v>
      </c>
      <c r="D749" s="276">
        <f>ROUND(R61,0)</f>
        <v>4945987</v>
      </c>
      <c r="E749" s="276">
        <f>ROUND(R62,0)</f>
        <v>435708</v>
      </c>
      <c r="F749" s="276">
        <f>ROUND(R63,0)</f>
        <v>0</v>
      </c>
      <c r="G749" s="276">
        <f>ROUND(R64,0)</f>
        <v>164101</v>
      </c>
      <c r="H749" s="276">
        <f>ROUND(R65,0)</f>
        <v>0</v>
      </c>
      <c r="I749" s="276">
        <f>ROUND(R66,0)</f>
        <v>120425</v>
      </c>
      <c r="J749" s="276">
        <f>ROUND(R67,0)</f>
        <v>0</v>
      </c>
      <c r="K749" s="276">
        <f>ROUND(R68,0)</f>
        <v>0</v>
      </c>
      <c r="L749" s="276">
        <f>ROUND(R69,0)</f>
        <v>58414</v>
      </c>
      <c r="M749" s="276">
        <f>ROUND(R70,0)</f>
        <v>9</v>
      </c>
      <c r="N749" s="276">
        <f>ROUND(R75,0)</f>
        <v>18190130</v>
      </c>
      <c r="O749" s="276">
        <f>ROUND(R73,0)</f>
        <v>2225455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 t="e">
        <f t="shared" si="21"/>
        <v>#DIV/0!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050*2020*7050*A</v>
      </c>
      <c r="B750" s="276"/>
      <c r="C750" s="278">
        <f>ROUND(S60,2)</f>
        <v>11.24</v>
      </c>
      <c r="D750" s="276">
        <f>ROUND(S61,0)</f>
        <v>587111</v>
      </c>
      <c r="E750" s="276">
        <f>ROUND(S62,0)</f>
        <v>51720</v>
      </c>
      <c r="F750" s="276">
        <f>ROUND(S63,0)</f>
        <v>0</v>
      </c>
      <c r="G750" s="276">
        <f>ROUND(S64,0)</f>
        <v>1768384</v>
      </c>
      <c r="H750" s="276">
        <f>ROUND(S65,0)</f>
        <v>0</v>
      </c>
      <c r="I750" s="276">
        <f>ROUND(S66,0)</f>
        <v>307186</v>
      </c>
      <c r="J750" s="276">
        <f>ROUND(S67,0)</f>
        <v>170451</v>
      </c>
      <c r="K750" s="276">
        <f>ROUND(S68,0)</f>
        <v>0</v>
      </c>
      <c r="L750" s="276">
        <f>ROUND(S69,0)</f>
        <v>8427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5476</v>
      </c>
      <c r="Q750" s="276">
        <f>IF(S77&gt;0,ROUND(S77,0),0)</f>
        <v>0</v>
      </c>
      <c r="R750" s="276">
        <f>IF(S78&gt;0,ROUND(S78,0),0)</f>
        <v>2808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 t="e">
        <f t="shared" si="21"/>
        <v>#DIV/0!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050*2020*7060*A</v>
      </c>
      <c r="B751" s="276"/>
      <c r="C751" s="278">
        <f>ROUND(T60,2)</f>
        <v>3.79</v>
      </c>
      <c r="D751" s="276">
        <f>ROUND(T61,0)</f>
        <v>360898</v>
      </c>
      <c r="E751" s="276">
        <f>ROUND(T62,0)</f>
        <v>31793</v>
      </c>
      <c r="F751" s="276">
        <f>ROUND(T63,0)</f>
        <v>0</v>
      </c>
      <c r="G751" s="276">
        <f>ROUND(T64,0)</f>
        <v>164166</v>
      </c>
      <c r="H751" s="276">
        <f>ROUND(T65,0)</f>
        <v>0</v>
      </c>
      <c r="I751" s="276">
        <f>ROUND(T66,0)</f>
        <v>0</v>
      </c>
      <c r="J751" s="276">
        <f>ROUND(T67,0)</f>
        <v>16572</v>
      </c>
      <c r="K751" s="276">
        <f>ROUND(T68,0)</f>
        <v>0</v>
      </c>
      <c r="L751" s="276">
        <f>ROUND(T69,0)</f>
        <v>3</v>
      </c>
      <c r="M751" s="276">
        <f>ROUND(T70,0)</f>
        <v>0</v>
      </c>
      <c r="N751" s="276">
        <f>ROUND(T75,0)</f>
        <v>3349657</v>
      </c>
      <c r="O751" s="276">
        <f>ROUND(T73,0)</f>
        <v>1461932</v>
      </c>
      <c r="P751" s="276">
        <f>IF(T76&gt;0,ROUND(T76,0),0)</f>
        <v>532</v>
      </c>
      <c r="Q751" s="276">
        <f>IF(T77&gt;0,ROUND(T77,0),0)</f>
        <v>0</v>
      </c>
      <c r="R751" s="276">
        <f>IF(T78&gt;0,ROUND(T78,0),0)</f>
        <v>273</v>
      </c>
      <c r="S751" s="276">
        <f>IF(T79&gt;0,ROUND(T79,0),0)</f>
        <v>0</v>
      </c>
      <c r="T751" s="278">
        <f>IF(T80&gt;0,ROUND(T80,2),0)</f>
        <v>2.65</v>
      </c>
      <c r="U751" s="276"/>
      <c r="V751" s="277"/>
      <c r="W751" s="276"/>
      <c r="X751" s="276"/>
      <c r="Y751" s="276" t="e">
        <f t="shared" si="21"/>
        <v>#DIV/0!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050*2020*7070*A</v>
      </c>
      <c r="B752" s="276">
        <f>ROUND(U59,0)</f>
        <v>0</v>
      </c>
      <c r="C752" s="278">
        <f>ROUND(U60,2)</f>
        <v>30.18</v>
      </c>
      <c r="D752" s="276">
        <f>ROUND(U61,0)</f>
        <v>2273661</v>
      </c>
      <c r="E752" s="276">
        <f>ROUND(U62,0)</f>
        <v>200294</v>
      </c>
      <c r="F752" s="276">
        <f>ROUND(U63,0)</f>
        <v>119212</v>
      </c>
      <c r="G752" s="276">
        <f>ROUND(U64,0)</f>
        <v>2411138</v>
      </c>
      <c r="H752" s="276">
        <f>ROUND(U65,0)</f>
        <v>350</v>
      </c>
      <c r="I752" s="276">
        <f>ROUND(U66,0)</f>
        <v>1903144</v>
      </c>
      <c r="J752" s="276">
        <f>ROUND(U67,0)</f>
        <v>121897</v>
      </c>
      <c r="K752" s="276">
        <f>ROUND(U68,0)</f>
        <v>118186</v>
      </c>
      <c r="L752" s="276">
        <f>ROUND(U69,0)</f>
        <v>54355</v>
      </c>
      <c r="M752" s="276">
        <f>ROUND(U70,0)</f>
        <v>14958</v>
      </c>
      <c r="N752" s="276">
        <f>ROUND(U75,0)</f>
        <v>49785762</v>
      </c>
      <c r="O752" s="276">
        <f>ROUND(U73,0)</f>
        <v>19997638</v>
      </c>
      <c r="P752" s="276">
        <f>IF(U76&gt;0,ROUND(U76,0),0)</f>
        <v>3916</v>
      </c>
      <c r="Q752" s="276">
        <f>IF(U77&gt;0,ROUND(U77,0),0)</f>
        <v>0</v>
      </c>
      <c r="R752" s="276">
        <f>IF(U78&gt;0,ROUND(U78,0),0)</f>
        <v>2008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 t="e">
        <f t="shared" si="21"/>
        <v>#DIV/0!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050*2020*7110*A</v>
      </c>
      <c r="B753" s="276">
        <f>ROUND(V59,0)</f>
        <v>0</v>
      </c>
      <c r="C753" s="278">
        <f>ROUND(V60,2)</f>
        <v>9.9499999999999993</v>
      </c>
      <c r="D753" s="276">
        <f>ROUND(V61,0)</f>
        <v>1119133</v>
      </c>
      <c r="E753" s="276">
        <f>ROUND(V62,0)</f>
        <v>98588</v>
      </c>
      <c r="F753" s="276">
        <f>ROUND(V63,0)</f>
        <v>10000</v>
      </c>
      <c r="G753" s="276">
        <f>ROUND(V64,0)</f>
        <v>1327157</v>
      </c>
      <c r="H753" s="276">
        <f>ROUND(V65,0)</f>
        <v>2058</v>
      </c>
      <c r="I753" s="276">
        <f>ROUND(V66,0)</f>
        <v>157025</v>
      </c>
      <c r="J753" s="276">
        <f>ROUND(V67,0)</f>
        <v>14767</v>
      </c>
      <c r="K753" s="276">
        <f>ROUND(V68,0)</f>
        <v>0</v>
      </c>
      <c r="L753" s="276">
        <f>ROUND(V69,0)</f>
        <v>28176</v>
      </c>
      <c r="M753" s="276">
        <f>ROUND(V70,0)</f>
        <v>0</v>
      </c>
      <c r="N753" s="276">
        <f>ROUND(V75,0)</f>
        <v>30894009</v>
      </c>
      <c r="O753" s="276">
        <f>ROUND(V73,0)</f>
        <v>16478217</v>
      </c>
      <c r="P753" s="276">
        <f>IF(V76&gt;0,ROUND(V76,0),0)</f>
        <v>474</v>
      </c>
      <c r="Q753" s="276">
        <f>IF(V77&gt;0,ROUND(V77,0),0)</f>
        <v>0</v>
      </c>
      <c r="R753" s="276">
        <f>IF(V78&gt;0,ROUND(V78,0),0)</f>
        <v>243</v>
      </c>
      <c r="S753" s="276">
        <f>IF(V79&gt;0,ROUND(V79,0),0)</f>
        <v>0</v>
      </c>
      <c r="T753" s="278">
        <f>IF(V80&gt;0,ROUND(V80,2),0)</f>
        <v>3.24</v>
      </c>
      <c r="U753" s="276"/>
      <c r="V753" s="277"/>
      <c r="W753" s="276"/>
      <c r="X753" s="276"/>
      <c r="Y753" s="276" t="e">
        <f t="shared" si="21"/>
        <v>#DIV/0!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050*2020*7120*A</v>
      </c>
      <c r="B754" s="276">
        <f>ROUND(W59,0)</f>
        <v>0</v>
      </c>
      <c r="C754" s="278">
        <f>ROUND(W60,2)</f>
        <v>2.54</v>
      </c>
      <c r="D754" s="276">
        <f>ROUND(W61,0)</f>
        <v>262535</v>
      </c>
      <c r="E754" s="276">
        <f>ROUND(W62,0)</f>
        <v>23128</v>
      </c>
      <c r="F754" s="276">
        <f>ROUND(W63,0)</f>
        <v>0</v>
      </c>
      <c r="G754" s="276">
        <f>ROUND(W64,0)</f>
        <v>20854</v>
      </c>
      <c r="H754" s="276">
        <f>ROUND(W65,0)</f>
        <v>0</v>
      </c>
      <c r="I754" s="276">
        <f>ROUND(W66,0)</f>
        <v>261075</v>
      </c>
      <c r="J754" s="276">
        <f>ROUND(W67,0)</f>
        <v>52499</v>
      </c>
      <c r="K754" s="276">
        <f>ROUND(W68,0)</f>
        <v>0</v>
      </c>
      <c r="L754" s="276">
        <f>ROUND(W69,0)</f>
        <v>15156</v>
      </c>
      <c r="M754" s="276">
        <f>ROUND(W70,0)</f>
        <v>0</v>
      </c>
      <c r="N754" s="276">
        <f>ROUND(W75,0)</f>
        <v>14136893</v>
      </c>
      <c r="O754" s="276">
        <f>ROUND(W73,0)</f>
        <v>1284319</v>
      </c>
      <c r="P754" s="276">
        <f>IF(W76&gt;0,ROUND(W76,0),0)</f>
        <v>1687</v>
      </c>
      <c r="Q754" s="276">
        <f>IF(W77&gt;0,ROUND(W77,0),0)</f>
        <v>0</v>
      </c>
      <c r="R754" s="276">
        <f>IF(W78&gt;0,ROUND(W78,0),0)</f>
        <v>865</v>
      </c>
      <c r="S754" s="276">
        <f>IF(W79&gt;0,ROUND(W79,0),0)</f>
        <v>0</v>
      </c>
      <c r="T754" s="278">
        <f>IF(W80&gt;0,ROUND(W80,2),0)</f>
        <v>0.01</v>
      </c>
      <c r="U754" s="276"/>
      <c r="V754" s="277"/>
      <c r="W754" s="276"/>
      <c r="X754" s="276"/>
      <c r="Y754" s="276" t="e">
        <f t="shared" si="21"/>
        <v>#DIV/0!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050*2020*7130*A</v>
      </c>
      <c r="B755" s="276">
        <f>ROUND(X59,0)</f>
        <v>0</v>
      </c>
      <c r="C755" s="278">
        <f>ROUND(X60,2)</f>
        <v>8</v>
      </c>
      <c r="D755" s="276">
        <f>ROUND(X61,0)</f>
        <v>730796</v>
      </c>
      <c r="E755" s="276">
        <f>ROUND(X62,0)</f>
        <v>64378</v>
      </c>
      <c r="F755" s="276">
        <f>ROUND(X63,0)</f>
        <v>0</v>
      </c>
      <c r="G755" s="276">
        <f>ROUND(X64,0)</f>
        <v>216539</v>
      </c>
      <c r="H755" s="276">
        <f>ROUND(X65,0)</f>
        <v>0</v>
      </c>
      <c r="I755" s="276">
        <f>ROUND(X66,0)</f>
        <v>768307</v>
      </c>
      <c r="J755" s="276">
        <f>ROUND(X67,0)</f>
        <v>42610</v>
      </c>
      <c r="K755" s="276">
        <f>ROUND(X68,0)</f>
        <v>129938</v>
      </c>
      <c r="L755" s="276">
        <f>ROUND(X69,0)</f>
        <v>5409</v>
      </c>
      <c r="M755" s="276">
        <f>ROUND(X70,0)</f>
        <v>0</v>
      </c>
      <c r="N755" s="276">
        <f>ROUND(X75,0)</f>
        <v>45104669</v>
      </c>
      <c r="O755" s="276">
        <f>ROUND(X73,0)</f>
        <v>11222039</v>
      </c>
      <c r="P755" s="276">
        <f>IF(X76&gt;0,ROUND(X76,0),0)</f>
        <v>1369</v>
      </c>
      <c r="Q755" s="276">
        <f>IF(X77&gt;0,ROUND(X77,0),0)</f>
        <v>0</v>
      </c>
      <c r="R755" s="276">
        <f>IF(X78&gt;0,ROUND(X78,0),0)</f>
        <v>702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 t="e">
        <f t="shared" si="21"/>
        <v>#DIV/0!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050*2020*7140*A</v>
      </c>
      <c r="B756" s="276">
        <f>ROUND(Y59,0)</f>
        <v>0</v>
      </c>
      <c r="C756" s="278">
        <f>ROUND(Y60,2)</f>
        <v>37.85</v>
      </c>
      <c r="D756" s="276">
        <f>ROUND(Y61,0)</f>
        <v>3092623</v>
      </c>
      <c r="E756" s="276">
        <f>ROUND(Y62,0)</f>
        <v>272439</v>
      </c>
      <c r="F756" s="276">
        <f>ROUND(Y63,0)</f>
        <v>0</v>
      </c>
      <c r="G756" s="276">
        <f>ROUND(Y64,0)</f>
        <v>403780</v>
      </c>
      <c r="H756" s="276">
        <f>ROUND(Y65,0)</f>
        <v>651</v>
      </c>
      <c r="I756" s="276">
        <f>ROUND(Y66,0)</f>
        <v>612282</v>
      </c>
      <c r="J756" s="276">
        <f>ROUND(Y67,0)</f>
        <v>200522</v>
      </c>
      <c r="K756" s="276">
        <f>ROUND(Y68,0)</f>
        <v>8434</v>
      </c>
      <c r="L756" s="276">
        <f>ROUND(Y69,0)</f>
        <v>43360</v>
      </c>
      <c r="M756" s="276">
        <f>ROUND(Y70,0)</f>
        <v>13308</v>
      </c>
      <c r="N756" s="276">
        <f>ROUND(Y75,0)</f>
        <v>25340328</v>
      </c>
      <c r="O756" s="276">
        <f>ROUND(Y73,0)</f>
        <v>3675286</v>
      </c>
      <c r="P756" s="276">
        <f>IF(Y76&gt;0,ROUND(Y76,0),0)</f>
        <v>6442</v>
      </c>
      <c r="Q756" s="276">
        <f>IF(Y77&gt;0,ROUND(Y77,0),0)</f>
        <v>0</v>
      </c>
      <c r="R756" s="276">
        <f>IF(Y78&gt;0,ROUND(Y78,0),0)</f>
        <v>3303</v>
      </c>
      <c r="S756" s="276">
        <f>IF(Y79&gt;0,ROUND(Y79,0),0)</f>
        <v>0</v>
      </c>
      <c r="T756" s="278">
        <f>IF(Y80&gt;0,ROUND(Y80,2),0)</f>
        <v>2.04</v>
      </c>
      <c r="U756" s="276"/>
      <c r="V756" s="277"/>
      <c r="W756" s="276"/>
      <c r="X756" s="276"/>
      <c r="Y756" s="276" t="e">
        <f t="shared" si="21"/>
        <v>#DIV/0!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050*2020*7150*A</v>
      </c>
      <c r="B757" s="276">
        <f>ROUND(Z59,0)</f>
        <v>0</v>
      </c>
      <c r="C757" s="278">
        <f>ROUND(Z60,2)</f>
        <v>19.73</v>
      </c>
      <c r="D757" s="276">
        <f>ROUND(Z61,0)</f>
        <v>1986827</v>
      </c>
      <c r="E757" s="276">
        <f>ROUND(Z62,0)</f>
        <v>175026</v>
      </c>
      <c r="F757" s="276">
        <f>ROUND(Z63,0)</f>
        <v>0</v>
      </c>
      <c r="G757" s="276">
        <f>ROUND(Z64,0)</f>
        <v>113310</v>
      </c>
      <c r="H757" s="276">
        <f>ROUND(Z65,0)</f>
        <v>1366</v>
      </c>
      <c r="I757" s="276">
        <f>ROUND(Z66,0)</f>
        <v>1099472</v>
      </c>
      <c r="J757" s="276">
        <f>ROUND(Z67,0)</f>
        <v>265943</v>
      </c>
      <c r="K757" s="276">
        <f>ROUND(Z68,0)</f>
        <v>0</v>
      </c>
      <c r="L757" s="276">
        <f>ROUND(Z69,0)</f>
        <v>10704</v>
      </c>
      <c r="M757" s="276">
        <f>ROUND(Z70,0)</f>
        <v>3672</v>
      </c>
      <c r="N757" s="276">
        <f>ROUND(Z75,0)</f>
        <v>18204311</v>
      </c>
      <c r="O757" s="276">
        <f>ROUND(Z73,0)</f>
        <v>284291</v>
      </c>
      <c r="P757" s="276">
        <f>IF(Z76&gt;0,ROUND(Z76,0),0)</f>
        <v>8544</v>
      </c>
      <c r="Q757" s="276">
        <f>IF(Z77&gt;0,ROUND(Z77,0),0)</f>
        <v>0</v>
      </c>
      <c r="R757" s="276">
        <f>IF(Z78&gt;0,ROUND(Z78,0),0)</f>
        <v>4381</v>
      </c>
      <c r="S757" s="276">
        <f>IF(Z79&gt;0,ROUND(Z79,0),0)</f>
        <v>0</v>
      </c>
      <c r="T757" s="278">
        <f>IF(Z80&gt;0,ROUND(Z80,2),0)</f>
        <v>7.05</v>
      </c>
      <c r="U757" s="276"/>
      <c r="V757" s="277"/>
      <c r="W757" s="276"/>
      <c r="X757" s="276"/>
      <c r="Y757" s="276" t="e">
        <f t="shared" si="21"/>
        <v>#DIV/0!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050*2020*7160*A</v>
      </c>
      <c r="B758" s="276">
        <f>ROUND(AA59,0)</f>
        <v>0</v>
      </c>
      <c r="C758" s="278">
        <f>ROUND(AA60,2)</f>
        <v>2.16</v>
      </c>
      <c r="D758" s="276">
        <f>ROUND(AA61,0)</f>
        <v>222262</v>
      </c>
      <c r="E758" s="276">
        <f>ROUND(AA62,0)</f>
        <v>19580</v>
      </c>
      <c r="F758" s="276">
        <f>ROUND(AA63,0)</f>
        <v>0</v>
      </c>
      <c r="G758" s="276">
        <f>ROUND(AA64,0)</f>
        <v>256087</v>
      </c>
      <c r="H758" s="276">
        <f>ROUND(AA65,0)</f>
        <v>0</v>
      </c>
      <c r="I758" s="276">
        <f>ROUND(AA66,0)</f>
        <v>55701</v>
      </c>
      <c r="J758" s="276">
        <f>ROUND(AA67,0)</f>
        <v>32316</v>
      </c>
      <c r="K758" s="276">
        <f>ROUND(AA68,0)</f>
        <v>331705</v>
      </c>
      <c r="L758" s="276">
        <f>ROUND(AA69,0)</f>
        <v>9292</v>
      </c>
      <c r="M758" s="276">
        <f>ROUND(AA70,0)</f>
        <v>0</v>
      </c>
      <c r="N758" s="276">
        <f>ROUND(AA75,0)</f>
        <v>4869970</v>
      </c>
      <c r="O758" s="276">
        <f>ROUND(AA73,0)</f>
        <v>575739</v>
      </c>
      <c r="P758" s="276">
        <f>IF(AA76&gt;0,ROUND(AA76,0),0)</f>
        <v>1038</v>
      </c>
      <c r="Q758" s="276">
        <f>IF(AA77&gt;0,ROUND(AA77,0),0)</f>
        <v>0</v>
      </c>
      <c r="R758" s="276">
        <f>IF(AA78&gt;0,ROUND(AA78,0),0)</f>
        <v>532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 t="e">
        <f t="shared" si="21"/>
        <v>#DIV/0!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050*2020*7170*A</v>
      </c>
      <c r="B759" s="276"/>
      <c r="C759" s="278">
        <f>ROUND(AB60,2)</f>
        <v>29.49</v>
      </c>
      <c r="D759" s="276">
        <f>ROUND(AB61,0)</f>
        <v>2810856</v>
      </c>
      <c r="E759" s="276">
        <f>ROUND(AB62,0)</f>
        <v>247617</v>
      </c>
      <c r="F759" s="276">
        <f>ROUND(AB63,0)</f>
        <v>0</v>
      </c>
      <c r="G759" s="276">
        <f>ROUND(AB64,0)</f>
        <v>18080557</v>
      </c>
      <c r="H759" s="276">
        <f>ROUND(AB65,0)</f>
        <v>583</v>
      </c>
      <c r="I759" s="276">
        <f>ROUND(AB66,0)</f>
        <v>36152</v>
      </c>
      <c r="J759" s="276">
        <f>ROUND(AB67,0)</f>
        <v>64785</v>
      </c>
      <c r="K759" s="276">
        <f>ROUND(AB68,0)</f>
        <v>265384</v>
      </c>
      <c r="L759" s="276">
        <f>ROUND(AB69,0)</f>
        <v>57690</v>
      </c>
      <c r="M759" s="276">
        <f>ROUND(AB70,0)</f>
        <v>3348941</v>
      </c>
      <c r="N759" s="276">
        <f>ROUND(AB75,0)</f>
        <v>104566003</v>
      </c>
      <c r="O759" s="276">
        <f>ROUND(AB73,0)</f>
        <v>16174152</v>
      </c>
      <c r="P759" s="276">
        <f>IF(AB76&gt;0,ROUND(AB76,0),0)</f>
        <v>2081</v>
      </c>
      <c r="Q759" s="276">
        <f>IF(AB77&gt;0,ROUND(AB77,0),0)</f>
        <v>0</v>
      </c>
      <c r="R759" s="276">
        <f>IF(AB78&gt;0,ROUND(AB78,0),0)</f>
        <v>1067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 t="e">
        <f t="shared" si="21"/>
        <v>#DIV/0!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050*2020*7180*A</v>
      </c>
      <c r="B760" s="276">
        <f>ROUND(AC59,0)</f>
        <v>0</v>
      </c>
      <c r="C760" s="278">
        <f>ROUND(AC60,2)</f>
        <v>31.91</v>
      </c>
      <c r="D760" s="276">
        <f>ROUND(AC61,0)</f>
        <v>2623184</v>
      </c>
      <c r="E760" s="276">
        <f>ROUND(AC62,0)</f>
        <v>231085</v>
      </c>
      <c r="F760" s="276">
        <f>ROUND(AC63,0)</f>
        <v>17800</v>
      </c>
      <c r="G760" s="276">
        <f>ROUND(AC64,0)</f>
        <v>744368</v>
      </c>
      <c r="H760" s="276">
        <f>ROUND(AC65,0)</f>
        <v>0</v>
      </c>
      <c r="I760" s="276">
        <f>ROUND(AC66,0)</f>
        <v>51200</v>
      </c>
      <c r="J760" s="276">
        <f>ROUND(AC67,0)</f>
        <v>107647</v>
      </c>
      <c r="K760" s="276">
        <f>ROUND(AC68,0)</f>
        <v>247</v>
      </c>
      <c r="L760" s="276">
        <f>ROUND(AC69,0)</f>
        <v>25041</v>
      </c>
      <c r="M760" s="276">
        <f>ROUND(AC70,0)</f>
        <v>0</v>
      </c>
      <c r="N760" s="276">
        <f>ROUND(AC75,0)</f>
        <v>23472386</v>
      </c>
      <c r="O760" s="276">
        <f>ROUND(AC73,0)</f>
        <v>14666519</v>
      </c>
      <c r="P760" s="276">
        <f>IF(AC76&gt;0,ROUND(AC76,0),0)</f>
        <v>3458</v>
      </c>
      <c r="Q760" s="276">
        <f>IF(AC77&gt;0,ROUND(AC77,0),0)</f>
        <v>0</v>
      </c>
      <c r="R760" s="276">
        <f>IF(AC78&gt;0,ROUND(AC78,0),0)</f>
        <v>1773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 t="e">
        <f t="shared" si="21"/>
        <v>#DIV/0!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050*2020*7190*A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 t="e">
        <f t="shared" si="21"/>
        <v>#DIV/0!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050*2020*7200*A</v>
      </c>
      <c r="B762" s="276">
        <f>ROUND(AE59,0)</f>
        <v>0</v>
      </c>
      <c r="C762" s="278">
        <f>ROUND(AE60,2)</f>
        <v>11.5</v>
      </c>
      <c r="D762" s="276">
        <f>ROUND(AE61,0)</f>
        <v>955063</v>
      </c>
      <c r="E762" s="276">
        <f>ROUND(AE62,0)</f>
        <v>84135</v>
      </c>
      <c r="F762" s="276">
        <f>ROUND(AE63,0)</f>
        <v>0</v>
      </c>
      <c r="G762" s="276">
        <f>ROUND(AE64,0)</f>
        <v>17615</v>
      </c>
      <c r="H762" s="276">
        <f>ROUND(AE65,0)</f>
        <v>0</v>
      </c>
      <c r="I762" s="276">
        <f>ROUND(AE66,0)</f>
        <v>244</v>
      </c>
      <c r="J762" s="276">
        <f>ROUND(AE67,0)</f>
        <v>88238</v>
      </c>
      <c r="K762" s="276">
        <f>ROUND(AE68,0)</f>
        <v>36293</v>
      </c>
      <c r="L762" s="276">
        <f>ROUND(AE69,0)</f>
        <v>2610</v>
      </c>
      <c r="M762" s="276">
        <f>ROUND(AE70,0)</f>
        <v>0</v>
      </c>
      <c r="N762" s="276">
        <f>ROUND(AE75,0)</f>
        <v>2779917</v>
      </c>
      <c r="O762" s="276">
        <f>ROUND(AE73,0)</f>
        <v>2452795</v>
      </c>
      <c r="P762" s="276">
        <f>IF(AE76&gt;0,ROUND(AE76,0),0)</f>
        <v>2835</v>
      </c>
      <c r="Q762" s="276">
        <f>IF(AE77&gt;0,ROUND(AE77,0),0)</f>
        <v>0</v>
      </c>
      <c r="R762" s="276">
        <f>IF(AE78&gt;0,ROUND(AE78,0),0)</f>
        <v>1454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 t="e">
        <f t="shared" si="21"/>
        <v>#DIV/0!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050*2020*7220*A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 t="e">
        <f t="shared" si="21"/>
        <v>#DIV/0!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050*2020*7230*A</v>
      </c>
      <c r="B764" s="276">
        <f>ROUND(AG59,0)</f>
        <v>0</v>
      </c>
      <c r="C764" s="278">
        <f>ROUND(AG60,2)</f>
        <v>44.43</v>
      </c>
      <c r="D764" s="276">
        <f>ROUND(AG61,0)</f>
        <v>7118174</v>
      </c>
      <c r="E764" s="276">
        <f>ROUND(AG62,0)</f>
        <v>627063</v>
      </c>
      <c r="F764" s="276">
        <f>ROUND(AG63,0)</f>
        <v>905701</v>
      </c>
      <c r="G764" s="276">
        <f>ROUND(AG64,0)</f>
        <v>825189</v>
      </c>
      <c r="H764" s="276">
        <f>ROUND(AG65,0)</f>
        <v>0</v>
      </c>
      <c r="I764" s="276">
        <f>ROUND(AG66,0)</f>
        <v>130115</v>
      </c>
      <c r="J764" s="276">
        <f>ROUND(AG67,0)</f>
        <v>222603</v>
      </c>
      <c r="K764" s="276">
        <f>ROUND(AG68,0)</f>
        <v>0</v>
      </c>
      <c r="L764" s="276">
        <f>ROUND(AG69,0)</f>
        <v>59799</v>
      </c>
      <c r="M764" s="276">
        <f>ROUND(AG70,0)</f>
        <v>26697</v>
      </c>
      <c r="N764" s="276">
        <f>ROUND(AG75,0)</f>
        <v>49980028</v>
      </c>
      <c r="O764" s="276">
        <f>ROUND(AG73,0)</f>
        <v>9949468</v>
      </c>
      <c r="P764" s="276">
        <f>IF(AG76&gt;0,ROUND(AG76,0),0)</f>
        <v>7152</v>
      </c>
      <c r="Q764" s="276">
        <f>IF(AG77&gt;0,ROUND(AG77,0),0)</f>
        <v>0</v>
      </c>
      <c r="R764" s="276">
        <f>IF(AG78&gt;0,ROUND(AG78,0),0)</f>
        <v>3667</v>
      </c>
      <c r="S764" s="276">
        <f>IF(AG79&gt;0,ROUND(AG79,0),0)</f>
        <v>0</v>
      </c>
      <c r="T764" s="278">
        <f>IF(AG80&gt;0,ROUND(AG80,2),0)</f>
        <v>15.56</v>
      </c>
      <c r="U764" s="276"/>
      <c r="V764" s="277"/>
      <c r="W764" s="276"/>
      <c r="X764" s="276"/>
      <c r="Y764" s="276" t="e">
        <f t="shared" si="21"/>
        <v>#DIV/0!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050*2020*7240*A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 t="e">
        <f t="shared" si="21"/>
        <v>#DIV/0!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050*2020*7250*A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 t="e">
        <f t="shared" si="21"/>
        <v>#DIV/0!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050*2020*7260*A</v>
      </c>
      <c r="B767" s="276">
        <f>ROUND(AJ59,0)</f>
        <v>0</v>
      </c>
      <c r="C767" s="278">
        <f>ROUND(AJ60,2)</f>
        <v>3.71</v>
      </c>
      <c r="D767" s="276">
        <f>ROUND(AJ61,0)</f>
        <v>359552</v>
      </c>
      <c r="E767" s="276">
        <f>ROUND(AJ62,0)</f>
        <v>31674</v>
      </c>
      <c r="F767" s="276">
        <f>ROUND(AJ63,0)</f>
        <v>0</v>
      </c>
      <c r="G767" s="276">
        <f>ROUND(AJ64,0)</f>
        <v>1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1619</v>
      </c>
      <c r="M767" s="276">
        <f>ROUND(AJ70,0)</f>
        <v>0</v>
      </c>
      <c r="N767" s="276">
        <f>ROUND(AJ75,0)</f>
        <v>165820</v>
      </c>
      <c r="O767" s="276">
        <f>ROUND(AJ73,0)</f>
        <v>248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0.92</v>
      </c>
      <c r="U767" s="276"/>
      <c r="V767" s="277"/>
      <c r="W767" s="276"/>
      <c r="X767" s="276"/>
      <c r="Y767" s="276" t="e">
        <f t="shared" si="21"/>
        <v>#DIV/0!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050*2020*7310*A</v>
      </c>
      <c r="B768" s="276">
        <f>ROUND(AK59,0)</f>
        <v>0</v>
      </c>
      <c r="C768" s="278">
        <f>ROUND(AK60,2)</f>
        <v>9.7200000000000006</v>
      </c>
      <c r="D768" s="276">
        <f>ROUND(AK61,0)</f>
        <v>778733</v>
      </c>
      <c r="E768" s="276">
        <f>ROUND(AK62,0)</f>
        <v>68601</v>
      </c>
      <c r="F768" s="276">
        <f>ROUND(AK63,0)</f>
        <v>0</v>
      </c>
      <c r="G768" s="276">
        <f>ROUND(AK64,0)</f>
        <v>3523</v>
      </c>
      <c r="H768" s="276">
        <f>ROUND(AK65,0)</f>
        <v>0</v>
      </c>
      <c r="I768" s="276">
        <f>ROUND(AK66,0)</f>
        <v>38</v>
      </c>
      <c r="J768" s="276">
        <f>ROUND(AK67,0)</f>
        <v>48354</v>
      </c>
      <c r="K768" s="276">
        <f>ROUND(AK68,0)</f>
        <v>0</v>
      </c>
      <c r="L768" s="276">
        <f>ROUND(AK69,0)</f>
        <v>1272</v>
      </c>
      <c r="M768" s="276">
        <f>ROUND(AK70,0)</f>
        <v>0</v>
      </c>
      <c r="N768" s="276">
        <f>ROUND(AK75,0)</f>
        <v>2257187</v>
      </c>
      <c r="O768" s="276">
        <f>ROUND(AK73,0)</f>
        <v>2060962</v>
      </c>
      <c r="P768" s="276">
        <f>IF(AK76&gt;0,ROUND(AK76,0),0)</f>
        <v>1553</v>
      </c>
      <c r="Q768" s="276">
        <f>IF(AK77&gt;0,ROUND(AK77,0),0)</f>
        <v>0</v>
      </c>
      <c r="R768" s="276">
        <f>IF(AK78&gt;0,ROUND(AK78,0),0)</f>
        <v>797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 t="e">
        <f t="shared" si="21"/>
        <v>#DIV/0!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050*2020*7320*A</v>
      </c>
      <c r="B769" s="276">
        <f>ROUND(AL59,0)</f>
        <v>0</v>
      </c>
      <c r="C769" s="278">
        <f>ROUND(AL60,2)</f>
        <v>2.4300000000000002</v>
      </c>
      <c r="D769" s="276">
        <f>ROUND(AL61,0)</f>
        <v>207258</v>
      </c>
      <c r="E769" s="276">
        <f>ROUND(AL62,0)</f>
        <v>18258</v>
      </c>
      <c r="F769" s="276">
        <f>ROUND(AL63,0)</f>
        <v>0</v>
      </c>
      <c r="G769" s="276">
        <f>ROUND(AL64,0)</f>
        <v>1349</v>
      </c>
      <c r="H769" s="276">
        <f>ROUND(AL65,0)</f>
        <v>0</v>
      </c>
      <c r="I769" s="276">
        <f>ROUND(AL66,0)</f>
        <v>297</v>
      </c>
      <c r="J769" s="276">
        <f>ROUND(AL67,0)</f>
        <v>10517</v>
      </c>
      <c r="K769" s="276">
        <f>ROUND(AL68,0)</f>
        <v>0</v>
      </c>
      <c r="L769" s="276">
        <f>ROUND(AL69,0)</f>
        <v>864</v>
      </c>
      <c r="M769" s="276">
        <f>ROUND(AL70,0)</f>
        <v>0</v>
      </c>
      <c r="N769" s="276">
        <f>ROUND(AL75,0)</f>
        <v>743446</v>
      </c>
      <c r="O769" s="276">
        <f>ROUND(AL73,0)</f>
        <v>680344</v>
      </c>
      <c r="P769" s="276">
        <f>IF(AL76&gt;0,ROUND(AL76,0),0)</f>
        <v>338</v>
      </c>
      <c r="Q769" s="276">
        <f>IF(AL77&gt;0,ROUND(AL77,0),0)</f>
        <v>0</v>
      </c>
      <c r="R769" s="276">
        <f>IF(AL78&gt;0,ROUND(AL78,0),0)</f>
        <v>173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 t="e">
        <f t="shared" si="21"/>
        <v>#DIV/0!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050*2020*7330*A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 t="e">
        <f t="shared" si="21"/>
        <v>#DIV/0!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050*2020*7340*A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 t="e">
        <f t="shared" si="21"/>
        <v>#DIV/0!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050*2020*7350*A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 t="e">
        <f t="shared" si="21"/>
        <v>#DIV/0!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050*2020*7380*A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 t="e">
        <f t="shared" si="21"/>
        <v>#DIV/0!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050*2020*7390*A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 t="e">
        <f t="shared" si="21"/>
        <v>#DIV/0!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050*2020*7400*A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 t="e">
        <f t="shared" si="21"/>
        <v>#DIV/0!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050*2020*7410*A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 t="e">
        <f t="shared" si="21"/>
        <v>#DIV/0!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050*2020*7420*A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 t="e">
        <f t="shared" si="21"/>
        <v>#DIV/0!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050*2020*7430*A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 t="e">
        <f t="shared" si="21"/>
        <v>#DIV/0!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050*2020*7490*A</v>
      </c>
      <c r="B779" s="276"/>
      <c r="C779" s="278">
        <f>ROUND(AV60,2)</f>
        <v>0.01</v>
      </c>
      <c r="D779" s="276">
        <f>ROUND(AV61,0)</f>
        <v>715</v>
      </c>
      <c r="E779" s="276">
        <f>ROUND(AV62,0)</f>
        <v>63</v>
      </c>
      <c r="F779" s="276">
        <f>ROUND(AV63,0)</f>
        <v>0</v>
      </c>
      <c r="G779" s="276">
        <f>ROUND(AV64,0)</f>
        <v>4192</v>
      </c>
      <c r="H779" s="276">
        <f>ROUND(AV65,0)</f>
        <v>0</v>
      </c>
      <c r="I779" s="276">
        <f>ROUND(AV66,0)</f>
        <v>380</v>
      </c>
      <c r="J779" s="276">
        <f>ROUND(AV67,0)</f>
        <v>6259</v>
      </c>
      <c r="K779" s="276">
        <f>ROUND(AV68,0)</f>
        <v>0</v>
      </c>
      <c r="L779" s="276">
        <f>ROUND(AV69,0)</f>
        <v>511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201</v>
      </c>
      <c r="Q779" s="276">
        <f>IF(AV77&gt;0,ROUND(AV77,0),0)</f>
        <v>0</v>
      </c>
      <c r="R779" s="276">
        <f>IF(AV78&gt;0,ROUND(AV78,0),0)</f>
        <v>103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 t="e">
        <f t="shared" si="21"/>
        <v>#DIV/0!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050*2020*8200*A</v>
      </c>
      <c r="B780" s="276"/>
      <c r="C780" s="278">
        <f>ROUND(AW60,2)</f>
        <v>1.82</v>
      </c>
      <c r="D780" s="276">
        <f>ROUND(AW61,0)</f>
        <v>99251</v>
      </c>
      <c r="E780" s="276">
        <f>ROUND(AW62,0)</f>
        <v>8743</v>
      </c>
      <c r="F780" s="276">
        <f>ROUND(AW63,0)</f>
        <v>0</v>
      </c>
      <c r="G780" s="276">
        <f>ROUND(AW64,0)</f>
        <v>1410</v>
      </c>
      <c r="H780" s="276">
        <f>ROUND(AW65,0)</f>
        <v>0</v>
      </c>
      <c r="I780" s="276">
        <f>ROUND(AW66,0)</f>
        <v>1029</v>
      </c>
      <c r="J780" s="276">
        <f>ROUND(AW67,0)</f>
        <v>5537</v>
      </c>
      <c r="K780" s="276">
        <f>ROUND(AW68,0)</f>
        <v>0</v>
      </c>
      <c r="L780" s="276">
        <f>ROUND(AW69,0)</f>
        <v>78</v>
      </c>
      <c r="M780" s="276">
        <f>ROUND(AW70,0)</f>
        <v>21310</v>
      </c>
      <c r="N780" s="276"/>
      <c r="O780" s="276"/>
      <c r="P780" s="276">
        <f>IF(AW76&gt;0,ROUND(AW76,0),0)</f>
        <v>178</v>
      </c>
      <c r="Q780" s="276">
        <f>IF(AW77&gt;0,ROUND(AW77,0),0)</f>
        <v>0</v>
      </c>
      <c r="R780" s="276">
        <f>IF(AW78&gt;0,ROUND(AW78,0),0)</f>
        <v>91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050*2020*8310*A</v>
      </c>
      <c r="B781" s="276"/>
      <c r="C781" s="278">
        <f>ROUND(AX60,2)</f>
        <v>0</v>
      </c>
      <c r="D781" s="276">
        <f>ROUND(AX61,0)</f>
        <v>-5</v>
      </c>
      <c r="E781" s="276">
        <f>ROUND(AX62,0)</f>
        <v>0</v>
      </c>
      <c r="F781" s="276">
        <f>ROUND(AX63,0)</f>
        <v>0</v>
      </c>
      <c r="G781" s="276">
        <f>ROUND(AX64,0)</f>
        <v>6538</v>
      </c>
      <c r="H781" s="276">
        <f>ROUND(AX65,0)</f>
        <v>0</v>
      </c>
      <c r="I781" s="276">
        <f>ROUND(AX66,0)</f>
        <v>10910</v>
      </c>
      <c r="J781" s="276">
        <f>ROUND(AX67,0)</f>
        <v>0</v>
      </c>
      <c r="K781" s="276">
        <f>ROUND(AX68,0)</f>
        <v>387504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050*2020*8320*A</v>
      </c>
      <c r="B782" s="276">
        <f>ROUND(AY59,0)</f>
        <v>0</v>
      </c>
      <c r="C782" s="278">
        <f>ROUND(AY60,2)</f>
        <v>32.340000000000003</v>
      </c>
      <c r="D782" s="276">
        <f>ROUND(AY61,0)</f>
        <v>1286677</v>
      </c>
      <c r="E782" s="276">
        <f>ROUND(AY62,0)</f>
        <v>113348</v>
      </c>
      <c r="F782" s="276">
        <f>ROUND(AY63,0)</f>
        <v>0</v>
      </c>
      <c r="G782" s="276">
        <f>ROUND(AY64,0)</f>
        <v>-214056</v>
      </c>
      <c r="H782" s="276">
        <f>ROUND(AY65,0)</f>
        <v>300</v>
      </c>
      <c r="I782" s="276">
        <f>ROUND(AY66,0)</f>
        <v>1353859</v>
      </c>
      <c r="J782" s="276">
        <f>ROUND(AY67,0)</f>
        <v>220712</v>
      </c>
      <c r="K782" s="276">
        <f>ROUND(AY68,0)</f>
        <v>0</v>
      </c>
      <c r="L782" s="276">
        <f>ROUND(AY69,0)</f>
        <v>3266</v>
      </c>
      <c r="M782" s="276">
        <f>ROUND(AY70,0)</f>
        <v>592045</v>
      </c>
      <c r="N782" s="276"/>
      <c r="O782" s="276"/>
      <c r="P782" s="276">
        <f>IF(AY76&gt;0,ROUND(AY76,0),0)</f>
        <v>7091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050*2020*8330*A</v>
      </c>
      <c r="B783" s="276">
        <f>ROUND(AZ59,0)</f>
        <v>0</v>
      </c>
      <c r="C783" s="278">
        <f>ROUND(AZ60,2)</f>
        <v>0.03</v>
      </c>
      <c r="D783" s="276">
        <f>ROUND(AZ61,0)</f>
        <v>917</v>
      </c>
      <c r="E783" s="276">
        <f>ROUND(AZ62,0)</f>
        <v>81</v>
      </c>
      <c r="F783" s="276">
        <f>ROUND(AZ63,0)</f>
        <v>0</v>
      </c>
      <c r="G783" s="276">
        <f>ROUND(AZ64,0)</f>
        <v>23720</v>
      </c>
      <c r="H783" s="276">
        <f>ROUND(AZ65,0)</f>
        <v>0</v>
      </c>
      <c r="I783" s="276">
        <f>ROUND(AZ66,0)</f>
        <v>111991</v>
      </c>
      <c r="J783" s="276">
        <f>ROUND(AZ67,0)</f>
        <v>5955</v>
      </c>
      <c r="K783" s="276">
        <f>ROUND(AZ68,0)</f>
        <v>0</v>
      </c>
      <c r="L783" s="276">
        <f>ROUND(AZ69,0)</f>
        <v>0</v>
      </c>
      <c r="M783" s="276">
        <f>ROUND(AZ70,0)</f>
        <v>123512</v>
      </c>
      <c r="N783" s="276"/>
      <c r="O783" s="276"/>
      <c r="P783" s="276">
        <f>IF(AZ76&gt;0,ROUND(AZ76,0),0)</f>
        <v>191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050*2020*8350*A</v>
      </c>
      <c r="B784" s="276">
        <f>ROUND(BA59,0)</f>
        <v>0</v>
      </c>
      <c r="C784" s="278">
        <f>ROUND(BA60,2)</f>
        <v>3.12</v>
      </c>
      <c r="D784" s="276">
        <f>ROUND(BA61,0)</f>
        <v>106397</v>
      </c>
      <c r="E784" s="276">
        <f>ROUND(BA62,0)</f>
        <v>9373</v>
      </c>
      <c r="F784" s="276">
        <f>ROUND(BA63,0)</f>
        <v>0</v>
      </c>
      <c r="G784" s="276">
        <f>ROUND(BA64,0)</f>
        <v>79240</v>
      </c>
      <c r="H784" s="276">
        <f>ROUND(BA65,0)</f>
        <v>0</v>
      </c>
      <c r="I784" s="276">
        <f>ROUND(BA66,0)</f>
        <v>353924</v>
      </c>
      <c r="J784" s="276">
        <f>ROUND(BA67,0)</f>
        <v>17515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563</v>
      </c>
      <c r="Q784" s="276">
        <f>IF(BA77&gt;0,ROUND(BA77,0),0)</f>
        <v>0</v>
      </c>
      <c r="R784" s="276">
        <f>IF(BA78&gt;0,ROUND(BA78,0),0)</f>
        <v>289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050*2020*8360*A</v>
      </c>
      <c r="B785" s="276"/>
      <c r="C785" s="278">
        <f>ROUND(BB60,2)</f>
        <v>17.010000000000002</v>
      </c>
      <c r="D785" s="276">
        <f>ROUND(BB61,0)</f>
        <v>1553501</v>
      </c>
      <c r="E785" s="276">
        <f>ROUND(BB62,0)</f>
        <v>136853</v>
      </c>
      <c r="F785" s="276">
        <f>ROUND(BB63,0)</f>
        <v>0</v>
      </c>
      <c r="G785" s="276">
        <f>ROUND(BB64,0)</f>
        <v>2776</v>
      </c>
      <c r="H785" s="276">
        <f>ROUND(BB65,0)</f>
        <v>525</v>
      </c>
      <c r="I785" s="276">
        <f>ROUND(BB66,0)</f>
        <v>17316</v>
      </c>
      <c r="J785" s="276">
        <f>ROUND(BB67,0)</f>
        <v>12557</v>
      </c>
      <c r="K785" s="276">
        <f>ROUND(BB68,0)</f>
        <v>0</v>
      </c>
      <c r="L785" s="276">
        <f>ROUND(BB69,0)</f>
        <v>24782</v>
      </c>
      <c r="M785" s="276">
        <f>ROUND(BB70,0)</f>
        <v>15304</v>
      </c>
      <c r="N785" s="276"/>
      <c r="O785" s="276"/>
      <c r="P785" s="276">
        <f>IF(BB76&gt;0,ROUND(BB76,0),0)</f>
        <v>403</v>
      </c>
      <c r="Q785" s="276">
        <f>IF(BB77&gt;0,ROUND(BB77,0),0)</f>
        <v>0</v>
      </c>
      <c r="R785" s="276">
        <f>IF(BB78&gt;0,ROUND(BB78,0),0)</f>
        <v>207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050*2020*8370*A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050*2020*8420*A</v>
      </c>
      <c r="B787" s="276"/>
      <c r="C787" s="278">
        <f>ROUND(BD60,2)</f>
        <v>0.37</v>
      </c>
      <c r="D787" s="276">
        <f>ROUND(BD61,0)</f>
        <v>2572</v>
      </c>
      <c r="E787" s="276">
        <f>ROUND(BD62,0)</f>
        <v>227</v>
      </c>
      <c r="F787" s="276">
        <f>ROUND(BD63,0)</f>
        <v>0</v>
      </c>
      <c r="G787" s="276">
        <f>ROUND(BD64,0)</f>
        <v>8097</v>
      </c>
      <c r="H787" s="276">
        <f>ROUND(BD65,0)</f>
        <v>0</v>
      </c>
      <c r="I787" s="276">
        <f>ROUND(BD66,0)</f>
        <v>63704</v>
      </c>
      <c r="J787" s="276">
        <f>ROUND(BD67,0)</f>
        <v>112189</v>
      </c>
      <c r="K787" s="276">
        <f>ROUND(BD68,0)</f>
        <v>0</v>
      </c>
      <c r="L787" s="276">
        <f>ROUND(BD69,0)</f>
        <v>101044</v>
      </c>
      <c r="M787" s="276">
        <f>ROUND(BD70,0)</f>
        <v>0</v>
      </c>
      <c r="N787" s="276"/>
      <c r="O787" s="276"/>
      <c r="P787" s="276">
        <f>IF(BD76&gt;0,ROUND(BD76,0),0)</f>
        <v>3604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050*2020*8430*A</v>
      </c>
      <c r="B788" s="276">
        <f>ROUND(BE59,0)</f>
        <v>173615</v>
      </c>
      <c r="C788" s="278">
        <f>ROUND(BE60,2)</f>
        <v>28.6</v>
      </c>
      <c r="D788" s="276">
        <f>ROUND(BE61,0)</f>
        <v>1854209</v>
      </c>
      <c r="E788" s="276">
        <f>ROUND(BE62,0)</f>
        <v>163343</v>
      </c>
      <c r="F788" s="276">
        <f>ROUND(BE63,0)</f>
        <v>1673</v>
      </c>
      <c r="G788" s="276">
        <f>ROUND(BE64,0)</f>
        <v>570288</v>
      </c>
      <c r="H788" s="276">
        <f>ROUND(BE65,0)</f>
        <v>1229520</v>
      </c>
      <c r="I788" s="276">
        <f>ROUND(BE66,0)</f>
        <v>2115824</v>
      </c>
      <c r="J788" s="276">
        <f>ROUND(BE67,0)</f>
        <v>1022691</v>
      </c>
      <c r="K788" s="276">
        <f>ROUND(BE68,0)</f>
        <v>0</v>
      </c>
      <c r="L788" s="276">
        <f>ROUND(BE69,0)</f>
        <v>59902</v>
      </c>
      <c r="M788" s="276">
        <f>ROUND(BE70,0)</f>
        <v>546801</v>
      </c>
      <c r="N788" s="276"/>
      <c r="O788" s="276"/>
      <c r="P788" s="276">
        <f>IF(BE76&gt;0,ROUND(BE76,0),0)</f>
        <v>32856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050*2020*8460*A</v>
      </c>
      <c r="B789" s="276"/>
      <c r="C789" s="278">
        <f>ROUND(BF60,2)</f>
        <v>42.8</v>
      </c>
      <c r="D789" s="276">
        <f>ROUND(BF61,0)</f>
        <v>1567133</v>
      </c>
      <c r="E789" s="276">
        <f>ROUND(BF62,0)</f>
        <v>138054</v>
      </c>
      <c r="F789" s="276">
        <f>ROUND(BF63,0)</f>
        <v>0</v>
      </c>
      <c r="G789" s="276">
        <f>ROUND(BF64,0)</f>
        <v>290668</v>
      </c>
      <c r="H789" s="276">
        <f>ROUND(BF65,0)</f>
        <v>4354</v>
      </c>
      <c r="I789" s="276">
        <f>ROUND(BF66,0)</f>
        <v>105341</v>
      </c>
      <c r="J789" s="276">
        <f>ROUND(BF67,0)</f>
        <v>95727</v>
      </c>
      <c r="K789" s="276">
        <f>ROUND(BF68,0)</f>
        <v>0</v>
      </c>
      <c r="L789" s="276">
        <f>ROUND(BF69,0)</f>
        <v>5859</v>
      </c>
      <c r="M789" s="276">
        <f>ROUND(BF70,0)</f>
        <v>301554</v>
      </c>
      <c r="N789" s="276"/>
      <c r="O789" s="276"/>
      <c r="P789" s="276">
        <f>IF(BF76&gt;0,ROUND(BF76,0),0)</f>
        <v>3075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050*2020*8470*A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12833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412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050*2020*8480*A</v>
      </c>
      <c r="B791" s="276"/>
      <c r="C791" s="278">
        <f>ROUND(BH60,2)</f>
        <v>0.01</v>
      </c>
      <c r="D791" s="276">
        <f>ROUND(BH61,0)</f>
        <v>484</v>
      </c>
      <c r="E791" s="276">
        <f>ROUND(BH62,0)</f>
        <v>43</v>
      </c>
      <c r="F791" s="276">
        <f>ROUND(BH63,0)</f>
        <v>0</v>
      </c>
      <c r="G791" s="276">
        <f>ROUND(BH64,0)</f>
        <v>616</v>
      </c>
      <c r="H791" s="276">
        <f>ROUND(BH65,0)</f>
        <v>0</v>
      </c>
      <c r="I791" s="276">
        <f>ROUND(BH66,0)</f>
        <v>0</v>
      </c>
      <c r="J791" s="276">
        <f>ROUND(BH67,0)</f>
        <v>77297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2483</v>
      </c>
      <c r="Q791" s="276">
        <f>IF(BH77&gt;0,ROUND(BH77,0),0)</f>
        <v>0</v>
      </c>
      <c r="R791" s="276">
        <f>IF(BH78&gt;0,ROUND(BH78,0),0)</f>
        <v>1273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050*2020*8490*A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050*2020*8510*A</v>
      </c>
      <c r="B793" s="276"/>
      <c r="C793" s="278">
        <f>ROUND(BJ60,2)</f>
        <v>1.01</v>
      </c>
      <c r="D793" s="276">
        <f>ROUND(BJ61,0)</f>
        <v>58927</v>
      </c>
      <c r="E793" s="276">
        <f>ROUND(BJ62,0)</f>
        <v>5191</v>
      </c>
      <c r="F793" s="276">
        <f>ROUND(BJ63,0)</f>
        <v>0</v>
      </c>
      <c r="G793" s="276">
        <f>ROUND(BJ64,0)</f>
        <v>10</v>
      </c>
      <c r="H793" s="276">
        <f>ROUND(BJ65,0)</f>
        <v>0</v>
      </c>
      <c r="I793" s="276">
        <f>ROUND(BJ66,0)</f>
        <v>43</v>
      </c>
      <c r="J793" s="276">
        <f>ROUND(BJ67,0)</f>
        <v>13055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419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050*2020*8530*A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57605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1851</v>
      </c>
      <c r="Q794" s="276">
        <f>IF(BK77&gt;0,ROUND(BK77,0),0)</f>
        <v>0</v>
      </c>
      <c r="R794" s="276">
        <f>IF(BK78&gt;0,ROUND(BK78,0),0)</f>
        <v>949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050*2020*8560*A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050*2020*8590*A</v>
      </c>
      <c r="B796" s="276"/>
      <c r="C796" s="278">
        <f>ROUND(BM60,2)</f>
        <v>3.31</v>
      </c>
      <c r="D796" s="276">
        <f>ROUND(BM61,0)</f>
        <v>159069</v>
      </c>
      <c r="E796" s="276">
        <f>ROUND(BM62,0)</f>
        <v>14013</v>
      </c>
      <c r="F796" s="276">
        <f>ROUND(BM63,0)</f>
        <v>0</v>
      </c>
      <c r="G796" s="276">
        <f>ROUND(BM64,0)</f>
        <v>41</v>
      </c>
      <c r="H796" s="276">
        <f>ROUND(BM65,0)</f>
        <v>350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629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050*2020*8610*A</v>
      </c>
      <c r="B797" s="276"/>
      <c r="C797" s="278">
        <f>ROUND(BN60,2)</f>
        <v>20.149999999999999</v>
      </c>
      <c r="D797" s="276">
        <f>ROUND(BN61,0)</f>
        <v>2785474</v>
      </c>
      <c r="E797" s="276">
        <f>ROUND(BN62,0)</f>
        <v>245381</v>
      </c>
      <c r="F797" s="276">
        <f>ROUND(BN63,0)</f>
        <v>1944678</v>
      </c>
      <c r="G797" s="276">
        <f>ROUND(BN64,0)</f>
        <v>734012</v>
      </c>
      <c r="H797" s="276">
        <f>ROUND(BN65,0)</f>
        <v>84336</v>
      </c>
      <c r="I797" s="276">
        <f>ROUND(BN66,0)</f>
        <v>3375171</v>
      </c>
      <c r="J797" s="276">
        <f>ROUND(BN67,0)</f>
        <v>229197</v>
      </c>
      <c r="K797" s="276">
        <f>ROUND(BN68,0)</f>
        <v>530105</v>
      </c>
      <c r="L797" s="276">
        <f>ROUND(BN69,0)</f>
        <v>287504</v>
      </c>
      <c r="M797" s="276">
        <f>ROUND(BN70,0)</f>
        <v>345721</v>
      </c>
      <c r="N797" s="276"/>
      <c r="O797" s="276"/>
      <c r="P797" s="276">
        <f>IF(BN76&gt;0,ROUND(BN76,0),0)</f>
        <v>7363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050*2020*8620*A</v>
      </c>
      <c r="B798" s="276"/>
      <c r="C798" s="278">
        <f>ROUND(BO60,2)</f>
        <v>0.57999999999999996</v>
      </c>
      <c r="D798" s="276">
        <f>ROUND(BO61,0)</f>
        <v>32349</v>
      </c>
      <c r="E798" s="276">
        <f>ROUND(BO62,0)</f>
        <v>2850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3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050*2020*8630*A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110</v>
      </c>
      <c r="J799" s="276">
        <f>ROUND(BP67,0)</f>
        <v>8322</v>
      </c>
      <c r="K799" s="276">
        <f>ROUND(BP68,0)</f>
        <v>0</v>
      </c>
      <c r="L799" s="276">
        <f>ROUND(BP69,0)</f>
        <v>6884</v>
      </c>
      <c r="M799" s="276">
        <f>ROUND(BP70,0)</f>
        <v>0</v>
      </c>
      <c r="N799" s="276"/>
      <c r="O799" s="276"/>
      <c r="P799" s="276">
        <f>IF(BP76&gt;0,ROUND(BP76,0),0)</f>
        <v>267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050*2020*8640*A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050*2020*8650*A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050*2020*8660*A</v>
      </c>
      <c r="B802" s="276"/>
      <c r="C802" s="278">
        <f>ROUND(BS60,2)</f>
        <v>3.53</v>
      </c>
      <c r="D802" s="276">
        <f>ROUND(BS61,0)</f>
        <v>289112</v>
      </c>
      <c r="E802" s="276">
        <f>ROUND(BS62,0)</f>
        <v>25469</v>
      </c>
      <c r="F802" s="276">
        <f>ROUND(BS63,0)</f>
        <v>0</v>
      </c>
      <c r="G802" s="276">
        <f>ROUND(BS64,0)</f>
        <v>40960</v>
      </c>
      <c r="H802" s="276">
        <f>ROUND(BS65,0)</f>
        <v>175</v>
      </c>
      <c r="I802" s="276">
        <f>ROUND(BS66,0)</f>
        <v>19970</v>
      </c>
      <c r="J802" s="276">
        <f>ROUND(BS67,0)</f>
        <v>8323</v>
      </c>
      <c r="K802" s="276">
        <f>ROUND(BS68,0)</f>
        <v>11401</v>
      </c>
      <c r="L802" s="276">
        <f>ROUND(BS69,0)</f>
        <v>35327</v>
      </c>
      <c r="M802" s="276">
        <f>ROUND(BS70,0)</f>
        <v>39131</v>
      </c>
      <c r="N802" s="276"/>
      <c r="O802" s="276"/>
      <c r="P802" s="276">
        <f>IF(BS76&gt;0,ROUND(BS76,0),0)</f>
        <v>267</v>
      </c>
      <c r="Q802" s="276">
        <f>IF(BS77&gt;0,ROUND(BS77,0),0)</f>
        <v>0</v>
      </c>
      <c r="R802" s="276">
        <f>IF(BS78&gt;0,ROUND(BS78,0),0)</f>
        <v>137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050*2020*8670*A</v>
      </c>
      <c r="B803" s="276"/>
      <c r="C803" s="278">
        <f>ROUND(BT60,2)</f>
        <v>4.49</v>
      </c>
      <c r="D803" s="276">
        <f>ROUND(BT61,0)</f>
        <v>349610</v>
      </c>
      <c r="E803" s="276">
        <f>ROUND(BT62,0)</f>
        <v>30798</v>
      </c>
      <c r="F803" s="276">
        <f>ROUND(BT63,0)</f>
        <v>0</v>
      </c>
      <c r="G803" s="276">
        <f>ROUND(BT64,0)</f>
        <v>1747</v>
      </c>
      <c r="H803" s="276">
        <f>ROUND(BT65,0)</f>
        <v>535</v>
      </c>
      <c r="I803" s="276">
        <f>ROUND(BT66,0)</f>
        <v>58</v>
      </c>
      <c r="J803" s="276">
        <f>ROUND(BT67,0)</f>
        <v>18945</v>
      </c>
      <c r="K803" s="276">
        <f>ROUND(BT68,0)</f>
        <v>0</v>
      </c>
      <c r="L803" s="276">
        <f>ROUND(BT69,0)</f>
        <v>13549</v>
      </c>
      <c r="M803" s="276">
        <f>ROUND(BT70,0)</f>
        <v>0</v>
      </c>
      <c r="N803" s="276"/>
      <c r="O803" s="276"/>
      <c r="P803" s="276">
        <f>IF(BT76&gt;0,ROUND(BT76,0),0)</f>
        <v>609</v>
      </c>
      <c r="Q803" s="276">
        <f>IF(BT77&gt;0,ROUND(BT77,0),0)</f>
        <v>0</v>
      </c>
      <c r="R803" s="276">
        <f>IF(BT78&gt;0,ROUND(BT78,0),0)</f>
        <v>312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050*2020*8680*A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050*2020*8690*A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126450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4062</v>
      </c>
      <c r="Q805" s="276">
        <f>IF(BV77&gt;0,ROUND(BV77,0),0)</f>
        <v>0</v>
      </c>
      <c r="R805" s="276">
        <f>IF(BV78&gt;0,ROUND(BV78,0),0)</f>
        <v>2083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050*2020*8700*A</v>
      </c>
      <c r="B806" s="276"/>
      <c r="C806" s="278">
        <f>ROUND(BW60,2)</f>
        <v>2.4300000000000002</v>
      </c>
      <c r="D806" s="276">
        <f>ROUND(BW61,0)</f>
        <v>270872</v>
      </c>
      <c r="E806" s="276">
        <f>ROUND(BW62,0)</f>
        <v>23862</v>
      </c>
      <c r="F806" s="276">
        <f>ROUND(BW63,0)</f>
        <v>10000</v>
      </c>
      <c r="G806" s="276">
        <f>ROUND(BW64,0)</f>
        <v>92928</v>
      </c>
      <c r="H806" s="276">
        <f>ROUND(BW65,0)</f>
        <v>914</v>
      </c>
      <c r="I806" s="276">
        <f>ROUND(BW66,0)</f>
        <v>4142</v>
      </c>
      <c r="J806" s="276">
        <f>ROUND(BW67,0)</f>
        <v>8381</v>
      </c>
      <c r="K806" s="276">
        <f>ROUND(BW68,0)</f>
        <v>0</v>
      </c>
      <c r="L806" s="276">
        <f>ROUND(BW69,0)</f>
        <v>8326</v>
      </c>
      <c r="M806" s="276">
        <f>ROUND(BW70,0)</f>
        <v>92477</v>
      </c>
      <c r="N806" s="276"/>
      <c r="O806" s="276"/>
      <c r="P806" s="276">
        <f>IF(BW76&gt;0,ROUND(BW76,0),0)</f>
        <v>269</v>
      </c>
      <c r="Q806" s="276">
        <f>IF(BW77&gt;0,ROUND(BW77,0),0)</f>
        <v>0</v>
      </c>
      <c r="R806" s="276">
        <f>IF(BW78&gt;0,ROUND(BW78,0),0)</f>
        <v>138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050*2020*8710*A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050*2020*8720*A</v>
      </c>
      <c r="B808" s="276"/>
      <c r="C808" s="278">
        <f>ROUND(BY60,2)</f>
        <v>12.02</v>
      </c>
      <c r="D808" s="276">
        <f>ROUND(BY61,0)</f>
        <v>1511879</v>
      </c>
      <c r="E808" s="276">
        <f>ROUND(BY62,0)</f>
        <v>133186</v>
      </c>
      <c r="F808" s="276">
        <f>ROUND(BY63,0)</f>
        <v>0</v>
      </c>
      <c r="G808" s="276">
        <f>ROUND(BY64,0)</f>
        <v>25396</v>
      </c>
      <c r="H808" s="276">
        <f>ROUND(BY65,0)</f>
        <v>1836</v>
      </c>
      <c r="I808" s="276">
        <f>ROUND(BY66,0)</f>
        <v>257536</v>
      </c>
      <c r="J808" s="276">
        <f>ROUND(BY67,0)</f>
        <v>28611</v>
      </c>
      <c r="K808" s="276">
        <f>ROUND(BY68,0)</f>
        <v>4843</v>
      </c>
      <c r="L808" s="276">
        <f>ROUND(BY69,0)</f>
        <v>53518</v>
      </c>
      <c r="M808" s="276">
        <f>ROUND(BY70,0)</f>
        <v>0</v>
      </c>
      <c r="N808" s="276"/>
      <c r="O808" s="276"/>
      <c r="P808" s="276">
        <f>IF(BY76&gt;0,ROUND(BY76,0),0)</f>
        <v>919</v>
      </c>
      <c r="Q808" s="276">
        <f>IF(BY77&gt;0,ROUND(BY77,0),0)</f>
        <v>0</v>
      </c>
      <c r="R808" s="276">
        <f>IF(BY78&gt;0,ROUND(BY78,0),0)</f>
        <v>471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050*2020*8730*A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050*2020*8740*A</v>
      </c>
      <c r="B810" s="276"/>
      <c r="C810" s="278">
        <f>ROUND(CA60,2)</f>
        <v>5.21</v>
      </c>
      <c r="D810" s="276">
        <f>ROUND(CA61,0)</f>
        <v>394615</v>
      </c>
      <c r="E810" s="276">
        <f>ROUND(CA62,0)</f>
        <v>34763</v>
      </c>
      <c r="F810" s="276">
        <f>ROUND(CA63,0)</f>
        <v>0</v>
      </c>
      <c r="G810" s="276">
        <f>ROUND(CA64,0)</f>
        <v>361</v>
      </c>
      <c r="H810" s="276">
        <f>ROUND(CA65,0)</f>
        <v>0</v>
      </c>
      <c r="I810" s="276">
        <f>ROUND(CA66,0)</f>
        <v>865</v>
      </c>
      <c r="J810" s="276">
        <f>ROUND(CA67,0)</f>
        <v>0</v>
      </c>
      <c r="K810" s="276">
        <f>ROUND(CA68,0)</f>
        <v>0</v>
      </c>
      <c r="L810" s="276">
        <f>ROUND(CA69,0)</f>
        <v>10659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050*2020*8770*A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191</v>
      </c>
      <c r="H811" s="276">
        <f>ROUND(CB65,0)</f>
        <v>0</v>
      </c>
      <c r="I811" s="276">
        <f>ROUND(CB66,0)</f>
        <v>0</v>
      </c>
      <c r="J811" s="276">
        <f>ROUND(CB67,0)</f>
        <v>4420</v>
      </c>
      <c r="K811" s="276">
        <f>ROUND(CB68,0)</f>
        <v>0</v>
      </c>
      <c r="L811" s="276">
        <f>ROUND(CB69,0)</f>
        <v>1540</v>
      </c>
      <c r="M811" s="276">
        <f>ROUND(CB70,0)</f>
        <v>0</v>
      </c>
      <c r="N811" s="276"/>
      <c r="O811" s="276"/>
      <c r="P811" s="276">
        <f>IF(CB76&gt;0,ROUND(CB76,0),0)</f>
        <v>142</v>
      </c>
      <c r="Q811" s="276">
        <f>IF(CB77&gt;0,ROUND(CB77,0),0)</f>
        <v>0</v>
      </c>
      <c r="R811" s="276">
        <f>IF(CB78&gt;0,ROUND(CB78,0),0)</f>
        <v>73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050*2020*8790*A</v>
      </c>
      <c r="B812" s="276"/>
      <c r="C812" s="278">
        <f>ROUND(CC60,2)</f>
        <v>16.850000000000001</v>
      </c>
      <c r="D812" s="276">
        <f>ROUND(CC61,0)</f>
        <v>1282254</v>
      </c>
      <c r="E812" s="276">
        <f>ROUND(CC62,0)</f>
        <v>112958</v>
      </c>
      <c r="F812" s="276">
        <f>ROUND(CC63,0)</f>
        <v>3000</v>
      </c>
      <c r="G812" s="276">
        <f>ROUND(CC64,0)</f>
        <v>77459</v>
      </c>
      <c r="H812" s="276">
        <f>ROUND(CC65,0)</f>
        <v>4213</v>
      </c>
      <c r="I812" s="276">
        <f>ROUND(CC66,0)</f>
        <v>26442</v>
      </c>
      <c r="J812" s="276">
        <f>ROUND(CC67,0)</f>
        <v>289559</v>
      </c>
      <c r="K812" s="276">
        <f>ROUND(CC68,0)</f>
        <v>27598</v>
      </c>
      <c r="L812" s="276">
        <f>ROUND(CC69,0)</f>
        <v>62945628</v>
      </c>
      <c r="M812" s="276">
        <f>ROUND(CC70,0)</f>
        <v>12409236</v>
      </c>
      <c r="N812" s="276"/>
      <c r="O812" s="276"/>
      <c r="P812" s="276">
        <f>IF(CC76&gt;0,ROUND(CC76,0),0)</f>
        <v>9303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050*2020*9000*A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5576347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709.71</v>
      </c>
      <c r="D815" s="277">
        <f t="shared" si="22"/>
        <v>64454832</v>
      </c>
      <c r="E815" s="277">
        <f t="shared" si="22"/>
        <v>5678035</v>
      </c>
      <c r="F815" s="277">
        <f t="shared" si="22"/>
        <v>3125935</v>
      </c>
      <c r="G815" s="277">
        <f t="shared" si="22"/>
        <v>36084430</v>
      </c>
      <c r="H815" s="277">
        <f t="shared" si="22"/>
        <v>1333815</v>
      </c>
      <c r="I815" s="277">
        <f t="shared" si="22"/>
        <v>13601295</v>
      </c>
      <c r="J815" s="277">
        <f t="shared" si="22"/>
        <v>5404049</v>
      </c>
      <c r="K815" s="277">
        <f t="shared" si="22"/>
        <v>1988568</v>
      </c>
      <c r="L815" s="277">
        <f>SUM(L734:L813)+SUM(U734:U813)</f>
        <v>69592791</v>
      </c>
      <c r="M815" s="277">
        <f>SUM(M734:M813)+SUM(V734:V813)</f>
        <v>17914294</v>
      </c>
      <c r="N815" s="277">
        <f t="shared" ref="N815:Y815" si="23">SUM(N734:N813)</f>
        <v>592444194</v>
      </c>
      <c r="O815" s="277">
        <f t="shared" si="23"/>
        <v>217557272</v>
      </c>
      <c r="P815" s="277">
        <f t="shared" si="23"/>
        <v>173611</v>
      </c>
      <c r="Q815" s="277">
        <f t="shared" si="23"/>
        <v>0</v>
      </c>
      <c r="R815" s="277">
        <f t="shared" si="23"/>
        <v>55907</v>
      </c>
      <c r="S815" s="277">
        <f t="shared" si="23"/>
        <v>0</v>
      </c>
      <c r="T815" s="281">
        <f t="shared" si="23"/>
        <v>141.87</v>
      </c>
      <c r="U815" s="277">
        <f t="shared" si="23"/>
        <v>5576347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 t="e">
        <f t="shared" si="23"/>
        <v>#DIV/0!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709.71</v>
      </c>
      <c r="D816" s="277">
        <f>CE61</f>
        <v>64454832.580000021</v>
      </c>
      <c r="E816" s="277">
        <f>CE62</f>
        <v>5678035</v>
      </c>
      <c r="F816" s="277">
        <f>CE63</f>
        <v>3125936.6500000004</v>
      </c>
      <c r="G816" s="277">
        <f>CE64</f>
        <v>36084429.640000015</v>
      </c>
      <c r="H816" s="280">
        <f>CE65</f>
        <v>1333814.27</v>
      </c>
      <c r="I816" s="280">
        <f>CE66</f>
        <v>13601295.18</v>
      </c>
      <c r="J816" s="280">
        <f>CE67</f>
        <v>5404049</v>
      </c>
      <c r="K816" s="280">
        <f>CE68</f>
        <v>1988568.4699999997</v>
      </c>
      <c r="L816" s="280">
        <f>CE69</f>
        <v>69592792.128930494</v>
      </c>
      <c r="M816" s="280">
        <f>CE70</f>
        <v>17914293.129999999</v>
      </c>
      <c r="N816" s="277">
        <f>CE75</f>
        <v>592444194.89999998</v>
      </c>
      <c r="O816" s="277">
        <f>CE73</f>
        <v>217557271.85000002</v>
      </c>
      <c r="P816" s="277">
        <f>CE76</f>
        <v>173614.88999999996</v>
      </c>
      <c r="Q816" s="277">
        <f>CE77</f>
        <v>0</v>
      </c>
      <c r="R816" s="277">
        <f>CE78</f>
        <v>55909.907925261468</v>
      </c>
      <c r="S816" s="277">
        <f>CE79</f>
        <v>0</v>
      </c>
      <c r="T816" s="281">
        <f>CE80</f>
        <v>141.87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85635968.218930483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64454832.580000006</v>
      </c>
      <c r="E817" s="180">
        <f>C379</f>
        <v>5678030.8400000008</v>
      </c>
      <c r="F817" s="180">
        <f>C380</f>
        <v>3125936.6500000004</v>
      </c>
      <c r="G817" s="240">
        <f>C381</f>
        <v>36084429.639999971</v>
      </c>
      <c r="H817" s="240">
        <f>C382</f>
        <v>1333814.2699999998</v>
      </c>
      <c r="I817" s="240">
        <f>C383</f>
        <v>13601295.18</v>
      </c>
      <c r="J817" s="240">
        <f>C384</f>
        <v>5404050.1899999985</v>
      </c>
      <c r="K817" s="240">
        <f>C385</f>
        <v>1988568.47</v>
      </c>
      <c r="L817" s="240">
        <f>C386+C387+C388+C389</f>
        <v>69592792.128930718</v>
      </c>
      <c r="M817" s="240">
        <f>C370</f>
        <v>17914293.130000003</v>
      </c>
      <c r="N817" s="180">
        <f>D361</f>
        <v>592444194.90000021</v>
      </c>
      <c r="O817" s="180">
        <f>C359</f>
        <v>217557271.8499999</v>
      </c>
    </row>
  </sheetData>
  <sheetProtection algorithmName="SHA-512" hashValue="/8PT/4sHc5IYqbIGz2PtdfNorkx/K/KK/r5qwVCpAIUWc8EZXsh66yc5sNQ01YUcxyaER5Z56PfNTNBDMy63pw==" saltValue="mviDMQsK4/uoKcVaa1+g6A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55" transitionEvaluation="1" transitionEntry="1" codeName="Sheet10">
    <pageSetUpPr autoPageBreaks="0" fitToPage="1"/>
  </sheetPr>
  <dimension ref="A1:CF817"/>
  <sheetViews>
    <sheetView showGridLines="0" topLeftCell="A55" zoomScale="75" workbookViewId="0">
      <selection activeCell="A55" sqref="A1:CE1048576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5540984.3899999987</v>
      </c>
      <c r="C48" s="245">
        <f>ROUND(((B48/CE61)*C61),0)</f>
        <v>293317</v>
      </c>
      <c r="D48" s="245">
        <f>ROUND(((B48/CE61)*D61),0)</f>
        <v>0</v>
      </c>
      <c r="E48" s="195">
        <f>ROUND(((B48/CE61)*E61),0)</f>
        <v>879007</v>
      </c>
      <c r="F48" s="195">
        <f>ROUND(((B48/CE61)*F61),0)</f>
        <v>0</v>
      </c>
      <c r="G48" s="195">
        <f>ROUND(((B48/CE61)*G61),0)</f>
        <v>25771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277437</v>
      </c>
      <c r="Q48" s="195">
        <f>ROUND(((B48/CE61)*Q61),0)</f>
        <v>238365</v>
      </c>
      <c r="R48" s="195">
        <f>ROUND(((B48/CE61)*R61),0)</f>
        <v>511070</v>
      </c>
      <c r="S48" s="195">
        <f>ROUND(((B48/CE61)*S61),0)</f>
        <v>55441</v>
      </c>
      <c r="T48" s="195">
        <f>ROUND(((B48/CE61)*T61),0)</f>
        <v>32933</v>
      </c>
      <c r="U48" s="195">
        <f>ROUND(((B48/CE61)*U61),0)</f>
        <v>207223</v>
      </c>
      <c r="V48" s="195">
        <f>ROUND(((B48/CE61)*V61),0)</f>
        <v>112941</v>
      </c>
      <c r="W48" s="195">
        <f>ROUND(((B48/CE61)*W61),0)</f>
        <v>28763</v>
      </c>
      <c r="X48" s="195">
        <f>ROUND(((B48/CE61)*X61),0)</f>
        <v>56363</v>
      </c>
      <c r="Y48" s="195">
        <f>ROUND(((B48/CE61)*Y61),0)</f>
        <v>243728</v>
      </c>
      <c r="Z48" s="195">
        <f>ROUND(((B48/CE61)*Z61),0)</f>
        <v>151485</v>
      </c>
      <c r="AA48" s="195">
        <f>ROUND(((B48/CE61)*AA61),0)</f>
        <v>19604</v>
      </c>
      <c r="AB48" s="195">
        <f>ROUND(((B48/CE61)*AB61),0)</f>
        <v>243353</v>
      </c>
      <c r="AC48" s="195">
        <f>ROUND(((B48/CE61)*AC61),0)</f>
        <v>231484</v>
      </c>
      <c r="AD48" s="195">
        <f>ROUND(((B48/CE61)*AD61),0)</f>
        <v>0</v>
      </c>
      <c r="AE48" s="195">
        <f>ROUND(((B48/CE61)*AE61),0)</f>
        <v>103341</v>
      </c>
      <c r="AF48" s="195">
        <f>ROUND(((B48/CE61)*AF61),0)</f>
        <v>0</v>
      </c>
      <c r="AG48" s="195">
        <f>ROUND(((B48/CE61)*AG61),0)</f>
        <v>656113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18010</v>
      </c>
      <c r="AK48" s="195">
        <f>ROUND(((B48/CE61)*AK61),0)</f>
        <v>69153</v>
      </c>
      <c r="AL48" s="195">
        <f>ROUND(((B48/CE61)*AL61),0)</f>
        <v>17470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1592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9307</v>
      </c>
      <c r="AX48" s="195">
        <f>ROUND(((B48/CE61)*AX61),0)</f>
        <v>458</v>
      </c>
      <c r="AY48" s="195">
        <f>ROUND(((B48/CE61)*AY61),0)</f>
        <v>110717</v>
      </c>
      <c r="AZ48" s="195">
        <f>ROUND(((B48/CE61)*AZ61),0)</f>
        <v>0</v>
      </c>
      <c r="BA48" s="195">
        <f>ROUND(((B48/CE61)*BA61),0)</f>
        <v>9343</v>
      </c>
      <c r="BB48" s="195">
        <f>ROUND(((B48/CE61)*BB61),0)</f>
        <v>119255</v>
      </c>
      <c r="BC48" s="195">
        <f>ROUND(((B48/CE61)*BC61),0)</f>
        <v>0</v>
      </c>
      <c r="BD48" s="195">
        <f>ROUND(((B48/CE61)*BD61),0)</f>
        <v>2656</v>
      </c>
      <c r="BE48" s="195">
        <f>ROUND(((B48/CE61)*BE61),0)</f>
        <v>139322</v>
      </c>
      <c r="BF48" s="195">
        <f>ROUND(((B48/CE61)*BF61),0)</f>
        <v>120837</v>
      </c>
      <c r="BG48" s="195">
        <f>ROUND(((B48/CE61)*BG61),0)</f>
        <v>0</v>
      </c>
      <c r="BH48" s="195">
        <f>ROUND(((B48/CE61)*BH61),0)</f>
        <v>305</v>
      </c>
      <c r="BI48" s="195">
        <f>ROUND(((B48/CE61)*BI61),0)</f>
        <v>0</v>
      </c>
      <c r="BJ48" s="195">
        <f>ROUND(((B48/CE61)*BJ61),0)</f>
        <v>4774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14176</v>
      </c>
      <c r="BN48" s="195">
        <f>ROUND(((B48/CE61)*BN61),0)</f>
        <v>163343</v>
      </c>
      <c r="BO48" s="195">
        <f>ROUND(((B48/CE61)*BO61),0)</f>
        <v>1565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24341</v>
      </c>
      <c r="BT48" s="195">
        <f>ROUND(((B48/CE61)*BT61),0)</f>
        <v>24280</v>
      </c>
      <c r="BU48" s="195">
        <f>ROUND(((B48/CE61)*BU61),0)</f>
        <v>0</v>
      </c>
      <c r="BV48" s="195">
        <f>ROUND(((B48/CE61)*BV61),0)</f>
        <v>20</v>
      </c>
      <c r="BW48" s="195">
        <f>ROUND(((B48/CE61)*BW61),0)</f>
        <v>29201</v>
      </c>
      <c r="BX48" s="195">
        <f>ROUND(((B48/CE61)*BX61),0)</f>
        <v>0</v>
      </c>
      <c r="BY48" s="195">
        <f>ROUND(((B48/CE61)*BY61),0)</f>
        <v>122762</v>
      </c>
      <c r="BZ48" s="195">
        <f>ROUND(((B48/CE61)*BZ61),0)</f>
        <v>0</v>
      </c>
      <c r="CA48" s="195">
        <f>ROUND(((B48/CE61)*CA61),0)</f>
        <v>31211</v>
      </c>
      <c r="CB48" s="195">
        <f>ROUND(((B48/CE61)*CB61),0)</f>
        <v>0</v>
      </c>
      <c r="CC48" s="195">
        <f>ROUND(((B48/CE61)*CC61),0)</f>
        <v>139147</v>
      </c>
      <c r="CD48" s="195"/>
      <c r="CE48" s="195">
        <f>SUM(C48:CD48)</f>
        <v>5540984</v>
      </c>
    </row>
    <row r="49" spans="1:84" ht="12.6" customHeight="1" x14ac:dyDescent="0.2">
      <c r="A49" s="175" t="s">
        <v>206</v>
      </c>
      <c r="B49" s="195">
        <f>B47+B48</f>
        <v>5540984.3899999987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5649720.9399999985</v>
      </c>
      <c r="C52" s="195">
        <f>ROUND((B52/(CE76+CF76)*C76),0)</f>
        <v>257133</v>
      </c>
      <c r="D52" s="195">
        <f>ROUND((B52/(CE76+CF76)*D76),0)</f>
        <v>0</v>
      </c>
      <c r="E52" s="195">
        <f>ROUND((B52/(CE76+CF76)*E76),0)</f>
        <v>761599</v>
      </c>
      <c r="F52" s="195">
        <f>ROUND((B52/(CE76+CF76)*F76),0)</f>
        <v>0</v>
      </c>
      <c r="G52" s="195">
        <f>ROUND((B52/(CE76+CF76)*G76),0)</f>
        <v>188033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12944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371340</v>
      </c>
      <c r="Q52" s="195">
        <f>ROUND((B52/(CE76+CF76)*Q76),0)</f>
        <v>42156</v>
      </c>
      <c r="R52" s="195">
        <f>ROUND((B52/(CE76+CF76)*R76),0)</f>
        <v>0</v>
      </c>
      <c r="S52" s="195">
        <f>ROUND((B52/(CE76+CF76)*S76),0)</f>
        <v>178200</v>
      </c>
      <c r="T52" s="195">
        <f>ROUND((B52/(CE76+CF76)*T76),0)</f>
        <v>17325</v>
      </c>
      <c r="U52" s="195">
        <f>ROUND((B52/(CE76+CF76)*U76),0)</f>
        <v>127438</v>
      </c>
      <c r="V52" s="195">
        <f>ROUND((B52/(CE76+CF76)*V76),0)</f>
        <v>15438</v>
      </c>
      <c r="W52" s="195">
        <f>ROUND((B52/(CE76+CF76)*W76),0)</f>
        <v>54885</v>
      </c>
      <c r="X52" s="195">
        <f>ROUND((B52/(CE76+CF76)*X76),0)</f>
        <v>44547</v>
      </c>
      <c r="Y52" s="195">
        <f>ROUND((B52/(CE76+CF76)*Y76),0)</f>
        <v>209638</v>
      </c>
      <c r="Z52" s="195">
        <f>ROUND((B52/(CE76+CF76)*Z76),0)</f>
        <v>278033</v>
      </c>
      <c r="AA52" s="195">
        <f>ROUND((B52/(CE76+CF76)*AA76),0)</f>
        <v>33785</v>
      </c>
      <c r="AB52" s="195">
        <f>ROUND((B52/(CE76+CF76)*AB76),0)</f>
        <v>67730</v>
      </c>
      <c r="AC52" s="195">
        <f>ROUND((B52/(CE76+CF76)*AC76),0)</f>
        <v>112541</v>
      </c>
      <c r="AD52" s="195">
        <f>ROUND((B52/(CE76+CF76)*AD76),0)</f>
        <v>0</v>
      </c>
      <c r="AE52" s="195">
        <f>ROUND((B52/(CE76+CF76)*AE76),0)</f>
        <v>92249</v>
      </c>
      <c r="AF52" s="195">
        <f>ROUND((B52/(CE76+CF76)*AF76),0)</f>
        <v>0</v>
      </c>
      <c r="AG52" s="195">
        <f>ROUND((B52/(CE76+CF76)*AG76),0)</f>
        <v>232723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50553</v>
      </c>
      <c r="AL52" s="195">
        <f>ROUND((B52/(CE76+CF76)*AL76),0)</f>
        <v>10995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6543</v>
      </c>
      <c r="AW52" s="195">
        <f>ROUND((B52/(CE76+CF76)*AW76),0)</f>
        <v>5789</v>
      </c>
      <c r="AX52" s="195">
        <f>ROUND((B52/(CE76+CF76)*AX76),0)</f>
        <v>0</v>
      </c>
      <c r="AY52" s="195">
        <f>ROUND((B52/(CE76+CF76)*AY76),0)</f>
        <v>230746</v>
      </c>
      <c r="AZ52" s="195">
        <f>ROUND((B52/(CE76+CF76)*AZ76),0)</f>
        <v>6226</v>
      </c>
      <c r="BA52" s="195">
        <f>ROUND((B52/(CE76+CF76)*BA76),0)</f>
        <v>18312</v>
      </c>
      <c r="BB52" s="195">
        <f>ROUND((B52/(CE76+CF76)*BB76),0)</f>
        <v>13128</v>
      </c>
      <c r="BC52" s="195">
        <f>ROUND((B52/(CE76+CF76)*BC76),0)</f>
        <v>0</v>
      </c>
      <c r="BD52" s="195">
        <f>ROUND((B52/(CE76+CF76)*BD76),0)</f>
        <v>117289</v>
      </c>
      <c r="BE52" s="195">
        <f>ROUND((B52/(CE76+CF76)*BE76),0)</f>
        <v>1069183</v>
      </c>
      <c r="BF52" s="195">
        <f>ROUND((B52/(CE76+CF76)*BF76),0)</f>
        <v>100079</v>
      </c>
      <c r="BG52" s="195">
        <f>ROUND((B52/(CE76+CF76)*BG76),0)</f>
        <v>13416</v>
      </c>
      <c r="BH52" s="195">
        <f>ROUND((B52/(CE76+CF76)*BH76),0)</f>
        <v>80811</v>
      </c>
      <c r="BI52" s="195">
        <f>ROUND((B52/(CE76+CF76)*BI76),0)</f>
        <v>0</v>
      </c>
      <c r="BJ52" s="195">
        <f>ROUND((B52/(CE76+CF76)*BJ76),0)</f>
        <v>13648</v>
      </c>
      <c r="BK52" s="195">
        <f>ROUND((B52/(CE76+CF76)*BK76),0)</f>
        <v>60224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239617</v>
      </c>
      <c r="BO52" s="195">
        <f>ROUND((B52/(CE76+CF76)*BO76),0)</f>
        <v>0</v>
      </c>
      <c r="BP52" s="195">
        <f>ROUND((B52/(CE76+CF76)*BP76),0)</f>
        <v>8700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8702</v>
      </c>
      <c r="BT52" s="195">
        <f>ROUND((B52/(CE76+CF76)*BT76),0)</f>
        <v>19806</v>
      </c>
      <c r="BU52" s="195">
        <f>ROUND((B52/(CE76+CF76)*BU76),0)</f>
        <v>0</v>
      </c>
      <c r="BV52" s="195">
        <f>ROUND((B52/(CE76+CF76)*BV76),0)</f>
        <v>132198</v>
      </c>
      <c r="BW52" s="195">
        <f>ROUND((B52/(CE76+CF76)*BW76),0)</f>
        <v>8762</v>
      </c>
      <c r="BX52" s="195">
        <f>ROUND((B52/(CE76+CF76)*BX76),0)</f>
        <v>0</v>
      </c>
      <c r="BY52" s="195">
        <f>ROUND((B52/(CE76+CF76)*BY76),0)</f>
        <v>29912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4621</v>
      </c>
      <c r="CC52" s="195">
        <f>ROUND((B52/(CE76+CF76)*CC76),0)</f>
        <v>302723</v>
      </c>
      <c r="CD52" s="195"/>
      <c r="CE52" s="195">
        <f>SUM(C52:CD52)</f>
        <v>5649720</v>
      </c>
    </row>
    <row r="53" spans="1:84" ht="12.6" customHeight="1" x14ac:dyDescent="0.2">
      <c r="A53" s="175" t="s">
        <v>206</v>
      </c>
      <c r="B53" s="195">
        <f>B51+B52</f>
        <v>5649720.9399999985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>
        <v>4792.8942400985015</v>
      </c>
      <c r="D59" s="184">
        <v>0</v>
      </c>
      <c r="E59" s="184">
        <v>15472.763466316248</v>
      </c>
      <c r="F59" s="184">
        <v>0</v>
      </c>
      <c r="G59" s="184">
        <v>930.40352358705627</v>
      </c>
      <c r="H59" s="184">
        <v>0</v>
      </c>
      <c r="I59" s="184">
        <v>0</v>
      </c>
      <c r="J59" s="184">
        <v>1614</v>
      </c>
      <c r="K59" s="184">
        <v>-2.061230001808724</v>
      </c>
      <c r="L59" s="184">
        <v>0</v>
      </c>
      <c r="M59" s="184">
        <v>0</v>
      </c>
      <c r="N59" s="184">
        <v>0</v>
      </c>
      <c r="O59" s="184">
        <v>691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0</v>
      </c>
      <c r="AZ59" s="185"/>
      <c r="BA59" s="248"/>
      <c r="BB59" s="248"/>
      <c r="BC59" s="248"/>
      <c r="BD59" s="248"/>
      <c r="BE59" s="185">
        <v>173614.88999999996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>
        <v>44.330000000000005</v>
      </c>
      <c r="D60" s="187">
        <v>0</v>
      </c>
      <c r="E60" s="187">
        <v>140.5200000000001</v>
      </c>
      <c r="F60" s="223">
        <v>0</v>
      </c>
      <c r="G60" s="187">
        <v>2.8699999999999997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42.20000000000001</v>
      </c>
      <c r="Q60" s="221">
        <v>27.96</v>
      </c>
      <c r="R60" s="221">
        <v>10.47</v>
      </c>
      <c r="S60" s="221">
        <v>12.74</v>
      </c>
      <c r="T60" s="221">
        <v>3.9800000000000004</v>
      </c>
      <c r="U60" s="221">
        <v>32.03</v>
      </c>
      <c r="V60" s="221">
        <v>12.909999999999998</v>
      </c>
      <c r="W60" s="221">
        <v>3.2</v>
      </c>
      <c r="X60" s="221">
        <v>7.89</v>
      </c>
      <c r="Y60" s="221">
        <v>34.880000000000003</v>
      </c>
      <c r="Z60" s="221">
        <v>18.500000000000004</v>
      </c>
      <c r="AA60" s="221">
        <v>2.2599999999999998</v>
      </c>
      <c r="AB60" s="221">
        <v>30.240000000000002</v>
      </c>
      <c r="AC60" s="221">
        <v>33.24</v>
      </c>
      <c r="AD60" s="221">
        <v>0</v>
      </c>
      <c r="AE60" s="221">
        <v>17.390000000000004</v>
      </c>
      <c r="AF60" s="221">
        <v>0</v>
      </c>
      <c r="AG60" s="221">
        <v>45.79</v>
      </c>
      <c r="AH60" s="221">
        <v>0</v>
      </c>
      <c r="AI60" s="221">
        <v>0</v>
      </c>
      <c r="AJ60" s="221">
        <v>2.83</v>
      </c>
      <c r="AK60" s="221">
        <v>10.88</v>
      </c>
      <c r="AL60" s="221">
        <v>2.77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2.2999999999999998</v>
      </c>
      <c r="AX60" s="221">
        <v>0.14000000000000001</v>
      </c>
      <c r="AY60" s="221">
        <v>35.42</v>
      </c>
      <c r="AZ60" s="221">
        <v>0</v>
      </c>
      <c r="BA60" s="221">
        <v>3.18</v>
      </c>
      <c r="BB60" s="221">
        <v>15.86</v>
      </c>
      <c r="BC60" s="221">
        <v>0</v>
      </c>
      <c r="BD60" s="221">
        <v>0.72</v>
      </c>
      <c r="BE60" s="221">
        <v>26.06</v>
      </c>
      <c r="BF60" s="221">
        <v>43.959999999999994</v>
      </c>
      <c r="BG60" s="221">
        <v>0</v>
      </c>
      <c r="BH60" s="221">
        <v>7.0000000000000007E-2</v>
      </c>
      <c r="BI60" s="221">
        <v>0</v>
      </c>
      <c r="BJ60" s="221">
        <v>1.01</v>
      </c>
      <c r="BK60" s="221">
        <v>0</v>
      </c>
      <c r="BL60" s="221">
        <v>0</v>
      </c>
      <c r="BM60" s="221">
        <v>2.29</v>
      </c>
      <c r="BN60" s="221">
        <v>8.82</v>
      </c>
      <c r="BO60" s="221">
        <v>0.2</v>
      </c>
      <c r="BP60" s="221">
        <v>0</v>
      </c>
      <c r="BQ60" s="221">
        <v>0</v>
      </c>
      <c r="BR60" s="221">
        <v>0</v>
      </c>
      <c r="BS60" s="221">
        <v>3.1099999999999994</v>
      </c>
      <c r="BT60" s="221">
        <v>3.6799999999999997</v>
      </c>
      <c r="BU60" s="221">
        <v>0</v>
      </c>
      <c r="BV60" s="221">
        <v>0</v>
      </c>
      <c r="BW60" s="221">
        <v>3.3699999999999997</v>
      </c>
      <c r="BX60" s="221">
        <v>0</v>
      </c>
      <c r="BY60" s="221">
        <v>13.019999999999998</v>
      </c>
      <c r="BZ60" s="221">
        <v>0</v>
      </c>
      <c r="CA60" s="221">
        <v>4.6900000000000004</v>
      </c>
      <c r="CB60" s="221">
        <v>0</v>
      </c>
      <c r="CC60" s="221">
        <v>21.600000000000005</v>
      </c>
      <c r="CD60" s="249" t="s">
        <v>221</v>
      </c>
      <c r="CE60" s="251">
        <f t="shared" ref="CE60:CE70" si="0">SUM(C60:CD60)</f>
        <v>729.38000000000011</v>
      </c>
    </row>
    <row r="61" spans="1:84" ht="12.6" customHeight="1" x14ac:dyDescent="0.2">
      <c r="A61" s="171" t="s">
        <v>235</v>
      </c>
      <c r="B61" s="175"/>
      <c r="C61" s="184">
        <v>3468013.19</v>
      </c>
      <c r="D61" s="184">
        <v>0</v>
      </c>
      <c r="E61" s="184">
        <v>10392873.960000001</v>
      </c>
      <c r="F61" s="185">
        <v>0</v>
      </c>
      <c r="G61" s="184">
        <v>304696.52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3280258.31</v>
      </c>
      <c r="Q61" s="185">
        <v>2818289.61</v>
      </c>
      <c r="R61" s="185">
        <v>6042600.5899999999</v>
      </c>
      <c r="S61" s="185">
        <v>655500.7300000001</v>
      </c>
      <c r="T61" s="185">
        <v>389384.89999999997</v>
      </c>
      <c r="U61" s="185">
        <v>2450079.7800000003</v>
      </c>
      <c r="V61" s="185">
        <v>1335348.1600000001</v>
      </c>
      <c r="W61" s="185">
        <v>340075.32999999996</v>
      </c>
      <c r="X61" s="185">
        <v>666402.30000000016</v>
      </c>
      <c r="Y61" s="185">
        <v>2881699.5</v>
      </c>
      <c r="Z61" s="185">
        <v>1791074.0700000003</v>
      </c>
      <c r="AA61" s="185">
        <v>231789.55</v>
      </c>
      <c r="AB61" s="185">
        <v>2877264.1000000006</v>
      </c>
      <c r="AC61" s="185">
        <v>2736938.43</v>
      </c>
      <c r="AD61" s="185">
        <v>0</v>
      </c>
      <c r="AE61" s="185">
        <v>1221839.93</v>
      </c>
      <c r="AF61" s="185">
        <v>0</v>
      </c>
      <c r="AG61" s="185">
        <v>7757505.4999999991</v>
      </c>
      <c r="AH61" s="185">
        <v>0</v>
      </c>
      <c r="AI61" s="185">
        <v>0</v>
      </c>
      <c r="AJ61" s="185">
        <v>212937.09000000003</v>
      </c>
      <c r="AK61" s="185">
        <v>817627</v>
      </c>
      <c r="AL61" s="185">
        <v>206554.92999999996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18822</v>
      </c>
      <c r="AS61" s="185">
        <v>0</v>
      </c>
      <c r="AT61" s="185">
        <v>0</v>
      </c>
      <c r="AU61" s="185">
        <v>0</v>
      </c>
      <c r="AV61" s="185">
        <v>0.5</v>
      </c>
      <c r="AW61" s="185">
        <v>110039.91</v>
      </c>
      <c r="AX61" s="185">
        <v>5410.8899999999994</v>
      </c>
      <c r="AY61" s="185">
        <v>1309053.96</v>
      </c>
      <c r="AZ61" s="185">
        <v>0</v>
      </c>
      <c r="BA61" s="185">
        <v>110469.56</v>
      </c>
      <c r="BB61" s="185">
        <v>1410002.8399999999</v>
      </c>
      <c r="BC61" s="185">
        <v>0</v>
      </c>
      <c r="BD61" s="185">
        <v>31405.539999999997</v>
      </c>
      <c r="BE61" s="185">
        <v>1647264.6300000001</v>
      </c>
      <c r="BF61" s="185">
        <v>1428708.74</v>
      </c>
      <c r="BG61" s="185">
        <v>0</v>
      </c>
      <c r="BH61" s="185">
        <v>3607.96</v>
      </c>
      <c r="BI61" s="185">
        <v>0</v>
      </c>
      <c r="BJ61" s="185">
        <v>56440.34</v>
      </c>
      <c r="BK61" s="185">
        <v>0</v>
      </c>
      <c r="BL61" s="185">
        <v>0</v>
      </c>
      <c r="BM61" s="185">
        <v>167608.96999999997</v>
      </c>
      <c r="BN61" s="185">
        <v>1931275.3599999999</v>
      </c>
      <c r="BO61" s="185">
        <v>18508.080000000002</v>
      </c>
      <c r="BP61" s="185">
        <v>0</v>
      </c>
      <c r="BQ61" s="185">
        <v>0</v>
      </c>
      <c r="BR61" s="185">
        <v>0</v>
      </c>
      <c r="BS61" s="185">
        <v>287788.03999999992</v>
      </c>
      <c r="BT61" s="185">
        <v>287067.10000000003</v>
      </c>
      <c r="BU61" s="185">
        <v>0</v>
      </c>
      <c r="BV61" s="185">
        <v>235.15</v>
      </c>
      <c r="BW61" s="185">
        <v>345253.39000000007</v>
      </c>
      <c r="BX61" s="185">
        <v>0</v>
      </c>
      <c r="BY61" s="185">
        <v>1451463.6800000002</v>
      </c>
      <c r="BZ61" s="185">
        <v>0</v>
      </c>
      <c r="CA61" s="185">
        <v>369018.29000000004</v>
      </c>
      <c r="CB61" s="185">
        <v>0</v>
      </c>
      <c r="CC61" s="185">
        <v>1645190.88</v>
      </c>
      <c r="CD61" s="249" t="s">
        <v>221</v>
      </c>
      <c r="CE61" s="195">
        <f t="shared" si="0"/>
        <v>65513389.290000007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293317</v>
      </c>
      <c r="D62" s="195">
        <f t="shared" si="1"/>
        <v>0</v>
      </c>
      <c r="E62" s="195">
        <f t="shared" si="1"/>
        <v>879007</v>
      </c>
      <c r="F62" s="195">
        <f t="shared" si="1"/>
        <v>0</v>
      </c>
      <c r="G62" s="195">
        <f t="shared" si="1"/>
        <v>25771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277437</v>
      </c>
      <c r="Q62" s="195">
        <f t="shared" si="1"/>
        <v>238365</v>
      </c>
      <c r="R62" s="195">
        <f t="shared" si="1"/>
        <v>511070</v>
      </c>
      <c r="S62" s="195">
        <f t="shared" si="1"/>
        <v>55441</v>
      </c>
      <c r="T62" s="195">
        <f t="shared" si="1"/>
        <v>32933</v>
      </c>
      <c r="U62" s="195">
        <f t="shared" si="1"/>
        <v>207223</v>
      </c>
      <c r="V62" s="195">
        <f t="shared" si="1"/>
        <v>112941</v>
      </c>
      <c r="W62" s="195">
        <f t="shared" si="1"/>
        <v>28763</v>
      </c>
      <c r="X62" s="195">
        <f t="shared" si="1"/>
        <v>56363</v>
      </c>
      <c r="Y62" s="195">
        <f t="shared" si="1"/>
        <v>243728</v>
      </c>
      <c r="Z62" s="195">
        <f t="shared" si="1"/>
        <v>151485</v>
      </c>
      <c r="AA62" s="195">
        <f t="shared" si="1"/>
        <v>19604</v>
      </c>
      <c r="AB62" s="195">
        <f t="shared" si="1"/>
        <v>243353</v>
      </c>
      <c r="AC62" s="195">
        <f t="shared" si="1"/>
        <v>231484</v>
      </c>
      <c r="AD62" s="195">
        <f t="shared" si="1"/>
        <v>0</v>
      </c>
      <c r="AE62" s="195">
        <f t="shared" si="1"/>
        <v>103341</v>
      </c>
      <c r="AF62" s="195">
        <f t="shared" si="1"/>
        <v>0</v>
      </c>
      <c r="AG62" s="195">
        <f t="shared" si="1"/>
        <v>656113</v>
      </c>
      <c r="AH62" s="195">
        <f t="shared" si="1"/>
        <v>0</v>
      </c>
      <c r="AI62" s="195">
        <f t="shared" si="1"/>
        <v>0</v>
      </c>
      <c r="AJ62" s="195">
        <f t="shared" si="1"/>
        <v>18010</v>
      </c>
      <c r="AK62" s="195">
        <f t="shared" si="1"/>
        <v>69153</v>
      </c>
      <c r="AL62" s="195">
        <f t="shared" si="1"/>
        <v>17470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1592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9307</v>
      </c>
      <c r="AX62" s="195">
        <f t="shared" si="1"/>
        <v>458</v>
      </c>
      <c r="AY62" s="195">
        <f>ROUND(AY47+AY48,0)</f>
        <v>110717</v>
      </c>
      <c r="AZ62" s="195">
        <f>ROUND(AZ47+AZ48,0)</f>
        <v>0</v>
      </c>
      <c r="BA62" s="195">
        <f>ROUND(BA47+BA48,0)</f>
        <v>9343</v>
      </c>
      <c r="BB62" s="195">
        <f t="shared" si="1"/>
        <v>119255</v>
      </c>
      <c r="BC62" s="195">
        <f t="shared" si="1"/>
        <v>0</v>
      </c>
      <c r="BD62" s="195">
        <f t="shared" si="1"/>
        <v>2656</v>
      </c>
      <c r="BE62" s="195">
        <f t="shared" si="1"/>
        <v>139322</v>
      </c>
      <c r="BF62" s="195">
        <f t="shared" si="1"/>
        <v>120837</v>
      </c>
      <c r="BG62" s="195">
        <f t="shared" si="1"/>
        <v>0</v>
      </c>
      <c r="BH62" s="195">
        <f t="shared" si="1"/>
        <v>305</v>
      </c>
      <c r="BI62" s="195">
        <f t="shared" si="1"/>
        <v>0</v>
      </c>
      <c r="BJ62" s="195">
        <f t="shared" si="1"/>
        <v>4774</v>
      </c>
      <c r="BK62" s="195">
        <f t="shared" si="1"/>
        <v>0</v>
      </c>
      <c r="BL62" s="195">
        <f t="shared" si="1"/>
        <v>0</v>
      </c>
      <c r="BM62" s="195">
        <f t="shared" si="1"/>
        <v>14176</v>
      </c>
      <c r="BN62" s="195">
        <f t="shared" si="1"/>
        <v>163343</v>
      </c>
      <c r="BO62" s="195">
        <f t="shared" ref="BO62:CC62" si="2">ROUND(BO47+BO48,0)</f>
        <v>1565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24341</v>
      </c>
      <c r="BT62" s="195">
        <f t="shared" si="2"/>
        <v>24280</v>
      </c>
      <c r="BU62" s="195">
        <f t="shared" si="2"/>
        <v>0</v>
      </c>
      <c r="BV62" s="195">
        <f t="shared" si="2"/>
        <v>20</v>
      </c>
      <c r="BW62" s="195">
        <f t="shared" si="2"/>
        <v>29201</v>
      </c>
      <c r="BX62" s="195">
        <f t="shared" si="2"/>
        <v>0</v>
      </c>
      <c r="BY62" s="195">
        <f t="shared" si="2"/>
        <v>122762</v>
      </c>
      <c r="BZ62" s="195">
        <f t="shared" si="2"/>
        <v>0</v>
      </c>
      <c r="CA62" s="195">
        <f t="shared" si="2"/>
        <v>31211</v>
      </c>
      <c r="CB62" s="195">
        <f t="shared" si="2"/>
        <v>0</v>
      </c>
      <c r="CC62" s="195">
        <f t="shared" si="2"/>
        <v>139147</v>
      </c>
      <c r="CD62" s="249" t="s">
        <v>221</v>
      </c>
      <c r="CE62" s="195">
        <f t="shared" si="0"/>
        <v>5540984</v>
      </c>
      <c r="CF62" s="252"/>
    </row>
    <row r="63" spans="1:84" ht="12.6" customHeight="1" x14ac:dyDescent="0.2">
      <c r="A63" s="171" t="s">
        <v>236</v>
      </c>
      <c r="B63" s="175"/>
      <c r="C63" s="184">
        <v>0</v>
      </c>
      <c r="D63" s="184">
        <v>0</v>
      </c>
      <c r="E63" s="184">
        <v>123024.88000000002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124688</v>
      </c>
      <c r="V63" s="185">
        <v>23500</v>
      </c>
      <c r="W63" s="185">
        <v>0</v>
      </c>
      <c r="X63" s="185">
        <v>21200</v>
      </c>
      <c r="Y63" s="185">
        <v>4500</v>
      </c>
      <c r="Z63" s="185">
        <v>0</v>
      </c>
      <c r="AA63" s="185">
        <v>0</v>
      </c>
      <c r="AB63" s="185">
        <v>0</v>
      </c>
      <c r="AC63" s="185">
        <v>6400</v>
      </c>
      <c r="AD63" s="185">
        <v>0</v>
      </c>
      <c r="AE63" s="185">
        <v>0</v>
      </c>
      <c r="AF63" s="185">
        <v>0</v>
      </c>
      <c r="AG63" s="185">
        <v>321851.93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495.38</v>
      </c>
      <c r="BF63" s="185">
        <v>0</v>
      </c>
      <c r="BG63" s="185">
        <v>0</v>
      </c>
      <c r="BH63" s="185">
        <v>8400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2828382.73</v>
      </c>
      <c r="BO63" s="185">
        <v>0</v>
      </c>
      <c r="BP63" s="185">
        <v>0</v>
      </c>
      <c r="BQ63" s="185">
        <v>0</v>
      </c>
      <c r="BR63" s="185">
        <v>0</v>
      </c>
      <c r="BS63" s="185">
        <v>18051.14</v>
      </c>
      <c r="BT63" s="185">
        <v>0</v>
      </c>
      <c r="BU63" s="185">
        <v>0</v>
      </c>
      <c r="BV63" s="185">
        <v>0</v>
      </c>
      <c r="BW63" s="185">
        <v>27200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98883.31</v>
      </c>
      <c r="CD63" s="249" t="s">
        <v>221</v>
      </c>
      <c r="CE63" s="195">
        <f t="shared" si="0"/>
        <v>3606577.37</v>
      </c>
      <c r="CF63" s="252"/>
    </row>
    <row r="64" spans="1:84" ht="12.6" customHeight="1" x14ac:dyDescent="0.2">
      <c r="A64" s="171" t="s">
        <v>237</v>
      </c>
      <c r="B64" s="175"/>
      <c r="C64" s="184">
        <v>473227.33</v>
      </c>
      <c r="D64" s="184">
        <v>0</v>
      </c>
      <c r="E64" s="185">
        <v>1208579.7599999998</v>
      </c>
      <c r="F64" s="185">
        <v>0</v>
      </c>
      <c r="G64" s="184">
        <v>19371.870000000003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7735899.7899999982</v>
      </c>
      <c r="Q64" s="185">
        <v>21338.73</v>
      </c>
      <c r="R64" s="185">
        <v>179715.41999999998</v>
      </c>
      <c r="S64" s="185">
        <v>2356189.0999999996</v>
      </c>
      <c r="T64" s="185">
        <v>197533.72999999998</v>
      </c>
      <c r="U64" s="185">
        <v>2215652.63</v>
      </c>
      <c r="V64" s="185">
        <v>1293803.73</v>
      </c>
      <c r="W64" s="185">
        <v>22394.400000000001</v>
      </c>
      <c r="X64" s="185">
        <v>248718.18999999997</v>
      </c>
      <c r="Y64" s="185">
        <v>425278.78999999992</v>
      </c>
      <c r="Z64" s="185">
        <v>137291.18000000002</v>
      </c>
      <c r="AA64" s="185">
        <v>257443.38000000003</v>
      </c>
      <c r="AB64" s="185">
        <v>15511756.089999998</v>
      </c>
      <c r="AC64" s="185">
        <v>532225.36</v>
      </c>
      <c r="AD64" s="185">
        <v>0</v>
      </c>
      <c r="AE64" s="185">
        <v>17797.830000000002</v>
      </c>
      <c r="AF64" s="185">
        <v>0</v>
      </c>
      <c r="AG64" s="185">
        <v>706450.08</v>
      </c>
      <c r="AH64" s="185">
        <v>0</v>
      </c>
      <c r="AI64" s="185">
        <v>0</v>
      </c>
      <c r="AJ64" s="185">
        <v>1242.1500000000001</v>
      </c>
      <c r="AK64" s="185">
        <v>7089.11</v>
      </c>
      <c r="AL64" s="185">
        <v>2288.67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472.15999999999997</v>
      </c>
      <c r="AX64" s="185">
        <v>3904.67</v>
      </c>
      <c r="AY64" s="185">
        <v>-232316.65000000002</v>
      </c>
      <c r="AZ64" s="185">
        <v>0</v>
      </c>
      <c r="BA64" s="185">
        <v>31203.279999999995</v>
      </c>
      <c r="BB64" s="185">
        <v>2651.5599999999995</v>
      </c>
      <c r="BC64" s="185">
        <v>0</v>
      </c>
      <c r="BD64" s="185">
        <v>21052.830000000009</v>
      </c>
      <c r="BE64" s="185">
        <v>428465.64999999997</v>
      </c>
      <c r="BF64" s="185">
        <v>198588.44</v>
      </c>
      <c r="BG64" s="185">
        <v>0</v>
      </c>
      <c r="BH64" s="185">
        <v>268.32</v>
      </c>
      <c r="BI64" s="185">
        <v>0</v>
      </c>
      <c r="BJ64" s="185">
        <v>5.8</v>
      </c>
      <c r="BK64" s="185">
        <v>0</v>
      </c>
      <c r="BL64" s="185">
        <v>0</v>
      </c>
      <c r="BM64" s="185">
        <v>632.34</v>
      </c>
      <c r="BN64" s="185">
        <v>37024.94</v>
      </c>
      <c r="BO64" s="185">
        <v>0</v>
      </c>
      <c r="BP64" s="185">
        <v>0</v>
      </c>
      <c r="BQ64" s="185">
        <v>0</v>
      </c>
      <c r="BR64" s="185">
        <v>0</v>
      </c>
      <c r="BS64" s="185">
        <v>22884.41</v>
      </c>
      <c r="BT64" s="185">
        <v>3794.4700000000003</v>
      </c>
      <c r="BU64" s="185">
        <v>0</v>
      </c>
      <c r="BV64" s="185">
        <v>0</v>
      </c>
      <c r="BW64" s="185">
        <v>70410.950000000012</v>
      </c>
      <c r="BX64" s="185">
        <v>0</v>
      </c>
      <c r="BY64" s="185">
        <v>3490.5599999999995</v>
      </c>
      <c r="BZ64" s="185">
        <v>0</v>
      </c>
      <c r="CA64" s="185">
        <v>316.79999999999995</v>
      </c>
      <c r="CB64" s="185">
        <v>470.21</v>
      </c>
      <c r="CC64" s="185">
        <v>117706.99000000002</v>
      </c>
      <c r="CD64" s="249" t="s">
        <v>221</v>
      </c>
      <c r="CE64" s="195">
        <f t="shared" si="0"/>
        <v>34282315.04999999</v>
      </c>
      <c r="CF64" s="252"/>
    </row>
    <row r="65" spans="1:84" ht="12.6" customHeight="1" x14ac:dyDescent="0.2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0</v>
      </c>
      <c r="Q65" s="185">
        <v>162.49</v>
      </c>
      <c r="R65" s="185">
        <v>0</v>
      </c>
      <c r="S65" s="185">
        <v>0</v>
      </c>
      <c r="T65" s="185">
        <v>0</v>
      </c>
      <c r="U65" s="185">
        <v>0</v>
      </c>
      <c r="V65" s="185">
        <v>6322.05</v>
      </c>
      <c r="W65" s="185">
        <v>0</v>
      </c>
      <c r="X65" s="185">
        <v>0</v>
      </c>
      <c r="Y65" s="185">
        <v>491.27</v>
      </c>
      <c r="Z65" s="185">
        <v>472.11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1152488.2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29063.420000000002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885.01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3990.54</v>
      </c>
      <c r="CD65" s="249" t="s">
        <v>221</v>
      </c>
      <c r="CE65" s="195">
        <f t="shared" si="0"/>
        <v>1193875.0899999999</v>
      </c>
      <c r="CF65" s="252"/>
    </row>
    <row r="66" spans="1:84" ht="12.6" customHeight="1" x14ac:dyDescent="0.2">
      <c r="A66" s="171" t="s">
        <v>239</v>
      </c>
      <c r="B66" s="175"/>
      <c r="C66" s="184">
        <v>33268.800000000003</v>
      </c>
      <c r="D66" s="184">
        <v>0</v>
      </c>
      <c r="E66" s="184">
        <v>62567.07</v>
      </c>
      <c r="F66" s="184">
        <v>0</v>
      </c>
      <c r="G66" s="184">
        <v>304.94999999999993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530032.79</v>
      </c>
      <c r="Q66" s="185">
        <v>3731.14</v>
      </c>
      <c r="R66" s="185">
        <v>141117.19999999998</v>
      </c>
      <c r="S66" s="184">
        <v>404909.86</v>
      </c>
      <c r="T66" s="184">
        <v>33.880000000000003</v>
      </c>
      <c r="U66" s="185">
        <v>1436835.12</v>
      </c>
      <c r="V66" s="185">
        <v>95502.309999999983</v>
      </c>
      <c r="W66" s="185">
        <v>207331.19999999998</v>
      </c>
      <c r="X66" s="185">
        <v>805734.22</v>
      </c>
      <c r="Y66" s="185">
        <v>753608.34000000008</v>
      </c>
      <c r="Z66" s="185">
        <v>1327370.6099999999</v>
      </c>
      <c r="AA66" s="185">
        <v>45430.689999999995</v>
      </c>
      <c r="AB66" s="185">
        <v>40432.94</v>
      </c>
      <c r="AC66" s="185">
        <v>94950.85000000002</v>
      </c>
      <c r="AD66" s="185">
        <v>0</v>
      </c>
      <c r="AE66" s="185">
        <v>40796.710000000014</v>
      </c>
      <c r="AF66" s="185">
        <v>0</v>
      </c>
      <c r="AG66" s="185">
        <v>77825.759999999995</v>
      </c>
      <c r="AH66" s="185">
        <v>0</v>
      </c>
      <c r="AI66" s="185">
        <v>0</v>
      </c>
      <c r="AJ66" s="185">
        <v>972.61</v>
      </c>
      <c r="AK66" s="185">
        <v>14.88</v>
      </c>
      <c r="AL66" s="185">
        <v>44.87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5251.63</v>
      </c>
      <c r="AX66" s="185">
        <v>4703.24</v>
      </c>
      <c r="AY66" s="185">
        <v>1462821.7000000004</v>
      </c>
      <c r="AZ66" s="185">
        <v>93207.07</v>
      </c>
      <c r="BA66" s="185">
        <v>463042.25000000006</v>
      </c>
      <c r="BB66" s="185">
        <v>20082.370000000003</v>
      </c>
      <c r="BC66" s="185">
        <v>0</v>
      </c>
      <c r="BD66" s="185">
        <v>78145.62999999999</v>
      </c>
      <c r="BE66" s="185">
        <v>1781183.4400000002</v>
      </c>
      <c r="BF66" s="185">
        <v>116896.37</v>
      </c>
      <c r="BG66" s="185">
        <v>0</v>
      </c>
      <c r="BH66" s="185">
        <v>0</v>
      </c>
      <c r="BI66" s="185">
        <v>0</v>
      </c>
      <c r="BJ66" s="185">
        <v>25.81</v>
      </c>
      <c r="BK66" s="185">
        <v>0</v>
      </c>
      <c r="BL66" s="185">
        <v>0</v>
      </c>
      <c r="BM66" s="185">
        <v>4154.05</v>
      </c>
      <c r="BN66" s="185">
        <v>472050.38</v>
      </c>
      <c r="BO66" s="185">
        <v>0</v>
      </c>
      <c r="BP66" s="185">
        <v>4672.3500000000004</v>
      </c>
      <c r="BQ66" s="185">
        <v>0</v>
      </c>
      <c r="BR66" s="185">
        <v>0</v>
      </c>
      <c r="BS66" s="185">
        <v>32109.17</v>
      </c>
      <c r="BT66" s="185">
        <v>2700</v>
      </c>
      <c r="BU66" s="185">
        <v>0</v>
      </c>
      <c r="BV66" s="185">
        <v>0</v>
      </c>
      <c r="BW66" s="185">
        <v>7800.8200000000006</v>
      </c>
      <c r="BX66" s="185">
        <v>0</v>
      </c>
      <c r="BY66" s="185">
        <v>331287.59000000003</v>
      </c>
      <c r="BZ66" s="185">
        <v>0</v>
      </c>
      <c r="CA66" s="185">
        <v>798.18</v>
      </c>
      <c r="CB66" s="185">
        <v>-8925</v>
      </c>
      <c r="CC66" s="185">
        <v>127816.74000000002</v>
      </c>
      <c r="CD66" s="249" t="s">
        <v>221</v>
      </c>
      <c r="CE66" s="195">
        <f t="shared" si="0"/>
        <v>11102640.590000002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257133</v>
      </c>
      <c r="D67" s="195">
        <f>ROUND(D51+D52,0)</f>
        <v>0</v>
      </c>
      <c r="E67" s="195">
        <f t="shared" ref="E67:BP67" si="3">ROUND(E51+E52,0)</f>
        <v>761599</v>
      </c>
      <c r="F67" s="195">
        <f t="shared" si="3"/>
        <v>0</v>
      </c>
      <c r="G67" s="195">
        <f t="shared" si="3"/>
        <v>188033</v>
      </c>
      <c r="H67" s="195">
        <f t="shared" si="3"/>
        <v>0</v>
      </c>
      <c r="I67" s="195">
        <f t="shared" si="3"/>
        <v>0</v>
      </c>
      <c r="J67" s="195">
        <f>ROUND(J51+J52,0)</f>
        <v>12944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371340</v>
      </c>
      <c r="Q67" s="195">
        <f t="shared" si="3"/>
        <v>42156</v>
      </c>
      <c r="R67" s="195">
        <f t="shared" si="3"/>
        <v>0</v>
      </c>
      <c r="S67" s="195">
        <f t="shared" si="3"/>
        <v>178200</v>
      </c>
      <c r="T67" s="195">
        <f t="shared" si="3"/>
        <v>17325</v>
      </c>
      <c r="U67" s="195">
        <f t="shared" si="3"/>
        <v>127438</v>
      </c>
      <c r="V67" s="195">
        <f t="shared" si="3"/>
        <v>15438</v>
      </c>
      <c r="W67" s="195">
        <f t="shared" si="3"/>
        <v>54885</v>
      </c>
      <c r="X67" s="195">
        <f t="shared" si="3"/>
        <v>44547</v>
      </c>
      <c r="Y67" s="195">
        <f t="shared" si="3"/>
        <v>209638</v>
      </c>
      <c r="Z67" s="195">
        <f t="shared" si="3"/>
        <v>278033</v>
      </c>
      <c r="AA67" s="195">
        <f t="shared" si="3"/>
        <v>33785</v>
      </c>
      <c r="AB67" s="195">
        <f t="shared" si="3"/>
        <v>67730</v>
      </c>
      <c r="AC67" s="195">
        <f t="shared" si="3"/>
        <v>112541</v>
      </c>
      <c r="AD67" s="195">
        <f t="shared" si="3"/>
        <v>0</v>
      </c>
      <c r="AE67" s="195">
        <f t="shared" si="3"/>
        <v>92249</v>
      </c>
      <c r="AF67" s="195">
        <f t="shared" si="3"/>
        <v>0</v>
      </c>
      <c r="AG67" s="195">
        <f t="shared" si="3"/>
        <v>232723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50553</v>
      </c>
      <c r="AL67" s="195">
        <f t="shared" si="3"/>
        <v>10995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6543</v>
      </c>
      <c r="AW67" s="195">
        <f t="shared" si="3"/>
        <v>5789</v>
      </c>
      <c r="AX67" s="195">
        <f t="shared" si="3"/>
        <v>0</v>
      </c>
      <c r="AY67" s="195">
        <f t="shared" si="3"/>
        <v>230746</v>
      </c>
      <c r="AZ67" s="195">
        <f>ROUND(AZ51+AZ52,0)</f>
        <v>6226</v>
      </c>
      <c r="BA67" s="195">
        <f>ROUND(BA51+BA52,0)</f>
        <v>18312</v>
      </c>
      <c r="BB67" s="195">
        <f t="shared" si="3"/>
        <v>13128</v>
      </c>
      <c r="BC67" s="195">
        <f t="shared" si="3"/>
        <v>0</v>
      </c>
      <c r="BD67" s="195">
        <f t="shared" si="3"/>
        <v>117289</v>
      </c>
      <c r="BE67" s="195">
        <f t="shared" si="3"/>
        <v>1069183</v>
      </c>
      <c r="BF67" s="195">
        <f t="shared" si="3"/>
        <v>100079</v>
      </c>
      <c r="BG67" s="195">
        <f t="shared" si="3"/>
        <v>13416</v>
      </c>
      <c r="BH67" s="195">
        <f t="shared" si="3"/>
        <v>80811</v>
      </c>
      <c r="BI67" s="195">
        <f t="shared" si="3"/>
        <v>0</v>
      </c>
      <c r="BJ67" s="195">
        <f t="shared" si="3"/>
        <v>13648</v>
      </c>
      <c r="BK67" s="195">
        <f t="shared" si="3"/>
        <v>60224</v>
      </c>
      <c r="BL67" s="195">
        <f t="shared" si="3"/>
        <v>0</v>
      </c>
      <c r="BM67" s="195">
        <f t="shared" si="3"/>
        <v>0</v>
      </c>
      <c r="BN67" s="195">
        <f t="shared" si="3"/>
        <v>239617</v>
      </c>
      <c r="BO67" s="195">
        <f t="shared" si="3"/>
        <v>0</v>
      </c>
      <c r="BP67" s="195">
        <f t="shared" si="3"/>
        <v>8700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8702</v>
      </c>
      <c r="BT67" s="195">
        <f t="shared" si="4"/>
        <v>19806</v>
      </c>
      <c r="BU67" s="195">
        <f t="shared" si="4"/>
        <v>0</v>
      </c>
      <c r="BV67" s="195">
        <f t="shared" si="4"/>
        <v>132198</v>
      </c>
      <c r="BW67" s="195">
        <f t="shared" si="4"/>
        <v>8762</v>
      </c>
      <c r="BX67" s="195">
        <f t="shared" si="4"/>
        <v>0</v>
      </c>
      <c r="BY67" s="195">
        <f t="shared" si="4"/>
        <v>29912</v>
      </c>
      <c r="BZ67" s="195">
        <f t="shared" si="4"/>
        <v>0</v>
      </c>
      <c r="CA67" s="195">
        <f t="shared" si="4"/>
        <v>0</v>
      </c>
      <c r="CB67" s="195">
        <f t="shared" si="4"/>
        <v>4621</v>
      </c>
      <c r="CC67" s="195">
        <f t="shared" si="4"/>
        <v>302723</v>
      </c>
      <c r="CD67" s="249" t="s">
        <v>221</v>
      </c>
      <c r="CE67" s="195">
        <f t="shared" si="0"/>
        <v>5649720</v>
      </c>
      <c r="CF67" s="252"/>
    </row>
    <row r="68" spans="1:84" ht="12.6" customHeight="1" x14ac:dyDescent="0.2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446072.74</v>
      </c>
      <c r="Q68" s="185">
        <v>0</v>
      </c>
      <c r="R68" s="185">
        <v>0</v>
      </c>
      <c r="S68" s="185">
        <v>0</v>
      </c>
      <c r="T68" s="185">
        <v>0</v>
      </c>
      <c r="U68" s="185">
        <v>103256.49000000002</v>
      </c>
      <c r="V68" s="185">
        <v>0</v>
      </c>
      <c r="W68" s="185">
        <v>0</v>
      </c>
      <c r="X68" s="185">
        <v>110929.73000000001</v>
      </c>
      <c r="Y68" s="185">
        <v>20891.46</v>
      </c>
      <c r="Z68" s="185">
        <v>0</v>
      </c>
      <c r="AA68" s="185">
        <v>37500.050000000003</v>
      </c>
      <c r="AB68" s="185">
        <v>206217.44</v>
      </c>
      <c r="AC68" s="185">
        <v>6607.869999999999</v>
      </c>
      <c r="AD68" s="185">
        <v>0</v>
      </c>
      <c r="AE68" s="185">
        <v>55000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286653.23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91.22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404034.11999999994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6300</v>
      </c>
      <c r="BZ68" s="185">
        <v>0</v>
      </c>
      <c r="CA68" s="185">
        <v>0</v>
      </c>
      <c r="CB68" s="185">
        <v>0</v>
      </c>
      <c r="CC68" s="185">
        <v>38420.94</v>
      </c>
      <c r="CD68" s="249" t="s">
        <v>221</v>
      </c>
      <c r="CE68" s="195">
        <f t="shared" si="0"/>
        <v>1721975.2899999996</v>
      </c>
      <c r="CF68" s="252"/>
    </row>
    <row r="69" spans="1:84" ht="12.6" customHeight="1" x14ac:dyDescent="0.2">
      <c r="A69" s="171" t="s">
        <v>241</v>
      </c>
      <c r="B69" s="175"/>
      <c r="C69" s="184">
        <v>8953.1</v>
      </c>
      <c r="D69" s="184">
        <v>0</v>
      </c>
      <c r="E69" s="185">
        <v>32745.079999999994</v>
      </c>
      <c r="F69" s="185">
        <v>0</v>
      </c>
      <c r="G69" s="184">
        <v>19430.390000000003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18183.66</v>
      </c>
      <c r="Q69" s="185">
        <v>12600.79</v>
      </c>
      <c r="R69" s="224">
        <v>67840.570000000007</v>
      </c>
      <c r="S69" s="185">
        <v>1075.9499999999998</v>
      </c>
      <c r="T69" s="184">
        <v>0</v>
      </c>
      <c r="U69" s="185">
        <v>93612.02</v>
      </c>
      <c r="V69" s="185">
        <v>36688.14</v>
      </c>
      <c r="W69" s="184">
        <v>9547.66</v>
      </c>
      <c r="X69" s="185">
        <v>4726.72</v>
      </c>
      <c r="Y69" s="185">
        <v>31280.05</v>
      </c>
      <c r="Z69" s="185">
        <v>39977.4</v>
      </c>
      <c r="AA69" s="185">
        <v>0</v>
      </c>
      <c r="AB69" s="185">
        <v>46046.41</v>
      </c>
      <c r="AC69" s="185">
        <v>53738.189999999988</v>
      </c>
      <c r="AD69" s="185">
        <v>0</v>
      </c>
      <c r="AE69" s="185">
        <v>33749.94</v>
      </c>
      <c r="AF69" s="185">
        <v>0</v>
      </c>
      <c r="AG69" s="185">
        <v>82980.710000000006</v>
      </c>
      <c r="AH69" s="185">
        <v>0</v>
      </c>
      <c r="AI69" s="185">
        <v>0</v>
      </c>
      <c r="AJ69" s="185">
        <v>5789.07</v>
      </c>
      <c r="AK69" s="185">
        <v>6569.8600000000006</v>
      </c>
      <c r="AL69" s="185">
        <v>1911.93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1119.8699999999999</v>
      </c>
      <c r="AX69" s="185">
        <v>0</v>
      </c>
      <c r="AY69" s="185">
        <v>2237.02</v>
      </c>
      <c r="AZ69" s="185">
        <v>0</v>
      </c>
      <c r="BA69" s="185">
        <v>0</v>
      </c>
      <c r="BB69" s="185">
        <v>7607.2300000000014</v>
      </c>
      <c r="BC69" s="185">
        <v>0</v>
      </c>
      <c r="BD69" s="185">
        <v>58047.649999999994</v>
      </c>
      <c r="BE69" s="185">
        <v>165344.60000000003</v>
      </c>
      <c r="BF69" s="185">
        <v>9718.8900000000012</v>
      </c>
      <c r="BG69" s="185">
        <v>0</v>
      </c>
      <c r="BH69" s="224">
        <v>0</v>
      </c>
      <c r="BI69" s="185">
        <v>0</v>
      </c>
      <c r="BJ69" s="185">
        <v>324.54000000000002</v>
      </c>
      <c r="BK69" s="185">
        <v>0</v>
      </c>
      <c r="BL69" s="185">
        <v>0</v>
      </c>
      <c r="BM69" s="185">
        <v>2099.35</v>
      </c>
      <c r="BN69" s="185">
        <v>280078.08000000002</v>
      </c>
      <c r="BO69" s="185">
        <v>0</v>
      </c>
      <c r="BP69" s="185">
        <v>14239.07</v>
      </c>
      <c r="BQ69" s="185">
        <v>0</v>
      </c>
      <c r="BR69" s="185">
        <v>0</v>
      </c>
      <c r="BS69" s="185">
        <v>86382.26</v>
      </c>
      <c r="BT69" s="185">
        <v>6081.7900000000009</v>
      </c>
      <c r="BU69" s="185">
        <v>0</v>
      </c>
      <c r="BV69" s="185">
        <v>0</v>
      </c>
      <c r="BW69" s="185">
        <v>17119.63</v>
      </c>
      <c r="BX69" s="185">
        <v>0</v>
      </c>
      <c r="BY69" s="185">
        <v>122076.01999999999</v>
      </c>
      <c r="BZ69" s="185">
        <v>0</v>
      </c>
      <c r="CA69" s="185">
        <v>23203.61</v>
      </c>
      <c r="CB69" s="185">
        <v>26660.05</v>
      </c>
      <c r="CC69" s="185">
        <v>64241740.593733892</v>
      </c>
      <c r="CD69" s="188">
        <v>5180033.7000000011</v>
      </c>
      <c r="CE69" s="195">
        <f t="shared" si="0"/>
        <v>70851561.593733892</v>
      </c>
      <c r="CF69" s="252"/>
    </row>
    <row r="70" spans="1:84" ht="12.6" customHeight="1" x14ac:dyDescent="0.2">
      <c r="A70" s="171" t="s">
        <v>242</v>
      </c>
      <c r="B70" s="175"/>
      <c r="C70" s="184">
        <v>0</v>
      </c>
      <c r="D70" s="184">
        <v>0</v>
      </c>
      <c r="E70" s="184">
        <v>9937.01</v>
      </c>
      <c r="F70" s="185">
        <v>0</v>
      </c>
      <c r="G70" s="184">
        <v>9422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237.33</v>
      </c>
      <c r="Q70" s="184">
        <v>0</v>
      </c>
      <c r="R70" s="184">
        <v>28.940000000000005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10492.120000000003</v>
      </c>
      <c r="Z70" s="185">
        <v>4290</v>
      </c>
      <c r="AA70" s="185">
        <v>0</v>
      </c>
      <c r="AB70" s="185">
        <v>2565005.7400000002</v>
      </c>
      <c r="AC70" s="185">
        <v>0</v>
      </c>
      <c r="AD70" s="185">
        <v>0</v>
      </c>
      <c r="AE70" s="185">
        <v>0</v>
      </c>
      <c r="AF70" s="185">
        <v>0</v>
      </c>
      <c r="AG70" s="185">
        <v>32717.37</v>
      </c>
      <c r="AH70" s="185">
        <v>0</v>
      </c>
      <c r="AI70" s="185">
        <v>0</v>
      </c>
      <c r="AJ70" s="185">
        <v>0</v>
      </c>
      <c r="AK70" s="185">
        <v>69.95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33008.589999999997</v>
      </c>
      <c r="AX70" s="185">
        <v>0</v>
      </c>
      <c r="AY70" s="185">
        <v>713700.87999999989</v>
      </c>
      <c r="AZ70" s="185">
        <v>123660.42</v>
      </c>
      <c r="BA70" s="185">
        <v>0</v>
      </c>
      <c r="BB70" s="185">
        <v>3333.92</v>
      </c>
      <c r="BC70" s="185">
        <v>0</v>
      </c>
      <c r="BD70" s="185">
        <v>0</v>
      </c>
      <c r="BE70" s="185">
        <v>478739.89</v>
      </c>
      <c r="BF70" s="185">
        <v>80033.539999999979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305219.35999999993</v>
      </c>
      <c r="BO70" s="185">
        <v>0</v>
      </c>
      <c r="BP70" s="185">
        <v>0</v>
      </c>
      <c r="BQ70" s="185">
        <v>0</v>
      </c>
      <c r="BR70" s="185">
        <v>0</v>
      </c>
      <c r="BS70" s="185">
        <v>3756.7500000000005</v>
      </c>
      <c r="BT70" s="185">
        <v>0</v>
      </c>
      <c r="BU70" s="185">
        <v>0</v>
      </c>
      <c r="BV70" s="185">
        <v>0</v>
      </c>
      <c r="BW70" s="185">
        <v>43307.270000000004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155691.43000000002</v>
      </c>
      <c r="CD70" s="188">
        <v>0</v>
      </c>
      <c r="CE70" s="195">
        <f t="shared" si="0"/>
        <v>4572652.51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4533912.419999999</v>
      </c>
      <c r="D71" s="195">
        <f t="shared" ref="D71:AI71" si="5">SUM(D61:D69)-D70</f>
        <v>0</v>
      </c>
      <c r="E71" s="195">
        <f t="shared" si="5"/>
        <v>13450459.740000002</v>
      </c>
      <c r="F71" s="195">
        <f t="shared" si="5"/>
        <v>0</v>
      </c>
      <c r="G71" s="195">
        <f t="shared" si="5"/>
        <v>548185.7300000001</v>
      </c>
      <c r="H71" s="195">
        <f t="shared" si="5"/>
        <v>0</v>
      </c>
      <c r="I71" s="195">
        <f t="shared" si="5"/>
        <v>0</v>
      </c>
      <c r="J71" s="195">
        <f t="shared" si="5"/>
        <v>12944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12658986.959999997</v>
      </c>
      <c r="Q71" s="195">
        <f t="shared" si="5"/>
        <v>3136643.7600000002</v>
      </c>
      <c r="R71" s="195">
        <f t="shared" si="5"/>
        <v>6942314.8399999999</v>
      </c>
      <c r="S71" s="195">
        <f t="shared" si="5"/>
        <v>3651316.6399999997</v>
      </c>
      <c r="T71" s="195">
        <f t="shared" si="5"/>
        <v>637210.50999999989</v>
      </c>
      <c r="U71" s="195">
        <f t="shared" si="5"/>
        <v>6758785.04</v>
      </c>
      <c r="V71" s="195">
        <f t="shared" si="5"/>
        <v>2919543.39</v>
      </c>
      <c r="W71" s="195">
        <f t="shared" si="5"/>
        <v>662996.59</v>
      </c>
      <c r="X71" s="195">
        <f t="shared" si="5"/>
        <v>1958621.16</v>
      </c>
      <c r="Y71" s="195">
        <f t="shared" si="5"/>
        <v>4560623.29</v>
      </c>
      <c r="Z71" s="195">
        <f t="shared" si="5"/>
        <v>3721413.37</v>
      </c>
      <c r="AA71" s="195">
        <f t="shared" si="5"/>
        <v>625552.67000000004</v>
      </c>
      <c r="AB71" s="195">
        <f t="shared" si="5"/>
        <v>16427794.24</v>
      </c>
      <c r="AC71" s="195">
        <f t="shared" si="5"/>
        <v>3774885.7</v>
      </c>
      <c r="AD71" s="195">
        <f t="shared" si="5"/>
        <v>0</v>
      </c>
      <c r="AE71" s="195">
        <f t="shared" si="5"/>
        <v>1564774.41</v>
      </c>
      <c r="AF71" s="195">
        <f t="shared" si="5"/>
        <v>0</v>
      </c>
      <c r="AG71" s="195">
        <f t="shared" si="5"/>
        <v>9802732.6100000013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238950.92</v>
      </c>
      <c r="AK71" s="195">
        <f t="shared" si="6"/>
        <v>950936.9</v>
      </c>
      <c r="AL71" s="195">
        <f t="shared" si="6"/>
        <v>239265.39999999997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20414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6543.5</v>
      </c>
      <c r="AW71" s="195">
        <f t="shared" si="6"/>
        <v>98970.98000000001</v>
      </c>
      <c r="AX71" s="195">
        <f t="shared" si="6"/>
        <v>301130.02999999997</v>
      </c>
      <c r="AY71" s="195">
        <f t="shared" si="6"/>
        <v>2169558.1500000008</v>
      </c>
      <c r="AZ71" s="195">
        <f t="shared" si="6"/>
        <v>-24227.349999999991</v>
      </c>
      <c r="BA71" s="195">
        <f t="shared" si="6"/>
        <v>632370.09000000008</v>
      </c>
      <c r="BB71" s="195">
        <f t="shared" si="6"/>
        <v>1569393.08</v>
      </c>
      <c r="BC71" s="195">
        <f t="shared" si="6"/>
        <v>0</v>
      </c>
      <c r="BD71" s="195">
        <f t="shared" si="6"/>
        <v>308596.65000000002</v>
      </c>
      <c r="BE71" s="195">
        <f t="shared" si="6"/>
        <v>5905098.2300000004</v>
      </c>
      <c r="BF71" s="195">
        <f t="shared" si="6"/>
        <v>1894794.8999999997</v>
      </c>
      <c r="BG71" s="195">
        <f t="shared" si="6"/>
        <v>13416</v>
      </c>
      <c r="BH71" s="195">
        <f t="shared" si="6"/>
        <v>93392.28</v>
      </c>
      <c r="BI71" s="195">
        <f t="shared" si="6"/>
        <v>0</v>
      </c>
      <c r="BJ71" s="195">
        <f t="shared" si="6"/>
        <v>75218.489999999991</v>
      </c>
      <c r="BK71" s="195">
        <f t="shared" si="6"/>
        <v>60224</v>
      </c>
      <c r="BL71" s="195">
        <f t="shared" si="6"/>
        <v>0</v>
      </c>
      <c r="BM71" s="195">
        <f t="shared" si="6"/>
        <v>188670.70999999996</v>
      </c>
      <c r="BN71" s="195">
        <f t="shared" si="6"/>
        <v>6079649.6699999999</v>
      </c>
      <c r="BO71" s="195">
        <f t="shared" si="6"/>
        <v>20073.080000000002</v>
      </c>
      <c r="BP71" s="195">
        <f t="shared" ref="BP71:CC71" si="7">SUM(BP61:BP69)-BP70</f>
        <v>27611.42</v>
      </c>
      <c r="BQ71" s="195">
        <f t="shared" si="7"/>
        <v>0</v>
      </c>
      <c r="BR71" s="195">
        <f t="shared" si="7"/>
        <v>0</v>
      </c>
      <c r="BS71" s="195">
        <f t="shared" si="7"/>
        <v>476501.2699999999</v>
      </c>
      <c r="BT71" s="195">
        <f t="shared" si="7"/>
        <v>343729.36</v>
      </c>
      <c r="BU71" s="195">
        <f t="shared" si="7"/>
        <v>0</v>
      </c>
      <c r="BV71" s="195">
        <f t="shared" si="7"/>
        <v>132453.15</v>
      </c>
      <c r="BW71" s="195">
        <f t="shared" si="7"/>
        <v>463325.53000000009</v>
      </c>
      <c r="BX71" s="195">
        <f t="shared" si="7"/>
        <v>0</v>
      </c>
      <c r="BY71" s="195">
        <f t="shared" si="7"/>
        <v>2067291.8500000003</v>
      </c>
      <c r="BZ71" s="195">
        <f t="shared" si="7"/>
        <v>0</v>
      </c>
      <c r="CA71" s="195">
        <f t="shared" si="7"/>
        <v>424547.88</v>
      </c>
      <c r="CB71" s="195">
        <f t="shared" si="7"/>
        <v>22826.26</v>
      </c>
      <c r="CC71" s="195">
        <f t="shared" si="7"/>
        <v>66559928.563733891</v>
      </c>
      <c r="CD71" s="245">
        <f>CD69-CD70</f>
        <v>5180033.7000000011</v>
      </c>
      <c r="CE71" s="195">
        <f>SUM(CE61:CE69)-CE70</f>
        <v>194890385.76373392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18244390.850000001</v>
      </c>
      <c r="D73" s="184">
        <v>0</v>
      </c>
      <c r="E73" s="185">
        <v>53848549.590000018</v>
      </c>
      <c r="F73" s="185">
        <v>0</v>
      </c>
      <c r="G73" s="184">
        <v>3567273.18</v>
      </c>
      <c r="H73" s="184">
        <v>0</v>
      </c>
      <c r="I73" s="185">
        <v>0</v>
      </c>
      <c r="J73" s="185">
        <v>1849571.8800000001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47527191.779999986</v>
      </c>
      <c r="Q73" s="185">
        <v>1304369.6800000002</v>
      </c>
      <c r="R73" s="185">
        <v>2529301.6800000002</v>
      </c>
      <c r="S73" s="185">
        <v>0</v>
      </c>
      <c r="T73" s="185">
        <v>1642357.75</v>
      </c>
      <c r="U73" s="185">
        <v>17820956.019999996</v>
      </c>
      <c r="V73" s="185">
        <v>14432146.51</v>
      </c>
      <c r="W73" s="185">
        <v>1496548.4</v>
      </c>
      <c r="X73" s="185">
        <v>9653802.2599999998</v>
      </c>
      <c r="Y73" s="185">
        <v>3456818.37</v>
      </c>
      <c r="Z73" s="185">
        <v>353329.8</v>
      </c>
      <c r="AA73" s="185">
        <v>584187.44000000006</v>
      </c>
      <c r="AB73" s="185">
        <v>15677978.079999998</v>
      </c>
      <c r="AC73" s="185">
        <v>12334256.750000002</v>
      </c>
      <c r="AD73" s="185">
        <v>0</v>
      </c>
      <c r="AE73" s="185">
        <v>2499099.5299999998</v>
      </c>
      <c r="AF73" s="185">
        <v>0</v>
      </c>
      <c r="AG73" s="185">
        <v>9559889.3100000005</v>
      </c>
      <c r="AH73" s="185">
        <v>0</v>
      </c>
      <c r="AI73" s="185">
        <v>0</v>
      </c>
      <c r="AJ73" s="185">
        <v>0</v>
      </c>
      <c r="AK73" s="185">
        <v>2280141.83</v>
      </c>
      <c r="AL73" s="185">
        <v>674202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221336362.69000006</v>
      </c>
      <c r="CF73" s="252"/>
    </row>
    <row r="74" spans="1:84" ht="12.6" customHeight="1" x14ac:dyDescent="0.2">
      <c r="A74" s="171" t="s">
        <v>246</v>
      </c>
      <c r="B74" s="175"/>
      <c r="C74" s="184">
        <v>132112.08000000002</v>
      </c>
      <c r="D74" s="184">
        <v>0</v>
      </c>
      <c r="E74" s="185">
        <v>3618314.6399999997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72722976.300000012</v>
      </c>
      <c r="Q74" s="185">
        <v>2101916.62</v>
      </c>
      <c r="R74" s="185">
        <v>17299802.420000002</v>
      </c>
      <c r="S74" s="185">
        <v>0</v>
      </c>
      <c r="T74" s="185">
        <v>1906916.4600000002</v>
      </c>
      <c r="U74" s="185">
        <v>25829944.789999999</v>
      </c>
      <c r="V74" s="185">
        <v>15049740.649999997</v>
      </c>
      <c r="W74" s="185">
        <v>14378622.939999999</v>
      </c>
      <c r="X74" s="185">
        <v>33545317.110000007</v>
      </c>
      <c r="Y74" s="185">
        <v>23535835.240000002</v>
      </c>
      <c r="Z74" s="185">
        <v>18792162.989999998</v>
      </c>
      <c r="AA74" s="185">
        <v>4157985.7300000004</v>
      </c>
      <c r="AB74" s="185">
        <v>89893996.070000008</v>
      </c>
      <c r="AC74" s="185">
        <v>8995270.3699999992</v>
      </c>
      <c r="AD74" s="185">
        <v>0</v>
      </c>
      <c r="AE74" s="185">
        <v>1446386.7299999997</v>
      </c>
      <c r="AF74" s="185">
        <v>0</v>
      </c>
      <c r="AG74" s="185">
        <v>44654567.980000004</v>
      </c>
      <c r="AH74" s="185">
        <v>0</v>
      </c>
      <c r="AI74" s="185">
        <v>0</v>
      </c>
      <c r="AJ74" s="185">
        <v>181139</v>
      </c>
      <c r="AK74" s="185">
        <v>201552.37</v>
      </c>
      <c r="AL74" s="185">
        <v>126070.31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378570630.80000007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18376502.93</v>
      </c>
      <c r="D75" s="195">
        <f t="shared" si="9"/>
        <v>0</v>
      </c>
      <c r="E75" s="195">
        <f t="shared" si="9"/>
        <v>57466864.230000019</v>
      </c>
      <c r="F75" s="195">
        <f t="shared" si="9"/>
        <v>0</v>
      </c>
      <c r="G75" s="195">
        <f t="shared" si="9"/>
        <v>3567273.18</v>
      </c>
      <c r="H75" s="195">
        <f t="shared" si="9"/>
        <v>0</v>
      </c>
      <c r="I75" s="195">
        <f t="shared" si="9"/>
        <v>0</v>
      </c>
      <c r="J75" s="195">
        <f t="shared" si="9"/>
        <v>1849571.8800000001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120250168.08</v>
      </c>
      <c r="Q75" s="195">
        <f t="shared" si="9"/>
        <v>3406286.3000000003</v>
      </c>
      <c r="R75" s="195">
        <f t="shared" si="9"/>
        <v>19829104.100000001</v>
      </c>
      <c r="S75" s="195">
        <f t="shared" si="9"/>
        <v>0</v>
      </c>
      <c r="T75" s="195">
        <f t="shared" si="9"/>
        <v>3549274.21</v>
      </c>
      <c r="U75" s="195">
        <f t="shared" si="9"/>
        <v>43650900.809999995</v>
      </c>
      <c r="V75" s="195">
        <f t="shared" si="9"/>
        <v>29481887.159999996</v>
      </c>
      <c r="W75" s="195">
        <f t="shared" si="9"/>
        <v>15875171.34</v>
      </c>
      <c r="X75" s="195">
        <f t="shared" si="9"/>
        <v>43199119.370000005</v>
      </c>
      <c r="Y75" s="195">
        <f t="shared" si="9"/>
        <v>26992653.610000003</v>
      </c>
      <c r="Z75" s="195">
        <f t="shared" si="9"/>
        <v>19145492.789999999</v>
      </c>
      <c r="AA75" s="195">
        <f t="shared" si="9"/>
        <v>4742173.1700000009</v>
      </c>
      <c r="AB75" s="195">
        <f t="shared" si="9"/>
        <v>105571974.15000001</v>
      </c>
      <c r="AC75" s="195">
        <f t="shared" si="9"/>
        <v>21329527.120000001</v>
      </c>
      <c r="AD75" s="195">
        <f t="shared" si="9"/>
        <v>0</v>
      </c>
      <c r="AE75" s="195">
        <f t="shared" si="9"/>
        <v>3945486.26</v>
      </c>
      <c r="AF75" s="195">
        <f t="shared" si="9"/>
        <v>0</v>
      </c>
      <c r="AG75" s="195">
        <f t="shared" si="9"/>
        <v>54214457.290000007</v>
      </c>
      <c r="AH75" s="195">
        <f t="shared" si="9"/>
        <v>0</v>
      </c>
      <c r="AI75" s="195">
        <f t="shared" si="9"/>
        <v>0</v>
      </c>
      <c r="AJ75" s="195">
        <f t="shared" si="9"/>
        <v>181139</v>
      </c>
      <c r="AK75" s="195">
        <f t="shared" si="9"/>
        <v>2481694.2000000002</v>
      </c>
      <c r="AL75" s="195">
        <f t="shared" si="9"/>
        <v>800272.31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599906993.49000001</v>
      </c>
      <c r="CF75" s="252"/>
    </row>
    <row r="76" spans="1:84" ht="12.6" customHeight="1" x14ac:dyDescent="0.2">
      <c r="A76" s="171" t="s">
        <v>248</v>
      </c>
      <c r="B76" s="175"/>
      <c r="C76" s="184">
        <v>7901.6499999999987</v>
      </c>
      <c r="D76" s="184">
        <v>0</v>
      </c>
      <c r="E76" s="185">
        <v>23403.789999999997</v>
      </c>
      <c r="F76" s="185">
        <v>0</v>
      </c>
      <c r="G76" s="184">
        <v>5778.2200000000012</v>
      </c>
      <c r="H76" s="184">
        <v>0</v>
      </c>
      <c r="I76" s="185">
        <v>0</v>
      </c>
      <c r="J76" s="185">
        <v>397.77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11411.220000000001</v>
      </c>
      <c r="Q76" s="185">
        <v>1295.44</v>
      </c>
      <c r="R76" s="185">
        <v>0</v>
      </c>
      <c r="S76" s="185">
        <v>5476.05</v>
      </c>
      <c r="T76" s="185">
        <v>532.4</v>
      </c>
      <c r="U76" s="185">
        <v>3916.1600000000003</v>
      </c>
      <c r="V76" s="185">
        <v>474.42</v>
      </c>
      <c r="W76" s="185">
        <v>1686.6100000000001</v>
      </c>
      <c r="X76" s="185">
        <v>1368.9299999999998</v>
      </c>
      <c r="Y76" s="185">
        <v>6442.13</v>
      </c>
      <c r="Z76" s="185">
        <v>8543.9000000000015</v>
      </c>
      <c r="AA76" s="185">
        <v>1038.21</v>
      </c>
      <c r="AB76" s="185">
        <v>2081.33</v>
      </c>
      <c r="AC76" s="185">
        <v>3458.37</v>
      </c>
      <c r="AD76" s="185">
        <v>0</v>
      </c>
      <c r="AE76" s="185">
        <v>2834.8</v>
      </c>
      <c r="AF76" s="185">
        <v>0</v>
      </c>
      <c r="AG76" s="185">
        <v>7151.5300000000007</v>
      </c>
      <c r="AH76" s="185">
        <v>0</v>
      </c>
      <c r="AI76" s="185">
        <v>0</v>
      </c>
      <c r="AJ76" s="185">
        <v>0</v>
      </c>
      <c r="AK76" s="185">
        <v>1553.47</v>
      </c>
      <c r="AL76" s="185">
        <v>337.87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201.08</v>
      </c>
      <c r="AW76" s="185">
        <v>177.89</v>
      </c>
      <c r="AX76" s="185">
        <v>0</v>
      </c>
      <c r="AY76" s="185">
        <v>7090.7800000000007</v>
      </c>
      <c r="AZ76" s="185">
        <v>191.32999999999998</v>
      </c>
      <c r="BA76" s="185">
        <v>562.71</v>
      </c>
      <c r="BB76" s="185">
        <v>403.41</v>
      </c>
      <c r="BC76" s="185">
        <v>0</v>
      </c>
      <c r="BD76" s="185">
        <v>3604.28</v>
      </c>
      <c r="BE76" s="185">
        <v>32855.81</v>
      </c>
      <c r="BF76" s="185">
        <v>3075.4100000000003</v>
      </c>
      <c r="BG76" s="185">
        <v>412.28</v>
      </c>
      <c r="BH76" s="185">
        <v>2483.2999999999997</v>
      </c>
      <c r="BI76" s="185">
        <v>0</v>
      </c>
      <c r="BJ76" s="185">
        <v>419.4</v>
      </c>
      <c r="BK76" s="185">
        <v>1850.6599999999999</v>
      </c>
      <c r="BL76" s="185">
        <v>0</v>
      </c>
      <c r="BM76" s="185">
        <v>0</v>
      </c>
      <c r="BN76" s="185">
        <v>7363.38</v>
      </c>
      <c r="BO76" s="185">
        <v>0</v>
      </c>
      <c r="BP76" s="185">
        <v>267.36</v>
      </c>
      <c r="BQ76" s="185">
        <v>0</v>
      </c>
      <c r="BR76" s="185">
        <v>0</v>
      </c>
      <c r="BS76" s="185">
        <v>267.39999999999998</v>
      </c>
      <c r="BT76" s="185">
        <v>608.63</v>
      </c>
      <c r="BU76" s="185">
        <v>0</v>
      </c>
      <c r="BV76" s="185">
        <v>4062.43</v>
      </c>
      <c r="BW76" s="185">
        <v>269.27</v>
      </c>
      <c r="BX76" s="185">
        <v>0</v>
      </c>
      <c r="BY76" s="185">
        <v>919.18000000000006</v>
      </c>
      <c r="BZ76" s="185">
        <v>0</v>
      </c>
      <c r="CA76" s="185">
        <v>0</v>
      </c>
      <c r="CB76" s="185">
        <v>142.01</v>
      </c>
      <c r="CC76" s="185">
        <v>9302.619999999999</v>
      </c>
      <c r="CD76" s="249" t="s">
        <v>221</v>
      </c>
      <c r="CE76" s="195">
        <f t="shared" si="8"/>
        <v>173614.88999999996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0</v>
      </c>
      <c r="D77" s="184">
        <v>0</v>
      </c>
      <c r="E77" s="184">
        <v>0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0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4162.1917113416939</v>
      </c>
      <c r="D78" s="184">
        <v>0</v>
      </c>
      <c r="E78" s="184">
        <v>12327.93919649461</v>
      </c>
      <c r="F78" s="184">
        <v>0</v>
      </c>
      <c r="G78" s="184">
        <v>3043.6756108292334</v>
      </c>
      <c r="H78" s="184">
        <v>0</v>
      </c>
      <c r="I78" s="184">
        <v>0</v>
      </c>
      <c r="J78" s="184">
        <v>209.52522536690259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6010.8566312474713</v>
      </c>
      <c r="Q78" s="184">
        <v>682.3726222422514</v>
      </c>
      <c r="R78" s="184">
        <v>0</v>
      </c>
      <c r="S78" s="184">
        <v>2884.5076561088749</v>
      </c>
      <c r="T78" s="184">
        <v>280.44153652949933</v>
      </c>
      <c r="U78" s="184">
        <v>2062.836077564546</v>
      </c>
      <c r="V78" s="184">
        <v>249.90058933194041</v>
      </c>
      <c r="W78" s="184">
        <v>888.42129963564776</v>
      </c>
      <c r="X78" s="184">
        <v>721.0834571775498</v>
      </c>
      <c r="Y78" s="184">
        <v>3393.3899994793078</v>
      </c>
      <c r="Z78" s="184">
        <v>4500.4967016423552</v>
      </c>
      <c r="AA78" s="184">
        <v>546.87679872331239</v>
      </c>
      <c r="AB78" s="184">
        <v>1096.3399384390361</v>
      </c>
      <c r="AC78" s="184">
        <v>1821.6953356264548</v>
      </c>
      <c r="AD78" s="184">
        <v>0</v>
      </c>
      <c r="AE78" s="184">
        <v>1493.2300295902044</v>
      </c>
      <c r="AF78" s="184">
        <v>0</v>
      </c>
      <c r="AG78" s="184">
        <v>3767.0662316619287</v>
      </c>
      <c r="AH78" s="184">
        <v>0</v>
      </c>
      <c r="AI78" s="184">
        <v>0</v>
      </c>
      <c r="AJ78" s="184">
        <v>0</v>
      </c>
      <c r="AK78" s="184">
        <v>818.28984551555482</v>
      </c>
      <c r="AL78" s="184">
        <v>177.97291875886918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105.91882825948859</v>
      </c>
      <c r="AW78" s="184">
        <v>93.70350287985093</v>
      </c>
      <c r="AX78" s="249" t="s">
        <v>221</v>
      </c>
      <c r="AY78" s="249" t="s">
        <v>221</v>
      </c>
      <c r="AZ78" s="249" t="s">
        <v>221</v>
      </c>
      <c r="BA78" s="184">
        <v>296.40731972298005</v>
      </c>
      <c r="BB78" s="184">
        <v>212.49609363517155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1308.0775125163518</v>
      </c>
      <c r="BI78" s="184">
        <v>0</v>
      </c>
      <c r="BJ78" s="249" t="s">
        <v>221</v>
      </c>
      <c r="BK78" s="184">
        <v>974.83458676499481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140.85286789629623</v>
      </c>
      <c r="BT78" s="184">
        <v>320.59566562349585</v>
      </c>
      <c r="BU78" s="184">
        <v>0</v>
      </c>
      <c r="BV78" s="184">
        <v>2139.8837551531442</v>
      </c>
      <c r="BW78" s="184">
        <v>141.837889822123</v>
      </c>
      <c r="BX78" s="184">
        <v>0</v>
      </c>
      <c r="BY78" s="184">
        <v>484.17778277082124</v>
      </c>
      <c r="BZ78" s="184">
        <v>0</v>
      </c>
      <c r="CA78" s="184">
        <v>0</v>
      </c>
      <c r="CB78" s="184">
        <v>74.80372389660819</v>
      </c>
      <c r="CC78" s="249" t="s">
        <v>221</v>
      </c>
      <c r="CD78" s="249" t="s">
        <v>221</v>
      </c>
      <c r="CE78" s="195">
        <f t="shared" si="8"/>
        <v>57432.698942248564</v>
      </c>
      <c r="CF78" s="195"/>
    </row>
    <row r="79" spans="1:84" ht="12.6" customHeight="1" x14ac:dyDescent="0.2">
      <c r="A79" s="171" t="s">
        <v>251</v>
      </c>
      <c r="B79" s="175"/>
      <c r="C79" s="225">
        <v>0</v>
      </c>
      <c r="D79" s="225">
        <v>0</v>
      </c>
      <c r="E79" s="184">
        <v>0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0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19.920000000000002</v>
      </c>
      <c r="D80" s="187">
        <v>0</v>
      </c>
      <c r="E80" s="187">
        <v>60.239999999999995</v>
      </c>
      <c r="F80" s="187">
        <v>0</v>
      </c>
      <c r="G80" s="187">
        <v>0.62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13.49</v>
      </c>
      <c r="Q80" s="187">
        <v>18.93</v>
      </c>
      <c r="R80" s="187">
        <v>0</v>
      </c>
      <c r="S80" s="187">
        <v>0.02</v>
      </c>
      <c r="T80" s="187">
        <v>2.91</v>
      </c>
      <c r="U80" s="187">
        <v>0</v>
      </c>
      <c r="V80" s="187">
        <v>3.54</v>
      </c>
      <c r="W80" s="187">
        <v>0</v>
      </c>
      <c r="X80" s="187">
        <v>0</v>
      </c>
      <c r="Y80" s="187">
        <v>1.67</v>
      </c>
      <c r="Z80" s="187">
        <v>7.13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16.36</v>
      </c>
      <c r="AH80" s="187">
        <v>0</v>
      </c>
      <c r="AI80" s="187">
        <v>0</v>
      </c>
      <c r="AJ80" s="187">
        <v>1.1300000000000001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145.95999999999998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 t="s">
        <v>1268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1272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1274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5632</v>
      </c>
      <c r="D111" s="174">
        <v>21194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691</v>
      </c>
      <c r="D114" s="174">
        <v>1614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14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55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15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>
        <v>8</v>
      </c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92</v>
      </c>
    </row>
    <row r="128" spans="1:5" ht="12.6" customHeight="1" x14ac:dyDescent="0.2">
      <c r="A128" s="173" t="s">
        <v>292</v>
      </c>
      <c r="B128" s="172" t="s">
        <v>256</v>
      </c>
      <c r="C128" s="189">
        <v>142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3232</v>
      </c>
      <c r="C138" s="189">
        <v>1000</v>
      </c>
      <c r="D138" s="174">
        <v>1400</v>
      </c>
      <c r="E138" s="175">
        <f>SUM(B138:D138)</f>
        <v>5632</v>
      </c>
    </row>
    <row r="139" spans="1:6" ht="12.6" customHeight="1" x14ac:dyDescent="0.2">
      <c r="A139" s="173" t="s">
        <v>215</v>
      </c>
      <c r="B139" s="174">
        <v>13871</v>
      </c>
      <c r="C139" s="189">
        <v>3135</v>
      </c>
      <c r="D139" s="174">
        <v>4188</v>
      </c>
      <c r="E139" s="175">
        <f>SUM(B139:D139)</f>
        <v>21194</v>
      </c>
    </row>
    <row r="140" spans="1:6" ht="12.6" customHeight="1" x14ac:dyDescent="0.2">
      <c r="A140" s="173" t="s">
        <v>298</v>
      </c>
      <c r="B140" s="174">
        <v>92304.291803375425</v>
      </c>
      <c r="C140" s="174">
        <v>35723.977954717986</v>
      </c>
      <c r="D140" s="174">
        <v>76552.730241906684</v>
      </c>
      <c r="E140" s="175">
        <f>SUM(B140:D140)</f>
        <v>204581.00000000009</v>
      </c>
    </row>
    <row r="141" spans="1:6" ht="12.6" customHeight="1" x14ac:dyDescent="0.2">
      <c r="A141" s="173" t="s">
        <v>245</v>
      </c>
      <c r="B141" s="174">
        <v>136456605.50999999</v>
      </c>
      <c r="C141" s="189">
        <v>33889526.460000001</v>
      </c>
      <c r="D141" s="174">
        <v>50990230.719999999</v>
      </c>
      <c r="E141" s="175">
        <f>SUM(B141:D141)</f>
        <v>221336362.69</v>
      </c>
      <c r="F141" s="199"/>
    </row>
    <row r="142" spans="1:6" ht="12.6" customHeight="1" x14ac:dyDescent="0.2">
      <c r="A142" s="173" t="s">
        <v>246</v>
      </c>
      <c r="B142" s="174">
        <v>170806154.89000002</v>
      </c>
      <c r="C142" s="189">
        <v>66106084.479999989</v>
      </c>
      <c r="D142" s="174">
        <v>141658391.43000004</v>
      </c>
      <c r="E142" s="175">
        <f>SUM(B142:D142)</f>
        <v>378570630.80000007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4291576.43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58587.270000000004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-82586.31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1197593.33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75813.670000000027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5540984.3899999997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v>595364.37000000011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1126610.92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1721975.29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12538.85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12538.85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67714.049999999974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4263035.37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4330749.42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836745.43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836745.43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2525563.9299999997</v>
      </c>
      <c r="C195" s="189">
        <v>0</v>
      </c>
      <c r="D195" s="174">
        <v>0</v>
      </c>
      <c r="E195" s="175">
        <f t="shared" ref="E195:E203" si="10">SUM(B195:C195)-D195</f>
        <v>2525563.9299999997</v>
      </c>
    </row>
    <row r="196" spans="1:8" ht="12.6" customHeight="1" x14ac:dyDescent="0.2">
      <c r="A196" s="173" t="s">
        <v>333</v>
      </c>
      <c r="B196" s="174">
        <v>1872825.07</v>
      </c>
      <c r="C196" s="189">
        <v>0</v>
      </c>
      <c r="D196" s="174">
        <v>0</v>
      </c>
      <c r="E196" s="175">
        <f t="shared" si="10"/>
        <v>1872825.07</v>
      </c>
    </row>
    <row r="197" spans="1:8" ht="12.6" customHeight="1" x14ac:dyDescent="0.2">
      <c r="A197" s="173" t="s">
        <v>334</v>
      </c>
      <c r="B197" s="174">
        <v>76654101.570000008</v>
      </c>
      <c r="C197" s="189">
        <v>1205729.24</v>
      </c>
      <c r="D197" s="174">
        <v>0</v>
      </c>
      <c r="E197" s="175">
        <f t="shared" si="10"/>
        <v>77859830.810000002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5313781.57</v>
      </c>
      <c r="C199" s="189">
        <v>0</v>
      </c>
      <c r="D199" s="174">
        <v>0</v>
      </c>
      <c r="E199" s="175">
        <f t="shared" si="10"/>
        <v>5313781.57</v>
      </c>
    </row>
    <row r="200" spans="1:8" ht="12.6" customHeight="1" x14ac:dyDescent="0.2">
      <c r="A200" s="173" t="s">
        <v>337</v>
      </c>
      <c r="B200" s="174">
        <v>62511062.329999998</v>
      </c>
      <c r="C200" s="189">
        <v>296267.21999999997</v>
      </c>
      <c r="D200" s="174">
        <v>34282.06</v>
      </c>
      <c r="E200" s="175">
        <f t="shared" si="10"/>
        <v>62773047.489999995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33270</v>
      </c>
      <c r="C202" s="189">
        <v>0</v>
      </c>
      <c r="D202" s="174">
        <v>0</v>
      </c>
      <c r="E202" s="175">
        <f t="shared" si="10"/>
        <v>33270</v>
      </c>
    </row>
    <row r="203" spans="1:8" ht="12.6" customHeight="1" x14ac:dyDescent="0.2">
      <c r="A203" s="173" t="s">
        <v>340</v>
      </c>
      <c r="B203" s="174">
        <v>2607775.1400000155</v>
      </c>
      <c r="C203" s="189">
        <v>2361681.2799999993</v>
      </c>
      <c r="D203" s="174">
        <v>-259561.59000000003</v>
      </c>
      <c r="E203" s="175">
        <f t="shared" si="10"/>
        <v>5229018.0100000147</v>
      </c>
    </row>
    <row r="204" spans="1:8" ht="12.6" customHeight="1" x14ac:dyDescent="0.2">
      <c r="A204" s="173" t="s">
        <v>203</v>
      </c>
      <c r="B204" s="175">
        <f>SUM(B195:B203)</f>
        <v>151518379.61000004</v>
      </c>
      <c r="C204" s="191">
        <f>SUM(C195:C203)</f>
        <v>3863677.7399999993</v>
      </c>
      <c r="D204" s="175">
        <f>SUM(D195:D203)</f>
        <v>-225279.53000000003</v>
      </c>
      <c r="E204" s="175">
        <f>SUM(E195:E203)</f>
        <v>155607336.88000003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1727936.8299999998</v>
      </c>
      <c r="C209" s="189">
        <v>54045.710000000137</v>
      </c>
      <c r="D209" s="174">
        <v>0</v>
      </c>
      <c r="E209" s="175">
        <f t="shared" ref="E209:E216" si="11">SUM(B209:C209)-D209</f>
        <v>1781982.54</v>
      </c>
      <c r="H209" s="259"/>
    </row>
    <row r="210" spans="1:8" ht="12.6" customHeight="1" x14ac:dyDescent="0.2">
      <c r="A210" s="173" t="s">
        <v>334</v>
      </c>
      <c r="B210" s="174">
        <v>51051273.030000001</v>
      </c>
      <c r="C210" s="189">
        <v>2939749.4800000126</v>
      </c>
      <c r="D210" s="174">
        <v>0</v>
      </c>
      <c r="E210" s="175">
        <f t="shared" si="11"/>
        <v>53991022.510000013</v>
      </c>
      <c r="H210" s="259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">
      <c r="A212" s="173" t="s">
        <v>336</v>
      </c>
      <c r="B212" s="174">
        <v>2884637.2299999995</v>
      </c>
      <c r="C212" s="189">
        <v>242646.66999999995</v>
      </c>
      <c r="D212" s="174">
        <v>0</v>
      </c>
      <c r="E212" s="175">
        <f t="shared" si="11"/>
        <v>3127283.8999999994</v>
      </c>
      <c r="H212" s="259"/>
    </row>
    <row r="213" spans="1:8" ht="12.6" customHeight="1" x14ac:dyDescent="0.2">
      <c r="A213" s="173" t="s">
        <v>337</v>
      </c>
      <c r="B213" s="174">
        <f>53258449.53-429.679999975487</f>
        <v>53258019.850000024</v>
      </c>
      <c r="C213" s="189">
        <f>2412848.46000001+429.679999975487</f>
        <v>2413278.1399999857</v>
      </c>
      <c r="D213" s="174">
        <v>-591.08000000000004</v>
      </c>
      <c r="E213" s="175">
        <f t="shared" si="11"/>
        <v>55671889.070000008</v>
      </c>
      <c r="H213" s="259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108921866.94000003</v>
      </c>
      <c r="C217" s="191">
        <f>SUM(C208:C216)</f>
        <v>5649719.9999999981</v>
      </c>
      <c r="D217" s="175">
        <f>SUM(D208:D216)</f>
        <v>-591.08000000000004</v>
      </c>
      <c r="E217" s="175">
        <f>SUM(E208:E216)</f>
        <v>114572178.02000001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6" t="s">
        <v>1255</v>
      </c>
      <c r="C220" s="286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1599493.6500000001</v>
      </c>
      <c r="D221" s="172">
        <f>C221</f>
        <v>1599493.6500000001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v>234974477.09999999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74706942.450000003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3548473.88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17663749.919999998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56068163.479999997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6723638.5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393685445.33000004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1049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2467146.21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8646954.5599999987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11114100.77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406399039.75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8820.76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64851693.660000004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44513197.039999999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52167354.830000006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2798047.7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110883.51000000001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75423603.420000017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>
        <v>85768140.75</v>
      </c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85768140.75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2525563.9300000002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1872825.07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77859830.810000002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5313781.57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62773047.490000002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33270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5229018.01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155607336.88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114572178.02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41035158.859999999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5168061.1399999997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5168061.1399999997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207394964.17000002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4849981.29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6373459.0599999996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507479.28999999992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11730919.639999999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>
        <v>114315.13</v>
      </c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114315.13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19488608.670000002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510085.39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19998694.060000002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19998694.060000002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175551035.34000036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207394964.17000037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207394964.17000002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221336362.68999988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378570630.80000007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599906993.49000001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1599493.6500000001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393685445.32999992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11114100.770000001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406399039.74999988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193507953.74000013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v>4572652.51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4572652.51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198080606.25000012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v>65513389.289999932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5540984.3899999987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3606577.37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34282315.050000019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1193875.0900000001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11102640.590000002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5649720.9399999985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1721975.29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12538.85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4330749.42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836745.43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65671527.893733889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199463039.60373387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-1382433.3537337482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12427519.209999999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11045085.856266251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11045085.856266251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PROVIDENCE ST MARY MEDICAL CENTER   H-0     FYE 12/31/2019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5632</v>
      </c>
      <c r="C414" s="194">
        <f>E138</f>
        <v>5632</v>
      </c>
      <c r="D414" s="179"/>
    </row>
    <row r="415" spans="1:5" ht="12.6" customHeight="1" x14ac:dyDescent="0.2">
      <c r="A415" s="179" t="s">
        <v>464</v>
      </c>
      <c r="B415" s="179">
        <f>D111</f>
        <v>21194</v>
      </c>
      <c r="C415" s="179">
        <f>E139</f>
        <v>21194</v>
      </c>
      <c r="D415" s="194">
        <f>SUM(C59:H59)+N59</f>
        <v>21196.061230001807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-2.061230001808724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691</v>
      </c>
    </row>
    <row r="424" spans="1:7" ht="12.6" customHeight="1" x14ac:dyDescent="0.2">
      <c r="A424" s="179" t="s">
        <v>1244</v>
      </c>
      <c r="B424" s="179">
        <f>D114</f>
        <v>1614</v>
      </c>
      <c r="D424" s="179">
        <f>J59</f>
        <v>1614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65513389.289999932</v>
      </c>
      <c r="C427" s="179">
        <f t="shared" ref="C427:C434" si="13">CE61</f>
        <v>65513389.290000007</v>
      </c>
      <c r="D427" s="179"/>
    </row>
    <row r="428" spans="1:7" ht="12.6" customHeight="1" x14ac:dyDescent="0.2">
      <c r="A428" s="179" t="s">
        <v>3</v>
      </c>
      <c r="B428" s="179">
        <f t="shared" si="12"/>
        <v>5540984.3899999987</v>
      </c>
      <c r="C428" s="179">
        <f t="shared" si="13"/>
        <v>5540984</v>
      </c>
      <c r="D428" s="179">
        <f>D173</f>
        <v>5540984.3899999997</v>
      </c>
    </row>
    <row r="429" spans="1:7" ht="12.6" customHeight="1" x14ac:dyDescent="0.2">
      <c r="A429" s="179" t="s">
        <v>236</v>
      </c>
      <c r="B429" s="179">
        <f t="shared" si="12"/>
        <v>3606577.37</v>
      </c>
      <c r="C429" s="179">
        <f t="shared" si="13"/>
        <v>3606577.37</v>
      </c>
      <c r="D429" s="179"/>
    </row>
    <row r="430" spans="1:7" ht="12.6" customHeight="1" x14ac:dyDescent="0.2">
      <c r="A430" s="179" t="s">
        <v>237</v>
      </c>
      <c r="B430" s="179">
        <f t="shared" si="12"/>
        <v>34282315.050000019</v>
      </c>
      <c r="C430" s="179">
        <f t="shared" si="13"/>
        <v>34282315.04999999</v>
      </c>
      <c r="D430" s="179"/>
    </row>
    <row r="431" spans="1:7" ht="12.6" customHeight="1" x14ac:dyDescent="0.2">
      <c r="A431" s="179" t="s">
        <v>444</v>
      </c>
      <c r="B431" s="179">
        <f t="shared" si="12"/>
        <v>1193875.0900000001</v>
      </c>
      <c r="C431" s="179">
        <f t="shared" si="13"/>
        <v>1193875.0899999999</v>
      </c>
      <c r="D431" s="179"/>
    </row>
    <row r="432" spans="1:7" ht="12.6" customHeight="1" x14ac:dyDescent="0.2">
      <c r="A432" s="179" t="s">
        <v>445</v>
      </c>
      <c r="B432" s="179">
        <f t="shared" si="12"/>
        <v>11102640.590000002</v>
      </c>
      <c r="C432" s="179">
        <f t="shared" si="13"/>
        <v>11102640.590000002</v>
      </c>
      <c r="D432" s="179"/>
    </row>
    <row r="433" spans="1:7" ht="12.6" customHeight="1" x14ac:dyDescent="0.2">
      <c r="A433" s="179" t="s">
        <v>6</v>
      </c>
      <c r="B433" s="179">
        <f t="shared" si="12"/>
        <v>5649720.9399999985</v>
      </c>
      <c r="C433" s="179">
        <f t="shared" si="13"/>
        <v>5649720</v>
      </c>
      <c r="D433" s="179">
        <f>C217</f>
        <v>5649719.9999999981</v>
      </c>
    </row>
    <row r="434" spans="1:7" ht="12.6" customHeight="1" x14ac:dyDescent="0.2">
      <c r="A434" s="179" t="s">
        <v>474</v>
      </c>
      <c r="B434" s="179">
        <f t="shared" si="12"/>
        <v>1721975.29</v>
      </c>
      <c r="C434" s="179">
        <f t="shared" si="13"/>
        <v>1721975.2899999996</v>
      </c>
      <c r="D434" s="179">
        <f>D177</f>
        <v>1721975.29</v>
      </c>
    </row>
    <row r="435" spans="1:7" ht="12.6" customHeight="1" x14ac:dyDescent="0.2">
      <c r="A435" s="179" t="s">
        <v>447</v>
      </c>
      <c r="B435" s="179">
        <f t="shared" si="12"/>
        <v>12538.85</v>
      </c>
      <c r="C435" s="179"/>
      <c r="D435" s="179">
        <f>D181</f>
        <v>12538.85</v>
      </c>
    </row>
    <row r="436" spans="1:7" ht="12.6" customHeight="1" x14ac:dyDescent="0.2">
      <c r="A436" s="179" t="s">
        <v>475</v>
      </c>
      <c r="B436" s="179">
        <f t="shared" si="12"/>
        <v>4330749.42</v>
      </c>
      <c r="C436" s="179"/>
      <c r="D436" s="179">
        <f>D186</f>
        <v>4330749.42</v>
      </c>
    </row>
    <row r="437" spans="1:7" ht="12.6" customHeight="1" x14ac:dyDescent="0.2">
      <c r="A437" s="194" t="s">
        <v>449</v>
      </c>
      <c r="B437" s="194">
        <f t="shared" si="12"/>
        <v>836745.43</v>
      </c>
      <c r="C437" s="194"/>
      <c r="D437" s="194">
        <f>D190</f>
        <v>836745.43</v>
      </c>
    </row>
    <row r="438" spans="1:7" ht="12.6" customHeight="1" x14ac:dyDescent="0.2">
      <c r="A438" s="194" t="s">
        <v>476</v>
      </c>
      <c r="B438" s="194">
        <f>C386+C387+C388</f>
        <v>5180033.6999999993</v>
      </c>
      <c r="C438" s="194">
        <f>CD69</f>
        <v>5180033.7000000011</v>
      </c>
      <c r="D438" s="194">
        <f>D181+D186+D190</f>
        <v>5180033.6999999993</v>
      </c>
    </row>
    <row r="439" spans="1:7" ht="12.6" customHeight="1" x14ac:dyDescent="0.2">
      <c r="A439" s="179" t="s">
        <v>451</v>
      </c>
      <c r="B439" s="194">
        <f>C389</f>
        <v>65671527.893733889</v>
      </c>
      <c r="C439" s="194">
        <f>SUM(C69:CC69)</f>
        <v>65671527.893733889</v>
      </c>
      <c r="D439" s="179"/>
    </row>
    <row r="440" spans="1:7" ht="12.6" customHeight="1" x14ac:dyDescent="0.2">
      <c r="A440" s="179" t="s">
        <v>477</v>
      </c>
      <c r="B440" s="194">
        <f>B438+B439</f>
        <v>70851561.593733892</v>
      </c>
      <c r="C440" s="194">
        <f>CE69</f>
        <v>70851561.593733892</v>
      </c>
      <c r="D440" s="179"/>
    </row>
    <row r="441" spans="1:7" ht="12.6" customHeight="1" x14ac:dyDescent="0.2">
      <c r="A441" s="179" t="s">
        <v>478</v>
      </c>
      <c r="B441" s="179">
        <f>D390</f>
        <v>199463039.60373387</v>
      </c>
      <c r="C441" s="179">
        <f>SUM(C427:C437)+C440</f>
        <v>199463038.27373391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1599493.6500000001</v>
      </c>
      <c r="C444" s="179">
        <f>C363</f>
        <v>1599493.6500000001</v>
      </c>
      <c r="D444" s="179"/>
    </row>
    <row r="445" spans="1:7" ht="12.6" customHeight="1" x14ac:dyDescent="0.2">
      <c r="A445" s="179" t="s">
        <v>343</v>
      </c>
      <c r="B445" s="179">
        <f>D229</f>
        <v>393685445.33000004</v>
      </c>
      <c r="C445" s="179">
        <f>C364</f>
        <v>393685445.32999992</v>
      </c>
      <c r="D445" s="179"/>
    </row>
    <row r="446" spans="1:7" ht="12.6" customHeight="1" x14ac:dyDescent="0.2">
      <c r="A446" s="179" t="s">
        <v>351</v>
      </c>
      <c r="B446" s="179">
        <f>D236</f>
        <v>11114100.77</v>
      </c>
      <c r="C446" s="179">
        <f>C365</f>
        <v>11114100.770000001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406399039.75</v>
      </c>
      <c r="C448" s="179">
        <f>D367</f>
        <v>406399039.74999988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1049</v>
      </c>
    </row>
    <row r="454" spans="1:7" ht="12.6" customHeight="1" x14ac:dyDescent="0.2">
      <c r="A454" s="179" t="s">
        <v>168</v>
      </c>
      <c r="B454" s="179">
        <f>C233</f>
        <v>2467146.21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8646954.5599999987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4572652.51</v>
      </c>
      <c r="C458" s="194">
        <f>CE70</f>
        <v>4572652.51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221336362.68999988</v>
      </c>
      <c r="C463" s="194">
        <f>CE73</f>
        <v>221336362.69000006</v>
      </c>
      <c r="D463" s="194">
        <f>E141+E147+E153</f>
        <v>221336362.69</v>
      </c>
    </row>
    <row r="464" spans="1:7" ht="12.6" customHeight="1" x14ac:dyDescent="0.2">
      <c r="A464" s="179" t="s">
        <v>246</v>
      </c>
      <c r="B464" s="194">
        <f>C360</f>
        <v>378570630.80000007</v>
      </c>
      <c r="C464" s="194">
        <f>CE74</f>
        <v>378570630.80000007</v>
      </c>
      <c r="D464" s="194">
        <f>E142+E148+E154</f>
        <v>378570630.80000007</v>
      </c>
    </row>
    <row r="465" spans="1:7" ht="12.6" customHeight="1" x14ac:dyDescent="0.2">
      <c r="A465" s="179" t="s">
        <v>247</v>
      </c>
      <c r="B465" s="194">
        <f>D361</f>
        <v>599906993.49000001</v>
      </c>
      <c r="C465" s="194">
        <f>CE75</f>
        <v>599906993.49000001</v>
      </c>
      <c r="D465" s="194">
        <f>D463+D464</f>
        <v>599906993.49000001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2525563.9300000002</v>
      </c>
      <c r="C468" s="179">
        <f>E195</f>
        <v>2525563.9299999997</v>
      </c>
      <c r="D468" s="179"/>
    </row>
    <row r="469" spans="1:7" ht="12.6" customHeight="1" x14ac:dyDescent="0.2">
      <c r="A469" s="179" t="s">
        <v>333</v>
      </c>
      <c r="B469" s="179">
        <f t="shared" si="14"/>
        <v>1872825.07</v>
      </c>
      <c r="C469" s="179">
        <f>E196</f>
        <v>1872825.07</v>
      </c>
      <c r="D469" s="179"/>
    </row>
    <row r="470" spans="1:7" ht="12.6" customHeight="1" x14ac:dyDescent="0.2">
      <c r="A470" s="179" t="s">
        <v>334</v>
      </c>
      <c r="B470" s="179">
        <f t="shared" si="14"/>
        <v>77859830.810000002</v>
      </c>
      <c r="C470" s="179">
        <f>E197</f>
        <v>77859830.810000002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5313781.57</v>
      </c>
      <c r="C472" s="179">
        <f>E199</f>
        <v>5313781.57</v>
      </c>
      <c r="D472" s="179"/>
    </row>
    <row r="473" spans="1:7" ht="12.6" customHeight="1" x14ac:dyDescent="0.2">
      <c r="A473" s="179" t="s">
        <v>495</v>
      </c>
      <c r="B473" s="179">
        <f t="shared" si="14"/>
        <v>62773047.490000002</v>
      </c>
      <c r="C473" s="179">
        <f>SUM(E200:E201)</f>
        <v>62773047.489999995</v>
      </c>
      <c r="D473" s="179"/>
    </row>
    <row r="474" spans="1:7" ht="12.6" customHeight="1" x14ac:dyDescent="0.2">
      <c r="A474" s="179" t="s">
        <v>339</v>
      </c>
      <c r="B474" s="179">
        <f t="shared" si="14"/>
        <v>33270</v>
      </c>
      <c r="C474" s="179">
        <f>E202</f>
        <v>33270</v>
      </c>
      <c r="D474" s="179"/>
    </row>
    <row r="475" spans="1:7" ht="12.6" customHeight="1" x14ac:dyDescent="0.2">
      <c r="A475" s="179" t="s">
        <v>340</v>
      </c>
      <c r="B475" s="179">
        <f t="shared" si="14"/>
        <v>5229018.01</v>
      </c>
      <c r="C475" s="179">
        <f>E203</f>
        <v>5229018.0100000147</v>
      </c>
      <c r="D475" s="179"/>
    </row>
    <row r="476" spans="1:7" ht="12.6" customHeight="1" x14ac:dyDescent="0.2">
      <c r="A476" s="179" t="s">
        <v>203</v>
      </c>
      <c r="B476" s="179">
        <f>D275</f>
        <v>155607336.88</v>
      </c>
      <c r="C476" s="179">
        <f>E204</f>
        <v>155607336.88000003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114572178.02</v>
      </c>
      <c r="C478" s="179">
        <f>E217</f>
        <v>114572178.02000001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207394964.17000002</v>
      </c>
    </row>
    <row r="482" spans="1:12" ht="12.6" customHeight="1" x14ac:dyDescent="0.2">
      <c r="A482" s="180" t="s">
        <v>499</v>
      </c>
      <c r="C482" s="180">
        <f>D339</f>
        <v>207394964.17000037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PROVIDENCE ST MARY MEDICAL CENTER   H-0     FYE 12/31/2019</v>
      </c>
      <c r="B493" s="261" t="str">
        <f>RIGHT('Prior Year'!C82,4)</f>
        <v>2019</v>
      </c>
      <c r="C493" s="261" t="str">
        <f>RIGHT(C82,4)</f>
        <v>2019</v>
      </c>
      <c r="D493" s="261" t="str">
        <f>RIGHT('Prior Year'!C82,4)</f>
        <v>2019</v>
      </c>
      <c r="E493" s="261" t="str">
        <f>RIGHT(C82,4)</f>
        <v>2019</v>
      </c>
      <c r="F493" s="261" t="str">
        <f>RIGHT('Prior Year'!C82,4)</f>
        <v>2019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4533912.419999999</v>
      </c>
      <c r="C496" s="240">
        <f>C71</f>
        <v>4533912.419999999</v>
      </c>
      <c r="D496" s="240">
        <f>'Prior Year'!C59</f>
        <v>4792.8942400985015</v>
      </c>
      <c r="E496" s="180">
        <f>C59</f>
        <v>4792.8942400985015</v>
      </c>
      <c r="F496" s="263">
        <f t="shared" ref="F496:G511" si="15">IF(B496=0,"",IF(D496=0,"",B496/D496))</f>
        <v>945.96546322015649</v>
      </c>
      <c r="G496" s="264">
        <f t="shared" si="15"/>
        <v>945.96546322015649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13450459.740000002</v>
      </c>
      <c r="C498" s="240">
        <f>E71</f>
        <v>13450459.740000002</v>
      </c>
      <c r="D498" s="240">
        <f>'Prior Year'!E59</f>
        <v>15472.763466316248</v>
      </c>
      <c r="E498" s="180">
        <f>E59</f>
        <v>15472.763466316248</v>
      </c>
      <c r="F498" s="263">
        <f t="shared" si="15"/>
        <v>869.2991248319189</v>
      </c>
      <c r="G498" s="263">
        <f t="shared" si="15"/>
        <v>869.2991248319189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548185.7300000001</v>
      </c>
      <c r="C500" s="240">
        <f>G71</f>
        <v>548185.7300000001</v>
      </c>
      <c r="D500" s="240">
        <f>'Prior Year'!G59</f>
        <v>930.40352358705627</v>
      </c>
      <c r="E500" s="180">
        <f>G59</f>
        <v>930.40352358705627</v>
      </c>
      <c r="F500" s="263">
        <f t="shared" si="15"/>
        <v>589.19137353063479</v>
      </c>
      <c r="G500" s="263">
        <f t="shared" si="15"/>
        <v>589.19137353063479</v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12944</v>
      </c>
      <c r="C503" s="240">
        <f>J71</f>
        <v>12944</v>
      </c>
      <c r="D503" s="240">
        <f>'Prior Year'!J59</f>
        <v>1614</v>
      </c>
      <c r="E503" s="180">
        <f>J59</f>
        <v>1614</v>
      </c>
      <c r="F503" s="263">
        <f t="shared" si="15"/>
        <v>8.0198265179677826</v>
      </c>
      <c r="G503" s="263">
        <f t="shared" si="15"/>
        <v>8.0198265179677826</v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-2.061230001808724</v>
      </c>
      <c r="E504" s="180">
        <f>K59</f>
        <v>-2.061230001808724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691</v>
      </c>
      <c r="E508" s="180">
        <f>O59</f>
        <v>691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12658986.959999997</v>
      </c>
      <c r="C509" s="240">
        <f>P71</f>
        <v>12658986.959999997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3136643.7600000002</v>
      </c>
      <c r="C510" s="240">
        <f>Q71</f>
        <v>3136643.7600000002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6942314.8399999999</v>
      </c>
      <c r="C511" s="240">
        <f>R71</f>
        <v>6942314.8399999999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3651316.6399999997</v>
      </c>
      <c r="C512" s="240">
        <f>S71</f>
        <v>3651316.6399999997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637210.50999999989</v>
      </c>
      <c r="C513" s="240">
        <f>T71</f>
        <v>637210.50999999989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6758785.04</v>
      </c>
      <c r="C514" s="240">
        <f>U71</f>
        <v>6758785.04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2919543.39</v>
      </c>
      <c r="C515" s="240">
        <f>V71</f>
        <v>2919543.39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662996.59</v>
      </c>
      <c r="C516" s="240">
        <f>W71</f>
        <v>662996.59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1958621.16</v>
      </c>
      <c r="C517" s="240">
        <f>X71</f>
        <v>1958621.16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4560623.29</v>
      </c>
      <c r="C518" s="240">
        <f>Y71</f>
        <v>4560623.29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3721413.37</v>
      </c>
      <c r="C519" s="240">
        <f>Z71</f>
        <v>3721413.37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625552.67000000004</v>
      </c>
      <c r="C520" s="240">
        <f>AA71</f>
        <v>625552.67000000004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16427794.24</v>
      </c>
      <c r="C521" s="240">
        <f>AB71</f>
        <v>16427794.24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3774885.7</v>
      </c>
      <c r="C522" s="240">
        <f>AC71</f>
        <v>3774885.7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1564774.41</v>
      </c>
      <c r="C524" s="240">
        <f>AE71</f>
        <v>1564774.41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9802732.6100000013</v>
      </c>
      <c r="C526" s="240">
        <f>AG71</f>
        <v>9802732.6100000013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238950.92</v>
      </c>
      <c r="C529" s="240">
        <f>AJ71</f>
        <v>238950.92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950936.9</v>
      </c>
      <c r="C530" s="240">
        <f>AK71</f>
        <v>950936.9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239265.39999999997</v>
      </c>
      <c r="C531" s="240">
        <f>AL71</f>
        <v>239265.39999999997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20414</v>
      </c>
      <c r="C537" s="240">
        <f>AR71</f>
        <v>20414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6543.5</v>
      </c>
      <c r="C541" s="240">
        <f>AV71</f>
        <v>6543.5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98970.98000000001</v>
      </c>
      <c r="C542" s="240">
        <f>AW71</f>
        <v>98970.98000000001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301130.02999999997</v>
      </c>
      <c r="C543" s="240">
        <f>AX71</f>
        <v>301130.02999999997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2169558.1500000008</v>
      </c>
      <c r="C544" s="240">
        <f>AY71</f>
        <v>2169558.1500000008</v>
      </c>
      <c r="D544" s="240">
        <f>'Prior Year'!AY59</f>
        <v>0</v>
      </c>
      <c r="E544" s="180">
        <f>AY59</f>
        <v>0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-24227.349999999991</v>
      </c>
      <c r="C545" s="240">
        <f>AZ71</f>
        <v>-24227.349999999991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632370.09000000008</v>
      </c>
      <c r="C546" s="240">
        <f>BA71</f>
        <v>632370.09000000008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1569393.08</v>
      </c>
      <c r="C547" s="240">
        <f>BB71</f>
        <v>1569393.08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308596.65000000002</v>
      </c>
      <c r="C549" s="240">
        <f>BD71</f>
        <v>308596.65000000002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5905098.2300000004</v>
      </c>
      <c r="C550" s="240">
        <f>BE71</f>
        <v>5905098.2300000004</v>
      </c>
      <c r="D550" s="240">
        <f>'Prior Year'!BE59</f>
        <v>173614.88999999996</v>
      </c>
      <c r="E550" s="180">
        <f>BE59</f>
        <v>173614.88999999996</v>
      </c>
      <c r="F550" s="263">
        <f t="shared" si="19"/>
        <v>34.012625472388926</v>
      </c>
      <c r="G550" s="263">
        <f t="shared" si="19"/>
        <v>34.012625472388926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1894794.8999999997</v>
      </c>
      <c r="C551" s="240">
        <f>BF71</f>
        <v>1894794.8999999997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13416</v>
      </c>
      <c r="C552" s="240">
        <f>BG71</f>
        <v>13416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93392.28</v>
      </c>
      <c r="C553" s="240">
        <f>BH71</f>
        <v>93392.28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75218.489999999991</v>
      </c>
      <c r="C555" s="240">
        <f>BJ71</f>
        <v>75218.489999999991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60224</v>
      </c>
      <c r="C556" s="240">
        <f>BK71</f>
        <v>60224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188670.70999999996</v>
      </c>
      <c r="C558" s="240">
        <f>BM71</f>
        <v>188670.70999999996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6079649.6699999999</v>
      </c>
      <c r="C559" s="240">
        <f>BN71</f>
        <v>6079649.6699999999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20073.080000000002</v>
      </c>
      <c r="C560" s="240">
        <f>BO71</f>
        <v>20073.080000000002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27611.42</v>
      </c>
      <c r="C561" s="240">
        <f>BP71</f>
        <v>27611.42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476501.2699999999</v>
      </c>
      <c r="C564" s="240">
        <f>BS71</f>
        <v>476501.2699999999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343729.36</v>
      </c>
      <c r="C565" s="240">
        <f>BT71</f>
        <v>343729.36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132453.15</v>
      </c>
      <c r="C567" s="240">
        <f>BV71</f>
        <v>132453.15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463325.53000000009</v>
      </c>
      <c r="C568" s="240">
        <f>BW71</f>
        <v>463325.53000000009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2067291.8500000003</v>
      </c>
      <c r="C570" s="240">
        <f>BY71</f>
        <v>2067291.8500000003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424547.88</v>
      </c>
      <c r="C572" s="240">
        <f>CA71</f>
        <v>424547.88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22826.26</v>
      </c>
      <c r="C573" s="240">
        <f>CB71</f>
        <v>22826.26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66559928.563733891</v>
      </c>
      <c r="C574" s="240">
        <f>CC71</f>
        <v>66559928.563733891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5180033.7000000011</v>
      </c>
      <c r="C575" s="240">
        <f>CD71</f>
        <v>5180033.7000000011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140759.07999999996</v>
      </c>
      <c r="E612" s="180">
        <f>SUM(C624:D647)+SUM(C668:D713)</f>
        <v>120400380.05908243</v>
      </c>
      <c r="F612" s="180">
        <f>CE64-(AX64+BD64+BE64+BG64+BJ64+BN64+BP64+BQ64+CB64+CC64+CD64)</f>
        <v>33673683.959999986</v>
      </c>
      <c r="G612" s="180">
        <f>CE77-(AX77+AY77+BD77+BE77+BG77+BJ77+BN77+BP77+BQ77+CB77+CC77+CD77)</f>
        <v>0</v>
      </c>
      <c r="H612" s="197">
        <f>CE60-(AX60+AY60+AZ60+BD60+BE60+BG60+BJ60+BN60+BO60+BP60+BQ60+BR60+CB60+CC60+CD60)</f>
        <v>635.41000000000008</v>
      </c>
      <c r="I612" s="180">
        <f>CE78-(AX78+AY78+AZ78+BD78+BE78+BF78+BG78+BJ78+BN78+BO78+BP78+BQ78+BR78+CB78+CC78+CD78)</f>
        <v>57357.895218351958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599906993.49000001</v>
      </c>
      <c r="L612" s="197">
        <f>CE80-(AW80+AX80+AY80+AZ80+BA80+BB80+BC80+BD80+BE80+BF80+BG80+BH80+BI80+BJ80+BK80+BL80+BM80+BN80+BO80+BP80+BQ80+BR80+BS80+BT80+BU80+BV80+BW80+BX80+BY80+BZ80+CA80+CB80+CC80+CD80)</f>
        <v>145.95999999999998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5905098.2300000004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5180033.7000000011</v>
      </c>
      <c r="D615" s="266">
        <f>SUM(C614:C615)</f>
        <v>11085131.930000002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301130.02999999997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75218.489999999991</v>
      </c>
      <c r="D617" s="180">
        <f>(D615/D612)*BJ76</f>
        <v>33028.805896159603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13416</v>
      </c>
      <c r="D618" s="180">
        <f>(D615/D612)*BG76</f>
        <v>32468.087970597717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6079649.6699999999</v>
      </c>
      <c r="D619" s="180">
        <f>(D615/D612)*BN76</f>
        <v>579884.7133039193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66559928.563733891</v>
      </c>
      <c r="D620" s="180">
        <f>(D615/D612)*CC76</f>
        <v>732604.74560260435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27611.42</v>
      </c>
      <c r="D621" s="180">
        <f>(D615/D612)*BP76</f>
        <v>21055.273114919488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22826.26</v>
      </c>
      <c r="D622" s="180">
        <f>(D615/D612)*CB76</f>
        <v>11183.645029360099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74490005.704651475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308596.65000000002</v>
      </c>
      <c r="D624" s="180">
        <f>(D615/D612)*BD76</f>
        <v>283846.1242618268</v>
      </c>
      <c r="E624" s="180">
        <f>(E623/E612)*SUM(C624:D624)</f>
        <v>366535.93296621821</v>
      </c>
      <c r="F624" s="180">
        <f>SUM(C624:E624)</f>
        <v>958978.7072280451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2169558.1500000008</v>
      </c>
      <c r="D625" s="180">
        <f>(D615/D612)*AY76</f>
        <v>558416.77699659194</v>
      </c>
      <c r="E625" s="180">
        <f>(E623/E612)*SUM(C625:D625)</f>
        <v>1687759.3556964311</v>
      </c>
      <c r="F625" s="180">
        <f>(F624/F612)*AY64</f>
        <v>-6616.0483346340206</v>
      </c>
      <c r="G625" s="180">
        <f>SUM(C625:F625)</f>
        <v>4409118.2343583899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 t="e">
        <f>(G625/G612)*BR77</f>
        <v>#DIV/0!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20073.080000000002</v>
      </c>
      <c r="D627" s="180">
        <f>(D615/D612)*BO76</f>
        <v>0</v>
      </c>
      <c r="E627" s="180">
        <f>(E623/E612)*SUM(C627:D627)</f>
        <v>12418.929599526056</v>
      </c>
      <c r="F627" s="180">
        <f>(F624/F612)*BO64</f>
        <v>0</v>
      </c>
      <c r="G627" s="180" t="e">
        <f>(G625/G612)*BO77</f>
        <v>#DIV/0!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-24227.349999999991</v>
      </c>
      <c r="D628" s="180">
        <f>(D615/D612)*AZ76</f>
        <v>15067.719199123074</v>
      </c>
      <c r="E628" s="180">
        <f>(E623/E612)*SUM(C628:D628)</f>
        <v>-5666.933528573637</v>
      </c>
      <c r="F628" s="180">
        <f>(F624/F612)*AZ64</f>
        <v>0</v>
      </c>
      <c r="G628" s="180" t="e">
        <f>(G625/G612)*AZ77</f>
        <v>#DIV/0!</v>
      </c>
      <c r="H628" s="180" t="e">
        <f>SUM(C626:G628)</f>
        <v>#DIV/0!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1894794.8999999997</v>
      </c>
      <c r="D629" s="180">
        <f>(D615/D612)*BF76</f>
        <v>242196.28026015314</v>
      </c>
      <c r="E629" s="180">
        <f>(E623/E612)*SUM(C629:D629)</f>
        <v>1322126.1023449781</v>
      </c>
      <c r="F629" s="180">
        <f>(F624/F612)*BF64</f>
        <v>5655.5168032061756</v>
      </c>
      <c r="G629" s="180" t="e">
        <f>(G625/G612)*BF77</f>
        <v>#DIV/0!</v>
      </c>
      <c r="H629" s="180" t="e">
        <f>(H628/H612)*BF60</f>
        <v>#DIV/0!</v>
      </c>
      <c r="I629" s="180" t="e">
        <f>SUM(C629:H629)</f>
        <v>#DIV/0!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632370.09000000008</v>
      </c>
      <c r="D630" s="180">
        <f>(D615/D612)*BA76</f>
        <v>44314.829198445339</v>
      </c>
      <c r="E630" s="180">
        <f>(E623/E612)*SUM(C630:D630)</f>
        <v>418655.35197321343</v>
      </c>
      <c r="F630" s="180">
        <f>(F624/F612)*BA64</f>
        <v>888.62511007764181</v>
      </c>
      <c r="G630" s="180" t="e">
        <f>(G625/G612)*BA77</f>
        <v>#DIV/0!</v>
      </c>
      <c r="H630" s="180" t="e">
        <f>(H628/H612)*BA60</f>
        <v>#DIV/0!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98970.98000000001</v>
      </c>
      <c r="D631" s="180">
        <f>(D615/D612)*AW76</f>
        <v>14009.285362107372</v>
      </c>
      <c r="E631" s="180">
        <f>(E623/E612)*SUM(C631:D631)</f>
        <v>69899.286092008988</v>
      </c>
      <c r="F631" s="180">
        <f>(F624/F612)*AW64</f>
        <v>13.446446398399765</v>
      </c>
      <c r="G631" s="180" t="e">
        <f>(G625/G612)*AW77</f>
        <v>#DIV/0!</v>
      </c>
      <c r="H631" s="180" t="e">
        <f>(H628/H612)*AW60</f>
        <v>#DIV/0!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1569393.08</v>
      </c>
      <c r="D632" s="180">
        <f>(D615/D612)*BB76</f>
        <v>31769.553139174412</v>
      </c>
      <c r="E632" s="180">
        <f>(E623/E612)*SUM(C632:D632)</f>
        <v>990616.58790515317</v>
      </c>
      <c r="F632" s="180">
        <f>(F624/F612)*BB64</f>
        <v>75.512663953195684</v>
      </c>
      <c r="G632" s="180" t="e">
        <f>(G625/G612)*BB77</f>
        <v>#DIV/0!</v>
      </c>
      <c r="H632" s="180" t="e">
        <f>(H628/H612)*BB60</f>
        <v>#DIV/0!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 t="e">
        <f>(G625/G612)*BC77</f>
        <v>#DIV/0!</v>
      </c>
      <c r="H633" s="180" t="e">
        <f>(H628/H612)*BC60</f>
        <v>#DIV/0!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 t="e">
        <f>(G625/G612)*BI77</f>
        <v>#DIV/0!</v>
      </c>
      <c r="H634" s="180" t="e">
        <f>(H628/H612)*BI60</f>
        <v>#DIV/0!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60224</v>
      </c>
      <c r="D635" s="180">
        <f>(D615/D612)*BK76</f>
        <v>145744.13428656827</v>
      </c>
      <c r="E635" s="180">
        <f>(E623/E612)*SUM(C635:D635)</f>
        <v>127429.56035897929</v>
      </c>
      <c r="F635" s="180">
        <f>(F624/F612)*BK64</f>
        <v>0</v>
      </c>
      <c r="G635" s="180" t="e">
        <f>(G625/G612)*BK77</f>
        <v>#DIV/0!</v>
      </c>
      <c r="H635" s="180" t="e">
        <f>(H628/H612)*BK60</f>
        <v>#DIV/0!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93392.28</v>
      </c>
      <c r="D636" s="180">
        <f>(D615/D612)*BH76</f>
        <v>195566.12704323593</v>
      </c>
      <c r="E636" s="180">
        <f>(E623/E612)*SUM(C636:D636)</f>
        <v>178774.46382225057</v>
      </c>
      <c r="F636" s="180">
        <f>(F624/F612)*BH64</f>
        <v>7.6413726228791612</v>
      </c>
      <c r="G636" s="180" t="e">
        <f>(G625/G612)*BH77</f>
        <v>#DIV/0!</v>
      </c>
      <c r="H636" s="180" t="e">
        <f>(H628/H612)*BH60</f>
        <v>#DIV/0!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 t="e">
        <f>(G625/G612)*BL77</f>
        <v>#DIV/0!</v>
      </c>
      <c r="H637" s="180" t="e">
        <f>(H628/H612)*BL60</f>
        <v>#DIV/0!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188670.70999999996</v>
      </c>
      <c r="D638" s="180">
        <f>(D615/D612)*BM76</f>
        <v>0</v>
      </c>
      <c r="E638" s="180">
        <f>(E623/E612)*SUM(C638:D638)</f>
        <v>116727.88954074791</v>
      </c>
      <c r="F638" s="180">
        <f>(F624/F612)*BM64</f>
        <v>18.008145365054446</v>
      </c>
      <c r="G638" s="180" t="e">
        <f>(G625/G612)*BM77</f>
        <v>#DIV/0!</v>
      </c>
      <c r="H638" s="180" t="e">
        <f>(H628/H612)*BM60</f>
        <v>#DIV/0!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476501.2699999999</v>
      </c>
      <c r="D639" s="180">
        <f>(D615/D612)*BS76</f>
        <v>21058.423215624887</v>
      </c>
      <c r="E639" s="180">
        <f>(E623/E612)*SUM(C639:D639)</f>
        <v>307833.11786764296</v>
      </c>
      <c r="F639" s="180">
        <f>(F624/F612)*BS64</f>
        <v>651.71550411725593</v>
      </c>
      <c r="G639" s="180" t="e">
        <f>(G625/G612)*BS77</f>
        <v>#DIV/0!</v>
      </c>
      <c r="H639" s="180" t="e">
        <f>(H628/H612)*BS60</f>
        <v>#DIV/0!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343729.36</v>
      </c>
      <c r="D640" s="180">
        <f>(D615/D612)*BT76</f>
        <v>47931.144808248981</v>
      </c>
      <c r="E640" s="180">
        <f>(E623/E612)*SUM(C640:D640)</f>
        <v>242314.79355078941</v>
      </c>
      <c r="F640" s="180">
        <f>(F624/F612)*BT64</f>
        <v>108.06111797978643</v>
      </c>
      <c r="G640" s="180" t="e">
        <f>(G625/G612)*BT77</f>
        <v>#DIV/0!</v>
      </c>
      <c r="H640" s="180" t="e">
        <f>(H628/H612)*BT60</f>
        <v>#DIV/0!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 t="e">
        <f>(G625/G612)*BU77</f>
        <v>#DIV/0!</v>
      </c>
      <c r="H641" s="180" t="e">
        <f>(H628/H612)*BU60</f>
        <v>#DIV/0!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132453.15</v>
      </c>
      <c r="D642" s="180">
        <f>(D615/D612)*BV76</f>
        <v>319926.59021634638</v>
      </c>
      <c r="E642" s="180">
        <f>(E623/E612)*SUM(C642:D642)</f>
        <v>279880.9224094504</v>
      </c>
      <c r="F642" s="180">
        <f>(F624/F612)*BV64</f>
        <v>0</v>
      </c>
      <c r="G642" s="180" t="e">
        <f>(G625/G612)*BV77</f>
        <v>#DIV/0!</v>
      </c>
      <c r="H642" s="180" t="e">
        <f>(H628/H612)*BV60</f>
        <v>#DIV/0!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463325.53000000009</v>
      </c>
      <c r="D643" s="180">
        <f>(D615/D612)*BW76</f>
        <v>21205.690423602518</v>
      </c>
      <c r="E643" s="180">
        <f>(E623/E612)*SUM(C643:D643)</f>
        <v>299772.58672875125</v>
      </c>
      <c r="F643" s="180">
        <f>(F624/F612)*BW64</f>
        <v>2005.2038822335778</v>
      </c>
      <c r="G643" s="180" t="e">
        <f>(G625/G612)*BW77</f>
        <v>#DIV/0!</v>
      </c>
      <c r="H643" s="180" t="e">
        <f>(H628/H612)*BW60</f>
        <v>#DIV/0!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 t="e">
        <f>(G625/G612)*BX77</f>
        <v>#DIV/0!</v>
      </c>
      <c r="H644" s="180" t="e">
        <f>(H628/H612)*BX60</f>
        <v>#DIV/0!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2067291.8500000003</v>
      </c>
      <c r="D645" s="180">
        <f>(D615/D612)*BY76</f>
        <v>72387.739159828299</v>
      </c>
      <c r="E645" s="180">
        <f>(E623/E612)*SUM(C645:D645)</f>
        <v>1323789.3827613273</v>
      </c>
      <c r="F645" s="180">
        <f>(F624/F612)*BY64</f>
        <v>99.406192689762534</v>
      </c>
      <c r="G645" s="180" t="e">
        <f>(G625/G612)*BY77</f>
        <v>#DIV/0!</v>
      </c>
      <c r="H645" s="180" t="e">
        <f>(H628/H612)*BY60</f>
        <v>#DIV/0!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 t="e">
        <f>(G625/G612)*BZ77</f>
        <v>#DIV/0!</v>
      </c>
      <c r="H646" s="180" t="e">
        <f>(H628/H612)*BZ60</f>
        <v>#DIV/0!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424547.88</v>
      </c>
      <c r="D647" s="180">
        <f>(D615/D612)*CA76</f>
        <v>0</v>
      </c>
      <c r="E647" s="180">
        <f>(E623/E612)*SUM(C647:D647)</f>
        <v>262661.74564880109</v>
      </c>
      <c r="F647" s="180">
        <f>(F624/F612)*CA64</f>
        <v>9.0220141880147509</v>
      </c>
      <c r="G647" s="180" t="e">
        <f>(G625/G612)*CA77</f>
        <v>#DIV/0!</v>
      </c>
      <c r="H647" s="180" t="e">
        <f>(H628/H612)*CA60</f>
        <v>#DIV/0!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95084577.973733917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4533912.419999999</v>
      </c>
      <c r="D668" s="180">
        <f>(D615/D612)*C76</f>
        <v>622274.83097136265</v>
      </c>
      <c r="E668" s="180">
        <f>(E623/E612)*SUM(C668:D668)</f>
        <v>3190059.8449160336</v>
      </c>
      <c r="F668" s="180">
        <f>(F624/F612)*C64</f>
        <v>13476.842441339455</v>
      </c>
      <c r="G668" s="180" t="e">
        <f>(G625/G612)*C77</f>
        <v>#DIV/0!</v>
      </c>
      <c r="H668" s="180" t="e">
        <f>(H628/H612)*C60</f>
        <v>#DIV/0!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 t="e">
        <f>(G625/G612)*D77</f>
        <v>#DIV/0!</v>
      </c>
      <c r="H669" s="180" t="e">
        <f>(H628/H612)*D60</f>
        <v>#DIV/0!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13450459.740000002</v>
      </c>
      <c r="D670" s="180">
        <f>(D615/D612)*E76</f>
        <v>1843107.3847031025</v>
      </c>
      <c r="E670" s="180">
        <f>(E623/E612)*SUM(C670:D670)</f>
        <v>9461912.8428379688</v>
      </c>
      <c r="F670" s="180">
        <f>(F624/F612)*E64</f>
        <v>34418.635549455372</v>
      </c>
      <c r="G670" s="180" t="e">
        <f>(G625/G612)*E77</f>
        <v>#DIV/0!</v>
      </c>
      <c r="H670" s="180" t="e">
        <f>(H628/H612)*E60</f>
        <v>#DIV/0!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 t="e">
        <f>(G625/G612)*F77</f>
        <v>#DIV/0!</v>
      </c>
      <c r="H671" s="180" t="e">
        <f>(H628/H612)*F60</f>
        <v>#DIV/0!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548185.7300000001</v>
      </c>
      <c r="D672" s="180">
        <f>(D615/D612)*G76</f>
        <v>455049.37244946923</v>
      </c>
      <c r="E672" s="180">
        <f>(E623/E612)*SUM(C672:D672)</f>
        <v>620687.31400927354</v>
      </c>
      <c r="F672" s="180">
        <f>(F624/F612)*G64</f>
        <v>551.6833522360397</v>
      </c>
      <c r="G672" s="180" t="e">
        <f>(G625/G612)*G77</f>
        <v>#DIV/0!</v>
      </c>
      <c r="H672" s="180" t="e">
        <f>(H628/H612)*G60</f>
        <v>#DIV/0!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 t="e">
        <f>(G625/G612)*H77</f>
        <v>#DIV/0!</v>
      </c>
      <c r="H673" s="180" t="e">
        <f>(H628/H612)*H60</f>
        <v>#DIV/0!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 t="e">
        <f>(G625/G612)*I77</f>
        <v>#DIV/0!</v>
      </c>
      <c r="H674" s="180" t="e">
        <f>(H628/H612)*I60</f>
        <v>#DIV/0!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12944</v>
      </c>
      <c r="D675" s="180">
        <f>(D615/D612)*J76</f>
        <v>31325.388939712462</v>
      </c>
      <c r="E675" s="180">
        <f>(E623/E612)*SUM(C675:D675)</f>
        <v>27388.842402676939</v>
      </c>
      <c r="F675" s="180">
        <f>(F624/F612)*J64</f>
        <v>0</v>
      </c>
      <c r="G675" s="180" t="e">
        <f>(G625/G612)*J77</f>
        <v>#DIV/0!</v>
      </c>
      <c r="H675" s="180" t="e">
        <f>(H628/H612)*J60</f>
        <v>#DIV/0!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 t="e">
        <f>(G625/G612)*K77</f>
        <v>#DIV/0!</v>
      </c>
      <c r="H676" s="180" t="e">
        <f>(H628/H612)*K60</f>
        <v>#DIV/0!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 t="e">
        <f>(G625/G612)*L77</f>
        <v>#DIV/0!</v>
      </c>
      <c r="H677" s="180" t="e">
        <f>(H628/H612)*L60</f>
        <v>#DIV/0!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 t="e">
        <f>(G625/G612)*M77</f>
        <v>#DIV/0!</v>
      </c>
      <c r="H678" s="180" t="e">
        <f>(H628/H612)*M60</f>
        <v>#DIV/0!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 t="e">
        <f>(G625/G612)*N77</f>
        <v>#DIV/0!</v>
      </c>
      <c r="H679" s="180" t="e">
        <f>(H628/H612)*N60</f>
        <v>#DIV/0!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 t="e">
        <f>(G625/G612)*O77</f>
        <v>#DIV/0!</v>
      </c>
      <c r="H680" s="180" t="e">
        <f>(H628/H612)*O60</f>
        <v>#DIV/0!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12658986.959999997</v>
      </c>
      <c r="D681" s="180">
        <f>(D615/D612)*P76</f>
        <v>898662.3042879696</v>
      </c>
      <c r="E681" s="180">
        <f>(E623/E612)*SUM(C681:D681)</f>
        <v>8387925.109064403</v>
      </c>
      <c r="F681" s="180">
        <f>(F624/F612)*P64</f>
        <v>220307.4421162889</v>
      </c>
      <c r="G681" s="180" t="e">
        <f>(G625/G612)*P77</f>
        <v>#DIV/0!</v>
      </c>
      <c r="H681" s="180" t="e">
        <f>(H628/H612)*P60</f>
        <v>#DIV/0!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3136643.7600000002</v>
      </c>
      <c r="D682" s="180">
        <f>(D615/D612)*Q76</f>
        <v>102019.16144520983</v>
      </c>
      <c r="E682" s="180">
        <f>(E623/E612)*SUM(C682:D682)</f>
        <v>2003714.7671420353</v>
      </c>
      <c r="F682" s="180">
        <f>(F624/F612)*Q64</f>
        <v>607.69673236810615</v>
      </c>
      <c r="G682" s="180" t="e">
        <f>(G625/G612)*Q77</f>
        <v>#DIV/0!</v>
      </c>
      <c r="H682" s="180" t="e">
        <f>(H628/H612)*Q60</f>
        <v>#DIV/0!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6942314.8399999999</v>
      </c>
      <c r="D683" s="180">
        <f>(D615/D612)*R76</f>
        <v>0</v>
      </c>
      <c r="E683" s="180">
        <f>(E623/E612)*SUM(C683:D683)</f>
        <v>4295111.6249078363</v>
      </c>
      <c r="F683" s="180">
        <f>(F624/F612)*R64</f>
        <v>5118.0399906724433</v>
      </c>
      <c r="G683" s="180" t="e">
        <f>(G625/G612)*R77</f>
        <v>#DIV/0!</v>
      </c>
      <c r="H683" s="180" t="e">
        <f>(H628/H612)*R60</f>
        <v>#DIV/0!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3651316.6399999997</v>
      </c>
      <c r="D684" s="180">
        <f>(D615/D612)*S76</f>
        <v>431252.72419567197</v>
      </c>
      <c r="E684" s="180">
        <f>(E623/E612)*SUM(C684:D684)</f>
        <v>2525827.701534986</v>
      </c>
      <c r="F684" s="180">
        <f>(F624/F612)*S64</f>
        <v>67100.920106836202</v>
      </c>
      <c r="G684" s="180" t="e">
        <f>(G625/G612)*S77</f>
        <v>#DIV/0!</v>
      </c>
      <c r="H684" s="180" t="e">
        <f>(H628/H612)*S60</f>
        <v>#DIV/0!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637210.50999999989</v>
      </c>
      <c r="D685" s="180">
        <f>(D615/D612)*T76</f>
        <v>41927.84038892555</v>
      </c>
      <c r="E685" s="180">
        <f>(E623/E612)*SUM(C685:D685)</f>
        <v>420173.25501708372</v>
      </c>
      <c r="F685" s="180">
        <f>(F624/F612)*T64</f>
        <v>5625.4801599478387</v>
      </c>
      <c r="G685" s="180" t="e">
        <f>(G625/G612)*T77</f>
        <v>#DIV/0!</v>
      </c>
      <c r="H685" s="180" t="e">
        <f>(H628/H612)*T60</f>
        <v>#DIV/0!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6758785.04</v>
      </c>
      <c r="D686" s="180">
        <f>(D615/D612)*U76</f>
        <v>308407.45946186082</v>
      </c>
      <c r="E686" s="180">
        <f>(E623/E612)*SUM(C686:D686)</f>
        <v>4372371.6598108234</v>
      </c>
      <c r="F686" s="180">
        <f>(F624/F612)*U64</f>
        <v>63098.64098349811</v>
      </c>
      <c r="G686" s="180" t="e">
        <f>(G625/G612)*U77</f>
        <v>#DIV/0!</v>
      </c>
      <c r="H686" s="180" t="e">
        <f>(H628/H612)*U60</f>
        <v>#DIV/0!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2919543.39</v>
      </c>
      <c r="D687" s="180">
        <f>(D615/D612)*V76</f>
        <v>37361.769416442636</v>
      </c>
      <c r="E687" s="180">
        <f>(E623/E612)*SUM(C687:D687)</f>
        <v>1829395.2401558789</v>
      </c>
      <c r="F687" s="180">
        <f>(F624/F612)*V64</f>
        <v>36845.693208858611</v>
      </c>
      <c r="G687" s="180" t="e">
        <f>(G625/G612)*V77</f>
        <v>#DIV/0!</v>
      </c>
      <c r="H687" s="180" t="e">
        <f>(H628/H612)*V60</f>
        <v>#DIV/0!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662996.59</v>
      </c>
      <c r="D688" s="180">
        <f>(D615/D612)*W76</f>
        <v>132824.78376853067</v>
      </c>
      <c r="E688" s="180">
        <f>(E623/E612)*SUM(C688:D688)</f>
        <v>492363.38492296619</v>
      </c>
      <c r="F688" s="180">
        <f>(F624/F612)*W64</f>
        <v>637.76071506337621</v>
      </c>
      <c r="G688" s="180" t="e">
        <f>(G625/G612)*W77</f>
        <v>#DIV/0!</v>
      </c>
      <c r="H688" s="180" t="e">
        <f>(H628/H612)*W60</f>
        <v>#DIV/0!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1958621.16</v>
      </c>
      <c r="D689" s="180">
        <f>(D615/D612)*X76</f>
        <v>107806.68396621308</v>
      </c>
      <c r="E689" s="180">
        <f>(E623/E612)*SUM(C689:D689)</f>
        <v>1278469.5680342435</v>
      </c>
      <c r="F689" s="180">
        <f>(F624/F612)*X64</f>
        <v>7083.1409059259749</v>
      </c>
      <c r="G689" s="180" t="e">
        <f>(G625/G612)*X77</f>
        <v>#DIV/0!</v>
      </c>
      <c r="H689" s="180" t="e">
        <f>(H628/H612)*X60</f>
        <v>#DIV/0!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4560623.29</v>
      </c>
      <c r="D690" s="180">
        <f>(D615/D612)*Y76</f>
        <v>507333.9564325863</v>
      </c>
      <c r="E690" s="180">
        <f>(E623/E612)*SUM(C690:D690)</f>
        <v>3135473.1937925927</v>
      </c>
      <c r="F690" s="180">
        <f>(F624/F612)*Y64</f>
        <v>12111.336102404501</v>
      </c>
      <c r="G690" s="180" t="e">
        <f>(G625/G612)*Y77</f>
        <v>#DIV/0!</v>
      </c>
      <c r="H690" s="180" t="e">
        <f>(H628/H612)*Y60</f>
        <v>#DIV/0!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3721413.37</v>
      </c>
      <c r="D691" s="180">
        <f>(D615/D612)*Z76</f>
        <v>672853.63542250381</v>
      </c>
      <c r="E691" s="180">
        <f>(E623/E612)*SUM(C691:D691)</f>
        <v>2718670.6066962448</v>
      </c>
      <c r="F691" s="180">
        <f>(F624/F612)*Z64</f>
        <v>3909.8578719990132</v>
      </c>
      <c r="G691" s="180" t="e">
        <f>(G625/G612)*Z77</f>
        <v>#DIV/0!</v>
      </c>
      <c r="H691" s="180" t="e">
        <f>(H628/H612)*Z60</f>
        <v>#DIV/0!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625552.67000000004</v>
      </c>
      <c r="D692" s="180">
        <f>(D615/D612)*AA76</f>
        <v>81761.651333933871</v>
      </c>
      <c r="E692" s="180">
        <f>(E623/E612)*SUM(C692:D692)</f>
        <v>437605.32819989137</v>
      </c>
      <c r="F692" s="180">
        <f>(F624/F612)*AA64</f>
        <v>7331.6219285684147</v>
      </c>
      <c r="G692" s="180" t="e">
        <f>(G625/G612)*AA77</f>
        <v>#DIV/0!</v>
      </c>
      <c r="H692" s="180" t="e">
        <f>(H628/H612)*AA60</f>
        <v>#DIV/0!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16427794.24</v>
      </c>
      <c r="D693" s="180">
        <f>(D615/D612)*AB76</f>
        <v>163909.97752945605</v>
      </c>
      <c r="E693" s="180">
        <f>(E623/E612)*SUM(C693:D693)</f>
        <v>10265051.831291355</v>
      </c>
      <c r="F693" s="180">
        <f>(F624/F612)*AB64</f>
        <v>441752.78890468506</v>
      </c>
      <c r="G693" s="180" t="e">
        <f>(G625/G612)*AB77</f>
        <v>#DIV/0!</v>
      </c>
      <c r="H693" s="180" t="e">
        <f>(H628/H612)*AB60</f>
        <v>#DIV/0!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3774885.7</v>
      </c>
      <c r="D694" s="180">
        <f>(D615/D612)*AC76</f>
        <v>272355.3444136898</v>
      </c>
      <c r="E694" s="180">
        <f>(E623/E612)*SUM(C694:D694)</f>
        <v>2503970.5716753942</v>
      </c>
      <c r="F694" s="180">
        <f>(F624/F612)*AC64</f>
        <v>15157.022566733773</v>
      </c>
      <c r="G694" s="180" t="e">
        <f>(G625/G612)*AC77</f>
        <v>#DIV/0!</v>
      </c>
      <c r="H694" s="180" t="e">
        <f>(H628/H612)*AC60</f>
        <v>#DIV/0!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 t="e">
        <f>(G625/G612)*AD77</f>
        <v>#DIV/0!</v>
      </c>
      <c r="H695" s="180" t="e">
        <f>(H628/H612)*AD60</f>
        <v>#DIV/0!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1564774.41</v>
      </c>
      <c r="D696" s="180">
        <f>(D615/D612)*AE76</f>
        <v>223247.63699197248</v>
      </c>
      <c r="E696" s="180">
        <f>(E623/E612)*SUM(C696:D696)</f>
        <v>1106223.8542363092</v>
      </c>
      <c r="F696" s="180">
        <f>(F624/F612)*AE64</f>
        <v>506.85692795414968</v>
      </c>
      <c r="G696" s="180" t="e">
        <f>(G625/G612)*AE77</f>
        <v>#DIV/0!</v>
      </c>
      <c r="H696" s="180" t="e">
        <f>(H628/H612)*AE60</f>
        <v>#DIV/0!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 t="e">
        <f>(G625/G612)*AF77</f>
        <v>#DIV/0!</v>
      </c>
      <c r="H697" s="180" t="e">
        <f>(H628/H612)*AF60</f>
        <v>#DIV/0!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9802732.6100000013</v>
      </c>
      <c r="D698" s="180">
        <f>(D615/D612)*AG76</f>
        <v>563200.99244292406</v>
      </c>
      <c r="E698" s="180">
        <f>(E623/E612)*SUM(C698:D698)</f>
        <v>6413255.9448824096</v>
      </c>
      <c r="F698" s="180">
        <f>(F624/F612)*AG64</f>
        <v>20118.695217437362</v>
      </c>
      <c r="G698" s="180" t="e">
        <f>(G625/G612)*AG77</f>
        <v>#DIV/0!</v>
      </c>
      <c r="H698" s="180" t="e">
        <f>(H628/H612)*AG60</f>
        <v>#DIV/0!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 t="e">
        <f>(G625/G612)*AH77</f>
        <v>#DIV/0!</v>
      </c>
      <c r="H699" s="180" t="e">
        <f>(H628/H612)*AH60</f>
        <v>#DIV/0!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 t="e">
        <f>(G625/G612)*AI77</f>
        <v>#DIV/0!</v>
      </c>
      <c r="H700" s="180" t="e">
        <f>(H628/H612)*AI60</f>
        <v>#DIV/0!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238950.92</v>
      </c>
      <c r="D701" s="180">
        <f>(D615/D612)*AJ76</f>
        <v>0</v>
      </c>
      <c r="E701" s="180">
        <f>(E623/E612)*SUM(C701:D701)</f>
        <v>147835.54159212153</v>
      </c>
      <c r="F701" s="180">
        <f>(F624/F612)*AJ64</f>
        <v>35.374668319578682</v>
      </c>
      <c r="G701" s="180" t="e">
        <f>(G625/G612)*AJ77</f>
        <v>#DIV/0!</v>
      </c>
      <c r="H701" s="180" t="e">
        <f>(H628/H612)*AJ60</f>
        <v>#DIV/0!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950936.9</v>
      </c>
      <c r="D702" s="180">
        <f>(D615/D612)*AK76</f>
        <v>122339.67357059386</v>
      </c>
      <c r="E702" s="180">
        <f>(E623/E612)*SUM(C702:D702)</f>
        <v>664020.97774700017</v>
      </c>
      <c r="F702" s="180">
        <f>(F624/F612)*AK64</f>
        <v>201.88778724872873</v>
      </c>
      <c r="G702" s="180" t="e">
        <f>(G625/G612)*AK77</f>
        <v>#DIV/0!</v>
      </c>
      <c r="H702" s="180" t="e">
        <f>(H628/H612)*AK60</f>
        <v>#DIV/0!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239265.39999999997</v>
      </c>
      <c r="D703" s="180">
        <f>(D615/D612)*AL76</f>
        <v>26608.113133370163</v>
      </c>
      <c r="E703" s="180">
        <f>(E623/E612)*SUM(C703:D703)</f>
        <v>164492.167718257</v>
      </c>
      <c r="F703" s="180">
        <f>(F624/F612)*AL64</f>
        <v>65.178072006577409</v>
      </c>
      <c r="G703" s="180" t="e">
        <f>(G625/G612)*AL77</f>
        <v>#DIV/0!</v>
      </c>
      <c r="H703" s="180" t="e">
        <f>(H628/H612)*AL60</f>
        <v>#DIV/0!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 t="e">
        <f>(G625/G612)*AM77</f>
        <v>#DIV/0!</v>
      </c>
      <c r="H704" s="180" t="e">
        <f>(H628/H612)*AM60</f>
        <v>#DIV/0!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 t="e">
        <f>(G625/G612)*AN77</f>
        <v>#DIV/0!</v>
      </c>
      <c r="H705" s="180" t="e">
        <f>(H628/H612)*AN60</f>
        <v>#DIV/0!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 t="e">
        <f>(G625/G612)*AO77</f>
        <v>#DIV/0!</v>
      </c>
      <c r="H706" s="180" t="e">
        <f>(H628/H612)*AO60</f>
        <v>#DIV/0!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 t="e">
        <f>(G625/G612)*AP77</f>
        <v>#DIV/0!</v>
      </c>
      <c r="H707" s="180" t="e">
        <f>(H628/H612)*AP60</f>
        <v>#DIV/0!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 t="e">
        <f>(G625/G612)*AQ77</f>
        <v>#DIV/0!</v>
      </c>
      <c r="H708" s="180" t="e">
        <f>(H628/H612)*AQ60</f>
        <v>#DIV/0!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20414</v>
      </c>
      <c r="D709" s="180">
        <f>(D615/D612)*AR76</f>
        <v>0</v>
      </c>
      <c r="E709" s="180">
        <f>(E623/E612)*SUM(C709:D709)</f>
        <v>12629.851963162848</v>
      </c>
      <c r="F709" s="180">
        <f>(F624/F612)*AR64</f>
        <v>0</v>
      </c>
      <c r="G709" s="180" t="e">
        <f>(G625/G612)*AR77</f>
        <v>#DIV/0!</v>
      </c>
      <c r="H709" s="180" t="e">
        <f>(H628/H612)*AR60</f>
        <v>#DIV/0!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 t="e">
        <f>(G625/G612)*AS77</f>
        <v>#DIV/0!</v>
      </c>
      <c r="H710" s="180" t="e">
        <f>(H628/H612)*AS60</f>
        <v>#DIV/0!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 t="e">
        <f>(G625/G612)*AT77</f>
        <v>#DIV/0!</v>
      </c>
      <c r="H711" s="180" t="e">
        <f>(H628/H612)*AT60</f>
        <v>#DIV/0!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 t="e">
        <f>(G625/G612)*AU77</f>
        <v>#DIV/0!</v>
      </c>
      <c r="H712" s="180" t="e">
        <f>(H628/H612)*AU60</f>
        <v>#DIV/0!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6543.5</v>
      </c>
      <c r="D713" s="180">
        <f>(D615/D612)*AV76</f>
        <v>15835.556246065271</v>
      </c>
      <c r="E713" s="180">
        <f>(E623/E612)*SUM(C713:D713)</f>
        <v>13845.604362844091</v>
      </c>
      <c r="F713" s="180">
        <f>(F624/F612)*AV64</f>
        <v>0</v>
      </c>
      <c r="G713" s="180" t="e">
        <f>(G625/G612)*AV77</f>
        <v>#DIV/0!</v>
      </c>
      <c r="H713" s="180" t="e">
        <f>(H628/H612)*AV60</f>
        <v>#DIV/0!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" customHeight="1" x14ac:dyDescent="0.2">
      <c r="C715" s="180">
        <f>SUM(C614:C647)+SUM(C668:C713)</f>
        <v>194890385.76373392</v>
      </c>
      <c r="D715" s="180">
        <f>SUM(D616:D647)+SUM(D668:D713)</f>
        <v>11085131.930000003</v>
      </c>
      <c r="E715" s="180">
        <f>SUM(E624:E647)+SUM(E668:E713)</f>
        <v>74490005.70465149</v>
      </c>
      <c r="F715" s="180">
        <f>SUM(F625:F648)+SUM(F668:F713)</f>
        <v>958978.70722804533</v>
      </c>
      <c r="G715" s="180" t="e">
        <f>SUM(G626:G647)+SUM(G668:G713)</f>
        <v>#DIV/0!</v>
      </c>
      <c r="H715" s="180" t="e">
        <f>SUM(H629:H647)+SUM(H668:H713)</f>
        <v>#DIV/0!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" customHeight="1" x14ac:dyDescent="0.2">
      <c r="C716" s="180">
        <f>CE71</f>
        <v>194890385.76373392</v>
      </c>
      <c r="D716" s="180">
        <f>D615</f>
        <v>11085131.930000002</v>
      </c>
      <c r="E716" s="180">
        <f>E623</f>
        <v>74490005.704651475</v>
      </c>
      <c r="F716" s="180">
        <f>F624</f>
        <v>958978.7072280451</v>
      </c>
      <c r="G716" s="180">
        <f>G625</f>
        <v>4409118.2343583899</v>
      </c>
      <c r="H716" s="180" t="e">
        <f>H628</f>
        <v>#DIV/0!</v>
      </c>
      <c r="I716" s="180" t="e">
        <f>I629</f>
        <v>#DIV/0!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95084577.973733917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050*2019*A</v>
      </c>
      <c r="B722" s="276">
        <f>ROUND(C165,0)</f>
        <v>4291576</v>
      </c>
      <c r="C722" s="276">
        <f>ROUND(C166,0)</f>
        <v>58587</v>
      </c>
      <c r="D722" s="276">
        <f>ROUND(C167,0)</f>
        <v>-82586</v>
      </c>
      <c r="E722" s="276">
        <f>ROUND(C168,0)</f>
        <v>0</v>
      </c>
      <c r="F722" s="276">
        <f>ROUND(C169,0)</f>
        <v>0</v>
      </c>
      <c r="G722" s="276">
        <f>ROUND(C170,0)</f>
        <v>1197593</v>
      </c>
      <c r="H722" s="276">
        <f>ROUND(C171+C172,0)</f>
        <v>75814</v>
      </c>
      <c r="I722" s="276">
        <f>ROUND(C175,0)</f>
        <v>595364</v>
      </c>
      <c r="J722" s="276">
        <f>ROUND(C176,0)</f>
        <v>1126611</v>
      </c>
      <c r="K722" s="276">
        <f>ROUND(C179,0)</f>
        <v>0</v>
      </c>
      <c r="L722" s="276">
        <f>ROUND(C180,0)</f>
        <v>12539</v>
      </c>
      <c r="M722" s="276">
        <f>ROUND(C183,0)</f>
        <v>67714</v>
      </c>
      <c r="N722" s="276">
        <f>ROUND(C184,0)</f>
        <v>4263035</v>
      </c>
      <c r="O722" s="276">
        <f>ROUND(C185,0)</f>
        <v>0</v>
      </c>
      <c r="P722" s="276">
        <f>ROUND(C188,0)</f>
        <v>0</v>
      </c>
      <c r="Q722" s="276">
        <f>ROUND(C189,0)</f>
        <v>836745</v>
      </c>
      <c r="R722" s="276">
        <f>ROUND(B195,0)</f>
        <v>2525564</v>
      </c>
      <c r="S722" s="276">
        <f>ROUND(C195,0)</f>
        <v>0</v>
      </c>
      <c r="T722" s="276">
        <f>ROUND(D195,0)</f>
        <v>0</v>
      </c>
      <c r="U722" s="276">
        <f>ROUND(B196,0)</f>
        <v>1872825</v>
      </c>
      <c r="V722" s="276">
        <f>ROUND(C196,0)</f>
        <v>0</v>
      </c>
      <c r="W722" s="276">
        <f>ROUND(D196,0)</f>
        <v>0</v>
      </c>
      <c r="X722" s="276">
        <f>ROUND(B197,0)</f>
        <v>76654102</v>
      </c>
      <c r="Y722" s="276">
        <f>ROUND(C197,0)</f>
        <v>1205729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5313782</v>
      </c>
      <c r="AE722" s="276">
        <f>ROUND(C199,0)</f>
        <v>0</v>
      </c>
      <c r="AF722" s="276">
        <f>ROUND(D199,0)</f>
        <v>0</v>
      </c>
      <c r="AG722" s="276">
        <f>ROUND(B200,0)</f>
        <v>62511062</v>
      </c>
      <c r="AH722" s="276">
        <f>ROUND(C200,0)</f>
        <v>296267</v>
      </c>
      <c r="AI722" s="276">
        <f>ROUND(D200,0)</f>
        <v>34282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33270</v>
      </c>
      <c r="AN722" s="276">
        <f>ROUND(C202,0)</f>
        <v>0</v>
      </c>
      <c r="AO722" s="276">
        <f>ROUND(D202,0)</f>
        <v>0</v>
      </c>
      <c r="AP722" s="276">
        <f>ROUND(B203,0)</f>
        <v>2607775</v>
      </c>
      <c r="AQ722" s="276">
        <f>ROUND(C203,0)</f>
        <v>2361681</v>
      </c>
      <c r="AR722" s="276">
        <f>ROUND(D203,0)</f>
        <v>-259562</v>
      </c>
      <c r="AS722" s="276"/>
      <c r="AT722" s="276"/>
      <c r="AU722" s="276"/>
      <c r="AV722" s="276">
        <f>ROUND(B209,0)</f>
        <v>1727937</v>
      </c>
      <c r="AW722" s="276">
        <f>ROUND(C209,0)</f>
        <v>54046</v>
      </c>
      <c r="AX722" s="276">
        <f>ROUND(D209,0)</f>
        <v>0</v>
      </c>
      <c r="AY722" s="276">
        <f>ROUND(B210,0)</f>
        <v>51051273</v>
      </c>
      <c r="AZ722" s="276">
        <f>ROUND(C210,0)</f>
        <v>2939749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2884637</v>
      </c>
      <c r="BF722" s="276">
        <f>ROUND(C212,0)</f>
        <v>242647</v>
      </c>
      <c r="BG722" s="276">
        <f>ROUND(D212,0)</f>
        <v>0</v>
      </c>
      <c r="BH722" s="276">
        <f>ROUND(B213,0)</f>
        <v>53258020</v>
      </c>
      <c r="BI722" s="276">
        <f>ROUND(C213,0)</f>
        <v>2413278</v>
      </c>
      <c r="BJ722" s="276">
        <f>ROUND(D213,0)</f>
        <v>-591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234974477</v>
      </c>
      <c r="BU722" s="276">
        <f>ROUND(C224,0)</f>
        <v>74706942</v>
      </c>
      <c r="BV722" s="276">
        <f>ROUND(C225,0)</f>
        <v>3548474</v>
      </c>
      <c r="BW722" s="276">
        <f>ROUND(C226,0)</f>
        <v>17663750</v>
      </c>
      <c r="BX722" s="276">
        <f>ROUND(C227,0)</f>
        <v>56068163</v>
      </c>
      <c r="BY722" s="276">
        <f>ROUND(C228,0)</f>
        <v>6723639</v>
      </c>
      <c r="BZ722" s="276">
        <f>ROUND(C231,0)</f>
        <v>1049</v>
      </c>
      <c r="CA722" s="276">
        <f>ROUND(C233,0)</f>
        <v>2467146</v>
      </c>
      <c r="CB722" s="276">
        <f>ROUND(C234,0)</f>
        <v>8646955</v>
      </c>
      <c r="CC722" s="276">
        <f>ROUND(C238+C239,0)</f>
        <v>0</v>
      </c>
      <c r="CD722" s="276">
        <f>D221</f>
        <v>1599493.6500000001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050*2019*A</v>
      </c>
      <c r="B726" s="276">
        <f>ROUND(C111,0)</f>
        <v>5632</v>
      </c>
      <c r="C726" s="276">
        <f>ROUND(C112,0)</f>
        <v>0</v>
      </c>
      <c r="D726" s="276">
        <f>ROUND(C113,0)</f>
        <v>0</v>
      </c>
      <c r="E726" s="276">
        <f>ROUND(C114,0)</f>
        <v>691</v>
      </c>
      <c r="F726" s="276">
        <f>ROUND(D111,0)</f>
        <v>21194</v>
      </c>
      <c r="G726" s="276">
        <f>ROUND(D112,0)</f>
        <v>0</v>
      </c>
      <c r="H726" s="276">
        <f>ROUND(D113,0)</f>
        <v>0</v>
      </c>
      <c r="I726" s="276">
        <f>ROUND(D114,0)</f>
        <v>1614</v>
      </c>
      <c r="J726" s="276">
        <f>ROUND(C116,0)</f>
        <v>14</v>
      </c>
      <c r="K726" s="276">
        <f>ROUND(C117,0)</f>
        <v>0</v>
      </c>
      <c r="L726" s="276">
        <f>ROUND(C118,0)</f>
        <v>55</v>
      </c>
      <c r="M726" s="276">
        <f>ROUND(C119,0)</f>
        <v>0</v>
      </c>
      <c r="N726" s="276">
        <f>ROUND(C120,0)</f>
        <v>15</v>
      </c>
      <c r="O726" s="276">
        <f>ROUND(C121,0)</f>
        <v>8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142</v>
      </c>
      <c r="W726" s="276">
        <f>ROUND(C129,0)</f>
        <v>0</v>
      </c>
      <c r="X726" s="276">
        <f>ROUND(B138,0)</f>
        <v>3232</v>
      </c>
      <c r="Y726" s="276">
        <f>ROUND(B139,0)</f>
        <v>13871</v>
      </c>
      <c r="Z726" s="276">
        <f>ROUND(B140,0)</f>
        <v>92304</v>
      </c>
      <c r="AA726" s="276">
        <f>ROUND(B141,0)</f>
        <v>136456606</v>
      </c>
      <c r="AB726" s="276">
        <f>ROUND(B142,0)</f>
        <v>170806155</v>
      </c>
      <c r="AC726" s="276">
        <f>ROUND(C138,0)</f>
        <v>1000</v>
      </c>
      <c r="AD726" s="276">
        <f>ROUND(C139,0)</f>
        <v>3135</v>
      </c>
      <c r="AE726" s="276">
        <f>ROUND(C140,0)</f>
        <v>35724</v>
      </c>
      <c r="AF726" s="276">
        <f>ROUND(C141,0)</f>
        <v>33889526</v>
      </c>
      <c r="AG726" s="276">
        <f>ROUND(C142,0)</f>
        <v>66106084</v>
      </c>
      <c r="AH726" s="276">
        <f>ROUND(D138,0)</f>
        <v>1400</v>
      </c>
      <c r="AI726" s="276">
        <f>ROUND(D139,0)</f>
        <v>4188</v>
      </c>
      <c r="AJ726" s="276">
        <f>ROUND(D140,0)</f>
        <v>76553</v>
      </c>
      <c r="AK726" s="276">
        <f>ROUND(D141,0)</f>
        <v>50990231</v>
      </c>
      <c r="AL726" s="276">
        <f>ROUND(D142,0)</f>
        <v>141658391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050*2019*A</v>
      </c>
      <c r="B730" s="276">
        <f>ROUND(C250,0)</f>
        <v>8821</v>
      </c>
      <c r="C730" s="276">
        <f>ROUND(C251,0)</f>
        <v>0</v>
      </c>
      <c r="D730" s="276">
        <f>ROUND(C252,0)</f>
        <v>64851694</v>
      </c>
      <c r="E730" s="276">
        <f>ROUND(C253,0)</f>
        <v>44513197</v>
      </c>
      <c r="F730" s="276">
        <f>ROUND(C254,0)</f>
        <v>0</v>
      </c>
      <c r="G730" s="276">
        <f>ROUND(C255,0)</f>
        <v>52167355</v>
      </c>
      <c r="H730" s="276">
        <f>ROUND(C256,0)</f>
        <v>0</v>
      </c>
      <c r="I730" s="276">
        <f>ROUND(C257,0)</f>
        <v>2798048</v>
      </c>
      <c r="J730" s="276">
        <f>ROUND(C258,0)</f>
        <v>110884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85768141</v>
      </c>
      <c r="O730" s="276">
        <f>ROUND(C267,0)</f>
        <v>2525564</v>
      </c>
      <c r="P730" s="276">
        <f>ROUND(C268,0)</f>
        <v>1872825</v>
      </c>
      <c r="Q730" s="276">
        <f>ROUND(C269,0)</f>
        <v>77859831</v>
      </c>
      <c r="R730" s="276">
        <f>ROUND(C270,0)</f>
        <v>0</v>
      </c>
      <c r="S730" s="276">
        <f>ROUND(C271,0)</f>
        <v>5313782</v>
      </c>
      <c r="T730" s="276">
        <f>ROUND(C272,0)</f>
        <v>62773047</v>
      </c>
      <c r="U730" s="276">
        <f>ROUND(C273,0)</f>
        <v>33270</v>
      </c>
      <c r="V730" s="276">
        <f>ROUND(C274,0)</f>
        <v>5229018</v>
      </c>
      <c r="W730" s="276">
        <f>ROUND(C275,0)</f>
        <v>0</v>
      </c>
      <c r="X730" s="276">
        <f>ROUND(C276,0)</f>
        <v>114572178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5168061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4849981</v>
      </c>
      <c r="AI730" s="276">
        <f>ROUND(C306,0)</f>
        <v>6373459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507479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114315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19488609</v>
      </c>
      <c r="AZ730" s="276">
        <f>ROUND(C327,0)</f>
        <v>510085</v>
      </c>
      <c r="BA730" s="276">
        <f>ROUND(C328,0)</f>
        <v>0</v>
      </c>
      <c r="BB730" s="276">
        <f>ROUND(C332,0)</f>
        <v>175551035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729.38</v>
      </c>
      <c r="BJ730" s="276">
        <f>ROUND(C359,0)</f>
        <v>221336363</v>
      </c>
      <c r="BK730" s="276">
        <f>ROUND(C360,0)</f>
        <v>378570631</v>
      </c>
      <c r="BL730" s="276">
        <f>ROUND(C364,0)</f>
        <v>393685445</v>
      </c>
      <c r="BM730" s="276">
        <f>ROUND(C365,0)</f>
        <v>11114101</v>
      </c>
      <c r="BN730" s="276">
        <f>ROUND(C366,0)</f>
        <v>0</v>
      </c>
      <c r="BO730" s="276">
        <f>ROUND(C370,0)</f>
        <v>4572653</v>
      </c>
      <c r="BP730" s="276">
        <f>ROUND(C371,0)</f>
        <v>0</v>
      </c>
      <c r="BQ730" s="276">
        <f>ROUND(C378,0)</f>
        <v>65513389</v>
      </c>
      <c r="BR730" s="276">
        <f>ROUND(C379,0)</f>
        <v>5540984</v>
      </c>
      <c r="BS730" s="276">
        <f>ROUND(C380,0)</f>
        <v>3606577</v>
      </c>
      <c r="BT730" s="276">
        <f>ROUND(C381,0)</f>
        <v>34282315</v>
      </c>
      <c r="BU730" s="276">
        <f>ROUND(C382,0)</f>
        <v>1193875</v>
      </c>
      <c r="BV730" s="276">
        <f>ROUND(C383,0)</f>
        <v>11102641</v>
      </c>
      <c r="BW730" s="276">
        <f>ROUND(C384,0)</f>
        <v>5649721</v>
      </c>
      <c r="BX730" s="276">
        <f>ROUND(C385,0)</f>
        <v>1721975</v>
      </c>
      <c r="BY730" s="276">
        <f>ROUND(C386,0)</f>
        <v>12539</v>
      </c>
      <c r="BZ730" s="276">
        <f>ROUND(C387,0)</f>
        <v>4330749</v>
      </c>
      <c r="CA730" s="276">
        <f>ROUND(C388,0)</f>
        <v>836745</v>
      </c>
      <c r="CB730" s="276">
        <f>C363</f>
        <v>1599493.6500000001</v>
      </c>
      <c r="CC730" s="276">
        <f>ROUND(C389,0)</f>
        <v>65671528</v>
      </c>
      <c r="CD730" s="276">
        <f>ROUND(C392,0)</f>
        <v>12427519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050*2019*6010*A</v>
      </c>
      <c r="B734" s="276">
        <f>ROUND(C59,0)</f>
        <v>4793</v>
      </c>
      <c r="C734" s="276">
        <f>ROUND(C60,2)</f>
        <v>44.33</v>
      </c>
      <c r="D734" s="276">
        <f>ROUND(C61,0)</f>
        <v>3468013</v>
      </c>
      <c r="E734" s="276">
        <f>ROUND(C62,0)</f>
        <v>293317</v>
      </c>
      <c r="F734" s="276">
        <f>ROUND(C63,0)</f>
        <v>0</v>
      </c>
      <c r="G734" s="276">
        <f>ROUND(C64,0)</f>
        <v>473227</v>
      </c>
      <c r="H734" s="276">
        <f>ROUND(C65,0)</f>
        <v>0</v>
      </c>
      <c r="I734" s="276">
        <f>ROUND(C66,0)</f>
        <v>33269</v>
      </c>
      <c r="J734" s="276">
        <f>ROUND(C67,0)</f>
        <v>257133</v>
      </c>
      <c r="K734" s="276">
        <f>ROUND(C68,0)</f>
        <v>0</v>
      </c>
      <c r="L734" s="276">
        <f>ROUND(C69,0)</f>
        <v>8953</v>
      </c>
      <c r="M734" s="276">
        <f>ROUND(C70,0)</f>
        <v>0</v>
      </c>
      <c r="N734" s="276">
        <f>ROUND(C75,0)</f>
        <v>18376503</v>
      </c>
      <c r="O734" s="276">
        <f>ROUND(C73,0)</f>
        <v>18244391</v>
      </c>
      <c r="P734" s="276">
        <f>IF(C76&gt;0,ROUND(C76,0),0)</f>
        <v>7902</v>
      </c>
      <c r="Q734" s="276">
        <f>IF(C77&gt;0,ROUND(C77,0),0)</f>
        <v>0</v>
      </c>
      <c r="R734" s="276">
        <f>IF(C78&gt;0,ROUND(C78,0),0)</f>
        <v>4162</v>
      </c>
      <c r="S734" s="276">
        <f>IF(C79&gt;0,ROUND(C79,0),0)</f>
        <v>0</v>
      </c>
      <c r="T734" s="276">
        <f>IF(C80&gt;0,ROUND(C80,2),0)</f>
        <v>19.920000000000002</v>
      </c>
      <c r="U734" s="276"/>
      <c r="V734" s="276"/>
      <c r="W734" s="276"/>
      <c r="X734" s="276"/>
      <c r="Y734" s="276" t="e">
        <f>IF(M668&lt;&gt;0,ROUND(M668,0),0)</f>
        <v>#DIV/0!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050*2019*6030*A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 t="e">
        <f t="shared" ref="Y735:Y779" si="21">IF(M669&lt;&gt;0,ROUND(M669,0),0)</f>
        <v>#DIV/0!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050*2019*6070*A</v>
      </c>
      <c r="B736" s="276">
        <f>ROUND(E59,0)</f>
        <v>15473</v>
      </c>
      <c r="C736" s="278">
        <f>ROUND(E60,2)</f>
        <v>140.52000000000001</v>
      </c>
      <c r="D736" s="276">
        <f>ROUND(E61,0)</f>
        <v>10392874</v>
      </c>
      <c r="E736" s="276">
        <f>ROUND(E62,0)</f>
        <v>879007</v>
      </c>
      <c r="F736" s="276">
        <f>ROUND(E63,0)</f>
        <v>123025</v>
      </c>
      <c r="G736" s="276">
        <f>ROUND(E64,0)</f>
        <v>1208580</v>
      </c>
      <c r="H736" s="276">
        <f>ROUND(E65,0)</f>
        <v>0</v>
      </c>
      <c r="I736" s="276">
        <f>ROUND(E66,0)</f>
        <v>62567</v>
      </c>
      <c r="J736" s="276">
        <f>ROUND(E67,0)</f>
        <v>761599</v>
      </c>
      <c r="K736" s="276">
        <f>ROUND(E68,0)</f>
        <v>0</v>
      </c>
      <c r="L736" s="276">
        <f>ROUND(E69,0)</f>
        <v>32745</v>
      </c>
      <c r="M736" s="276">
        <f>ROUND(E70,0)</f>
        <v>9937</v>
      </c>
      <c r="N736" s="276">
        <f>ROUND(E75,0)</f>
        <v>57466864</v>
      </c>
      <c r="O736" s="276">
        <f>ROUND(E73,0)</f>
        <v>53848550</v>
      </c>
      <c r="P736" s="276">
        <f>IF(E76&gt;0,ROUND(E76,0),0)</f>
        <v>23404</v>
      </c>
      <c r="Q736" s="276">
        <f>IF(E77&gt;0,ROUND(E77,0),0)</f>
        <v>0</v>
      </c>
      <c r="R736" s="276">
        <f>IF(E78&gt;0,ROUND(E78,0),0)</f>
        <v>12328</v>
      </c>
      <c r="S736" s="276">
        <f>IF(E79&gt;0,ROUND(E79,0),0)</f>
        <v>0</v>
      </c>
      <c r="T736" s="278">
        <f>IF(E80&gt;0,ROUND(E80,2),0)</f>
        <v>60.24</v>
      </c>
      <c r="U736" s="276"/>
      <c r="V736" s="277"/>
      <c r="W736" s="276"/>
      <c r="X736" s="276"/>
      <c r="Y736" s="276" t="e">
        <f t="shared" si="21"/>
        <v>#DIV/0!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050*2019*6100*A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 t="e">
        <f t="shared" si="21"/>
        <v>#DIV/0!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050*2019*6120*A</v>
      </c>
      <c r="B738" s="276">
        <f>ROUND(G59,0)</f>
        <v>930</v>
      </c>
      <c r="C738" s="278">
        <f>ROUND(G60,2)</f>
        <v>2.87</v>
      </c>
      <c r="D738" s="276">
        <f>ROUND(G61,0)</f>
        <v>304697</v>
      </c>
      <c r="E738" s="276">
        <f>ROUND(G62,0)</f>
        <v>25771</v>
      </c>
      <c r="F738" s="276">
        <f>ROUND(G63,0)</f>
        <v>0</v>
      </c>
      <c r="G738" s="276">
        <f>ROUND(G64,0)</f>
        <v>19372</v>
      </c>
      <c r="H738" s="276">
        <f>ROUND(G65,0)</f>
        <v>0</v>
      </c>
      <c r="I738" s="276">
        <f>ROUND(G66,0)</f>
        <v>305</v>
      </c>
      <c r="J738" s="276">
        <f>ROUND(G67,0)</f>
        <v>188033</v>
      </c>
      <c r="K738" s="276">
        <f>ROUND(G68,0)</f>
        <v>0</v>
      </c>
      <c r="L738" s="276">
        <f>ROUND(G69,0)</f>
        <v>19430</v>
      </c>
      <c r="M738" s="276">
        <f>ROUND(G70,0)</f>
        <v>9422</v>
      </c>
      <c r="N738" s="276">
        <f>ROUND(G75,0)</f>
        <v>3567273</v>
      </c>
      <c r="O738" s="276">
        <f>ROUND(G73,0)</f>
        <v>3567273</v>
      </c>
      <c r="P738" s="276">
        <f>IF(G76&gt;0,ROUND(G76,0),0)</f>
        <v>5778</v>
      </c>
      <c r="Q738" s="276">
        <f>IF(G77&gt;0,ROUND(G77,0),0)</f>
        <v>0</v>
      </c>
      <c r="R738" s="276">
        <f>IF(G78&gt;0,ROUND(G78,0),0)</f>
        <v>3044</v>
      </c>
      <c r="S738" s="276">
        <f>IF(G79&gt;0,ROUND(G79,0),0)</f>
        <v>0</v>
      </c>
      <c r="T738" s="278">
        <f>IF(G80&gt;0,ROUND(G80,2),0)</f>
        <v>0.62</v>
      </c>
      <c r="U738" s="276"/>
      <c r="V738" s="277"/>
      <c r="W738" s="276"/>
      <c r="X738" s="276"/>
      <c r="Y738" s="276" t="e">
        <f t="shared" si="21"/>
        <v>#DIV/0!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050*2019*6140*A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 t="e">
        <f t="shared" si="21"/>
        <v>#DIV/0!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050*2019*6150*A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 t="e">
        <f t="shared" si="21"/>
        <v>#DIV/0!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050*2019*6170*A</v>
      </c>
      <c r="B741" s="276">
        <f>ROUND(J59,0)</f>
        <v>1614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12944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1849572</v>
      </c>
      <c r="O741" s="276">
        <f>ROUND(J73,0)</f>
        <v>1849572</v>
      </c>
      <c r="P741" s="276">
        <f>IF(J76&gt;0,ROUND(J76,0),0)</f>
        <v>398</v>
      </c>
      <c r="Q741" s="276">
        <f>IF(J77&gt;0,ROUND(J77,0),0)</f>
        <v>0</v>
      </c>
      <c r="R741" s="276">
        <f>IF(J78&gt;0,ROUND(J78,0),0)</f>
        <v>210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 t="e">
        <f t="shared" si="21"/>
        <v>#DIV/0!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050*2019*6200*A</v>
      </c>
      <c r="B742" s="276">
        <f>ROUND(K59,0)</f>
        <v>-2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 t="e">
        <f t="shared" si="21"/>
        <v>#DIV/0!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050*2019*6210*A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 t="e">
        <f t="shared" si="21"/>
        <v>#DIV/0!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050*2019*6330*A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 t="e">
        <f t="shared" si="21"/>
        <v>#DIV/0!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050*2019*6400*A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 t="e">
        <f t="shared" si="21"/>
        <v>#DIV/0!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050*2019*7010*A</v>
      </c>
      <c r="B746" s="276">
        <f>ROUND(O59,0)</f>
        <v>691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 t="e">
        <f t="shared" si="21"/>
        <v>#DIV/0!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050*2019*7020*A</v>
      </c>
      <c r="B747" s="276">
        <f>ROUND(P59,0)</f>
        <v>0</v>
      </c>
      <c r="C747" s="278">
        <f>ROUND(P60,2)</f>
        <v>42.2</v>
      </c>
      <c r="D747" s="276">
        <f>ROUND(P61,0)</f>
        <v>3280258</v>
      </c>
      <c r="E747" s="276">
        <f>ROUND(P62,0)</f>
        <v>277437</v>
      </c>
      <c r="F747" s="276">
        <f>ROUND(P63,0)</f>
        <v>0</v>
      </c>
      <c r="G747" s="276">
        <f>ROUND(P64,0)</f>
        <v>7735900</v>
      </c>
      <c r="H747" s="276">
        <f>ROUND(P65,0)</f>
        <v>0</v>
      </c>
      <c r="I747" s="276">
        <f>ROUND(P66,0)</f>
        <v>530033</v>
      </c>
      <c r="J747" s="276">
        <f>ROUND(P67,0)</f>
        <v>371340</v>
      </c>
      <c r="K747" s="276">
        <f>ROUND(P68,0)</f>
        <v>446073</v>
      </c>
      <c r="L747" s="276">
        <f>ROUND(P69,0)</f>
        <v>18184</v>
      </c>
      <c r="M747" s="276">
        <f>ROUND(P70,0)</f>
        <v>237</v>
      </c>
      <c r="N747" s="276">
        <f>ROUND(P75,0)</f>
        <v>120250168</v>
      </c>
      <c r="O747" s="276">
        <f>ROUND(P73,0)</f>
        <v>47527192</v>
      </c>
      <c r="P747" s="276">
        <f>IF(P76&gt;0,ROUND(P76,0),0)</f>
        <v>11411</v>
      </c>
      <c r="Q747" s="276">
        <f>IF(P77&gt;0,ROUND(P77,0),0)</f>
        <v>0</v>
      </c>
      <c r="R747" s="276">
        <f>IF(P78&gt;0,ROUND(P78,0),0)</f>
        <v>6011</v>
      </c>
      <c r="S747" s="276">
        <f>IF(P79&gt;0,ROUND(P79,0),0)</f>
        <v>0</v>
      </c>
      <c r="T747" s="278">
        <f>IF(P80&gt;0,ROUND(P80,2),0)</f>
        <v>13.49</v>
      </c>
      <c r="U747" s="276"/>
      <c r="V747" s="277"/>
      <c r="W747" s="276"/>
      <c r="X747" s="276"/>
      <c r="Y747" s="276" t="e">
        <f t="shared" si="21"/>
        <v>#DIV/0!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050*2019*7030*A</v>
      </c>
      <c r="B748" s="276">
        <f>ROUND(Q59,0)</f>
        <v>0</v>
      </c>
      <c r="C748" s="278">
        <f>ROUND(Q60,2)</f>
        <v>27.96</v>
      </c>
      <c r="D748" s="276">
        <f>ROUND(Q61,0)</f>
        <v>2818290</v>
      </c>
      <c r="E748" s="276">
        <f>ROUND(Q62,0)</f>
        <v>238365</v>
      </c>
      <c r="F748" s="276">
        <f>ROUND(Q63,0)</f>
        <v>0</v>
      </c>
      <c r="G748" s="276">
        <f>ROUND(Q64,0)</f>
        <v>21339</v>
      </c>
      <c r="H748" s="276">
        <f>ROUND(Q65,0)</f>
        <v>162</v>
      </c>
      <c r="I748" s="276">
        <f>ROUND(Q66,0)</f>
        <v>3731</v>
      </c>
      <c r="J748" s="276">
        <f>ROUND(Q67,0)</f>
        <v>42156</v>
      </c>
      <c r="K748" s="276">
        <f>ROUND(Q68,0)</f>
        <v>0</v>
      </c>
      <c r="L748" s="276">
        <f>ROUND(Q69,0)</f>
        <v>12601</v>
      </c>
      <c r="M748" s="276">
        <f>ROUND(Q70,0)</f>
        <v>0</v>
      </c>
      <c r="N748" s="276">
        <f>ROUND(Q75,0)</f>
        <v>3406286</v>
      </c>
      <c r="O748" s="276">
        <f>ROUND(Q73,0)</f>
        <v>1304370</v>
      </c>
      <c r="P748" s="276">
        <f>IF(Q76&gt;0,ROUND(Q76,0),0)</f>
        <v>1295</v>
      </c>
      <c r="Q748" s="276">
        <f>IF(Q77&gt;0,ROUND(Q77,0),0)</f>
        <v>0</v>
      </c>
      <c r="R748" s="276">
        <f>IF(Q78&gt;0,ROUND(Q78,0),0)</f>
        <v>682</v>
      </c>
      <c r="S748" s="276">
        <f>IF(Q79&gt;0,ROUND(Q79,0),0)</f>
        <v>0</v>
      </c>
      <c r="T748" s="278">
        <f>IF(Q80&gt;0,ROUND(Q80,2),0)</f>
        <v>18.93</v>
      </c>
      <c r="U748" s="276"/>
      <c r="V748" s="277"/>
      <c r="W748" s="276"/>
      <c r="X748" s="276"/>
      <c r="Y748" s="276" t="e">
        <f t="shared" si="21"/>
        <v>#DIV/0!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050*2019*7040*A</v>
      </c>
      <c r="B749" s="276">
        <f>ROUND(R59,0)</f>
        <v>0</v>
      </c>
      <c r="C749" s="278">
        <f>ROUND(R60,2)</f>
        <v>10.47</v>
      </c>
      <c r="D749" s="276">
        <f>ROUND(R61,0)</f>
        <v>6042601</v>
      </c>
      <c r="E749" s="276">
        <f>ROUND(R62,0)</f>
        <v>511070</v>
      </c>
      <c r="F749" s="276">
        <f>ROUND(R63,0)</f>
        <v>0</v>
      </c>
      <c r="G749" s="276">
        <f>ROUND(R64,0)</f>
        <v>179715</v>
      </c>
      <c r="H749" s="276">
        <f>ROUND(R65,0)</f>
        <v>0</v>
      </c>
      <c r="I749" s="276">
        <f>ROUND(R66,0)</f>
        <v>141117</v>
      </c>
      <c r="J749" s="276">
        <f>ROUND(R67,0)</f>
        <v>0</v>
      </c>
      <c r="K749" s="276">
        <f>ROUND(R68,0)</f>
        <v>0</v>
      </c>
      <c r="L749" s="276">
        <f>ROUND(R69,0)</f>
        <v>67841</v>
      </c>
      <c r="M749" s="276">
        <f>ROUND(R70,0)</f>
        <v>29</v>
      </c>
      <c r="N749" s="276">
        <f>ROUND(R75,0)</f>
        <v>19829104</v>
      </c>
      <c r="O749" s="276">
        <f>ROUND(R73,0)</f>
        <v>2529302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 t="e">
        <f t="shared" si="21"/>
        <v>#DIV/0!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050*2019*7050*A</v>
      </c>
      <c r="B750" s="276"/>
      <c r="C750" s="278">
        <f>ROUND(S60,2)</f>
        <v>12.74</v>
      </c>
      <c r="D750" s="276">
        <f>ROUND(S61,0)</f>
        <v>655501</v>
      </c>
      <c r="E750" s="276">
        <f>ROUND(S62,0)</f>
        <v>55441</v>
      </c>
      <c r="F750" s="276">
        <f>ROUND(S63,0)</f>
        <v>0</v>
      </c>
      <c r="G750" s="276">
        <f>ROUND(S64,0)</f>
        <v>2356189</v>
      </c>
      <c r="H750" s="276">
        <f>ROUND(S65,0)</f>
        <v>0</v>
      </c>
      <c r="I750" s="276">
        <f>ROUND(S66,0)</f>
        <v>404910</v>
      </c>
      <c r="J750" s="276">
        <f>ROUND(S67,0)</f>
        <v>178200</v>
      </c>
      <c r="K750" s="276">
        <f>ROUND(S68,0)</f>
        <v>0</v>
      </c>
      <c r="L750" s="276">
        <f>ROUND(S69,0)</f>
        <v>1076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5476</v>
      </c>
      <c r="Q750" s="276">
        <f>IF(S77&gt;0,ROUND(S77,0),0)</f>
        <v>0</v>
      </c>
      <c r="R750" s="276">
        <f>IF(S78&gt;0,ROUND(S78,0),0)</f>
        <v>2885</v>
      </c>
      <c r="S750" s="276">
        <f>IF(S79&gt;0,ROUND(S79,0),0)</f>
        <v>0</v>
      </c>
      <c r="T750" s="278">
        <f>IF(S80&gt;0,ROUND(S80,2),0)</f>
        <v>0.02</v>
      </c>
      <c r="U750" s="276"/>
      <c r="V750" s="277"/>
      <c r="W750" s="276"/>
      <c r="X750" s="276"/>
      <c r="Y750" s="276" t="e">
        <f t="shared" si="21"/>
        <v>#DIV/0!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050*2019*7060*A</v>
      </c>
      <c r="B751" s="276"/>
      <c r="C751" s="278">
        <f>ROUND(T60,2)</f>
        <v>3.98</v>
      </c>
      <c r="D751" s="276">
        <f>ROUND(T61,0)</f>
        <v>389385</v>
      </c>
      <c r="E751" s="276">
        <f>ROUND(T62,0)</f>
        <v>32933</v>
      </c>
      <c r="F751" s="276">
        <f>ROUND(T63,0)</f>
        <v>0</v>
      </c>
      <c r="G751" s="276">
        <f>ROUND(T64,0)</f>
        <v>197534</v>
      </c>
      <c r="H751" s="276">
        <f>ROUND(T65,0)</f>
        <v>0</v>
      </c>
      <c r="I751" s="276">
        <f>ROUND(T66,0)</f>
        <v>34</v>
      </c>
      <c r="J751" s="276">
        <f>ROUND(T67,0)</f>
        <v>17325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3549274</v>
      </c>
      <c r="O751" s="276">
        <f>ROUND(T73,0)</f>
        <v>1642358</v>
      </c>
      <c r="P751" s="276">
        <f>IF(T76&gt;0,ROUND(T76,0),0)</f>
        <v>532</v>
      </c>
      <c r="Q751" s="276">
        <f>IF(T77&gt;0,ROUND(T77,0),0)</f>
        <v>0</v>
      </c>
      <c r="R751" s="276">
        <f>IF(T78&gt;0,ROUND(T78,0),0)</f>
        <v>280</v>
      </c>
      <c r="S751" s="276">
        <f>IF(T79&gt;0,ROUND(T79,0),0)</f>
        <v>0</v>
      </c>
      <c r="T751" s="278">
        <f>IF(T80&gt;0,ROUND(T80,2),0)</f>
        <v>2.91</v>
      </c>
      <c r="U751" s="276"/>
      <c r="V751" s="277"/>
      <c r="W751" s="276"/>
      <c r="X751" s="276"/>
      <c r="Y751" s="276" t="e">
        <f t="shared" si="21"/>
        <v>#DIV/0!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050*2019*7070*A</v>
      </c>
      <c r="B752" s="276">
        <f>ROUND(U59,0)</f>
        <v>0</v>
      </c>
      <c r="C752" s="278">
        <f>ROUND(U60,2)</f>
        <v>32.03</v>
      </c>
      <c r="D752" s="276">
        <f>ROUND(U61,0)</f>
        <v>2450080</v>
      </c>
      <c r="E752" s="276">
        <f>ROUND(U62,0)</f>
        <v>207223</v>
      </c>
      <c r="F752" s="276">
        <f>ROUND(U63,0)</f>
        <v>124688</v>
      </c>
      <c r="G752" s="276">
        <f>ROUND(U64,0)</f>
        <v>2215653</v>
      </c>
      <c r="H752" s="276">
        <f>ROUND(U65,0)</f>
        <v>0</v>
      </c>
      <c r="I752" s="276">
        <f>ROUND(U66,0)</f>
        <v>1436835</v>
      </c>
      <c r="J752" s="276">
        <f>ROUND(U67,0)</f>
        <v>127438</v>
      </c>
      <c r="K752" s="276">
        <f>ROUND(U68,0)</f>
        <v>103256</v>
      </c>
      <c r="L752" s="276">
        <f>ROUND(U69,0)</f>
        <v>93612</v>
      </c>
      <c r="M752" s="276">
        <f>ROUND(U70,0)</f>
        <v>0</v>
      </c>
      <c r="N752" s="276">
        <f>ROUND(U75,0)</f>
        <v>43650901</v>
      </c>
      <c r="O752" s="276">
        <f>ROUND(U73,0)</f>
        <v>17820956</v>
      </c>
      <c r="P752" s="276">
        <f>IF(U76&gt;0,ROUND(U76,0),0)</f>
        <v>3916</v>
      </c>
      <c r="Q752" s="276">
        <f>IF(U77&gt;0,ROUND(U77,0),0)</f>
        <v>0</v>
      </c>
      <c r="R752" s="276">
        <f>IF(U78&gt;0,ROUND(U78,0),0)</f>
        <v>2063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 t="e">
        <f t="shared" si="21"/>
        <v>#DIV/0!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050*2019*7110*A</v>
      </c>
      <c r="B753" s="276">
        <f>ROUND(V59,0)</f>
        <v>0</v>
      </c>
      <c r="C753" s="278">
        <f>ROUND(V60,2)</f>
        <v>12.91</v>
      </c>
      <c r="D753" s="276">
        <f>ROUND(V61,0)</f>
        <v>1335348</v>
      </c>
      <c r="E753" s="276">
        <f>ROUND(V62,0)</f>
        <v>112941</v>
      </c>
      <c r="F753" s="276">
        <f>ROUND(V63,0)</f>
        <v>23500</v>
      </c>
      <c r="G753" s="276">
        <f>ROUND(V64,0)</f>
        <v>1293804</v>
      </c>
      <c r="H753" s="276">
        <f>ROUND(V65,0)</f>
        <v>6322</v>
      </c>
      <c r="I753" s="276">
        <f>ROUND(V66,0)</f>
        <v>95502</v>
      </c>
      <c r="J753" s="276">
        <f>ROUND(V67,0)</f>
        <v>15438</v>
      </c>
      <c r="K753" s="276">
        <f>ROUND(V68,0)</f>
        <v>0</v>
      </c>
      <c r="L753" s="276">
        <f>ROUND(V69,0)</f>
        <v>36688</v>
      </c>
      <c r="M753" s="276">
        <f>ROUND(V70,0)</f>
        <v>0</v>
      </c>
      <c r="N753" s="276">
        <f>ROUND(V75,0)</f>
        <v>29481887</v>
      </c>
      <c r="O753" s="276">
        <f>ROUND(V73,0)</f>
        <v>14432147</v>
      </c>
      <c r="P753" s="276">
        <f>IF(V76&gt;0,ROUND(V76,0),0)</f>
        <v>474</v>
      </c>
      <c r="Q753" s="276">
        <f>IF(V77&gt;0,ROUND(V77,0),0)</f>
        <v>0</v>
      </c>
      <c r="R753" s="276">
        <f>IF(V78&gt;0,ROUND(V78,0),0)</f>
        <v>250</v>
      </c>
      <c r="S753" s="276">
        <f>IF(V79&gt;0,ROUND(V79,0),0)</f>
        <v>0</v>
      </c>
      <c r="T753" s="278">
        <f>IF(V80&gt;0,ROUND(V80,2),0)</f>
        <v>3.54</v>
      </c>
      <c r="U753" s="276"/>
      <c r="V753" s="277"/>
      <c r="W753" s="276"/>
      <c r="X753" s="276"/>
      <c r="Y753" s="276" t="e">
        <f t="shared" si="21"/>
        <v>#DIV/0!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050*2019*7120*A</v>
      </c>
      <c r="B754" s="276">
        <f>ROUND(W59,0)</f>
        <v>0</v>
      </c>
      <c r="C754" s="278">
        <f>ROUND(W60,2)</f>
        <v>3.2</v>
      </c>
      <c r="D754" s="276">
        <f>ROUND(W61,0)</f>
        <v>340075</v>
      </c>
      <c r="E754" s="276">
        <f>ROUND(W62,0)</f>
        <v>28763</v>
      </c>
      <c r="F754" s="276">
        <f>ROUND(W63,0)</f>
        <v>0</v>
      </c>
      <c r="G754" s="276">
        <f>ROUND(W64,0)</f>
        <v>22394</v>
      </c>
      <c r="H754" s="276">
        <f>ROUND(W65,0)</f>
        <v>0</v>
      </c>
      <c r="I754" s="276">
        <f>ROUND(W66,0)</f>
        <v>207331</v>
      </c>
      <c r="J754" s="276">
        <f>ROUND(W67,0)</f>
        <v>54885</v>
      </c>
      <c r="K754" s="276">
        <f>ROUND(W68,0)</f>
        <v>0</v>
      </c>
      <c r="L754" s="276">
        <f>ROUND(W69,0)</f>
        <v>9548</v>
      </c>
      <c r="M754" s="276">
        <f>ROUND(W70,0)</f>
        <v>0</v>
      </c>
      <c r="N754" s="276">
        <f>ROUND(W75,0)</f>
        <v>15875171</v>
      </c>
      <c r="O754" s="276">
        <f>ROUND(W73,0)</f>
        <v>1496548</v>
      </c>
      <c r="P754" s="276">
        <f>IF(W76&gt;0,ROUND(W76,0),0)</f>
        <v>1687</v>
      </c>
      <c r="Q754" s="276">
        <f>IF(W77&gt;0,ROUND(W77,0),0)</f>
        <v>0</v>
      </c>
      <c r="R754" s="276">
        <f>IF(W78&gt;0,ROUND(W78,0),0)</f>
        <v>888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 t="e">
        <f t="shared" si="21"/>
        <v>#DIV/0!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050*2019*7130*A</v>
      </c>
      <c r="B755" s="276">
        <f>ROUND(X59,0)</f>
        <v>0</v>
      </c>
      <c r="C755" s="278">
        <f>ROUND(X60,2)</f>
        <v>7.89</v>
      </c>
      <c r="D755" s="276">
        <f>ROUND(X61,0)</f>
        <v>666402</v>
      </c>
      <c r="E755" s="276">
        <f>ROUND(X62,0)</f>
        <v>56363</v>
      </c>
      <c r="F755" s="276">
        <f>ROUND(X63,0)</f>
        <v>21200</v>
      </c>
      <c r="G755" s="276">
        <f>ROUND(X64,0)</f>
        <v>248718</v>
      </c>
      <c r="H755" s="276">
        <f>ROUND(X65,0)</f>
        <v>0</v>
      </c>
      <c r="I755" s="276">
        <f>ROUND(X66,0)</f>
        <v>805734</v>
      </c>
      <c r="J755" s="276">
        <f>ROUND(X67,0)</f>
        <v>44547</v>
      </c>
      <c r="K755" s="276">
        <f>ROUND(X68,0)</f>
        <v>110930</v>
      </c>
      <c r="L755" s="276">
        <f>ROUND(X69,0)</f>
        <v>4727</v>
      </c>
      <c r="M755" s="276">
        <f>ROUND(X70,0)</f>
        <v>0</v>
      </c>
      <c r="N755" s="276">
        <f>ROUND(X75,0)</f>
        <v>43199119</v>
      </c>
      <c r="O755" s="276">
        <f>ROUND(X73,0)</f>
        <v>9653802</v>
      </c>
      <c r="P755" s="276">
        <f>IF(X76&gt;0,ROUND(X76,0),0)</f>
        <v>1369</v>
      </c>
      <c r="Q755" s="276">
        <f>IF(X77&gt;0,ROUND(X77,0),0)</f>
        <v>0</v>
      </c>
      <c r="R755" s="276">
        <f>IF(X78&gt;0,ROUND(X78,0),0)</f>
        <v>721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 t="e">
        <f t="shared" si="21"/>
        <v>#DIV/0!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050*2019*7140*A</v>
      </c>
      <c r="B756" s="276">
        <f>ROUND(Y59,0)</f>
        <v>0</v>
      </c>
      <c r="C756" s="278">
        <f>ROUND(Y60,2)</f>
        <v>34.880000000000003</v>
      </c>
      <c r="D756" s="276">
        <f>ROUND(Y61,0)</f>
        <v>2881700</v>
      </c>
      <c r="E756" s="276">
        <f>ROUND(Y62,0)</f>
        <v>243728</v>
      </c>
      <c r="F756" s="276">
        <f>ROUND(Y63,0)</f>
        <v>4500</v>
      </c>
      <c r="G756" s="276">
        <f>ROUND(Y64,0)</f>
        <v>425279</v>
      </c>
      <c r="H756" s="276">
        <f>ROUND(Y65,0)</f>
        <v>491</v>
      </c>
      <c r="I756" s="276">
        <f>ROUND(Y66,0)</f>
        <v>753608</v>
      </c>
      <c r="J756" s="276">
        <f>ROUND(Y67,0)</f>
        <v>209638</v>
      </c>
      <c r="K756" s="276">
        <f>ROUND(Y68,0)</f>
        <v>20891</v>
      </c>
      <c r="L756" s="276">
        <f>ROUND(Y69,0)</f>
        <v>31280</v>
      </c>
      <c r="M756" s="276">
        <f>ROUND(Y70,0)</f>
        <v>10492</v>
      </c>
      <c r="N756" s="276">
        <f>ROUND(Y75,0)</f>
        <v>26992654</v>
      </c>
      <c r="O756" s="276">
        <f>ROUND(Y73,0)</f>
        <v>3456818</v>
      </c>
      <c r="P756" s="276">
        <f>IF(Y76&gt;0,ROUND(Y76,0),0)</f>
        <v>6442</v>
      </c>
      <c r="Q756" s="276">
        <f>IF(Y77&gt;0,ROUND(Y77,0),0)</f>
        <v>0</v>
      </c>
      <c r="R756" s="276">
        <f>IF(Y78&gt;0,ROUND(Y78,0),0)</f>
        <v>3393</v>
      </c>
      <c r="S756" s="276">
        <f>IF(Y79&gt;0,ROUND(Y79,0),0)</f>
        <v>0</v>
      </c>
      <c r="T756" s="278">
        <f>IF(Y80&gt;0,ROUND(Y80,2),0)</f>
        <v>1.67</v>
      </c>
      <c r="U756" s="276"/>
      <c r="V756" s="277"/>
      <c r="W756" s="276"/>
      <c r="X756" s="276"/>
      <c r="Y756" s="276" t="e">
        <f t="shared" si="21"/>
        <v>#DIV/0!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050*2019*7150*A</v>
      </c>
      <c r="B757" s="276">
        <f>ROUND(Z59,0)</f>
        <v>0</v>
      </c>
      <c r="C757" s="278">
        <f>ROUND(Z60,2)</f>
        <v>18.5</v>
      </c>
      <c r="D757" s="276">
        <f>ROUND(Z61,0)</f>
        <v>1791074</v>
      </c>
      <c r="E757" s="276">
        <f>ROUND(Z62,0)</f>
        <v>151485</v>
      </c>
      <c r="F757" s="276">
        <f>ROUND(Z63,0)</f>
        <v>0</v>
      </c>
      <c r="G757" s="276">
        <f>ROUND(Z64,0)</f>
        <v>137291</v>
      </c>
      <c r="H757" s="276">
        <f>ROUND(Z65,0)</f>
        <v>472</v>
      </c>
      <c r="I757" s="276">
        <f>ROUND(Z66,0)</f>
        <v>1327371</v>
      </c>
      <c r="J757" s="276">
        <f>ROUND(Z67,0)</f>
        <v>278033</v>
      </c>
      <c r="K757" s="276">
        <f>ROUND(Z68,0)</f>
        <v>0</v>
      </c>
      <c r="L757" s="276">
        <f>ROUND(Z69,0)</f>
        <v>39977</v>
      </c>
      <c r="M757" s="276">
        <f>ROUND(Z70,0)</f>
        <v>4290</v>
      </c>
      <c r="N757" s="276">
        <f>ROUND(Z75,0)</f>
        <v>19145493</v>
      </c>
      <c r="O757" s="276">
        <f>ROUND(Z73,0)</f>
        <v>353330</v>
      </c>
      <c r="P757" s="276">
        <f>IF(Z76&gt;0,ROUND(Z76,0),0)</f>
        <v>8544</v>
      </c>
      <c r="Q757" s="276">
        <f>IF(Z77&gt;0,ROUND(Z77,0),0)</f>
        <v>0</v>
      </c>
      <c r="R757" s="276">
        <f>IF(Z78&gt;0,ROUND(Z78,0),0)</f>
        <v>4500</v>
      </c>
      <c r="S757" s="276">
        <f>IF(Z79&gt;0,ROUND(Z79,0),0)</f>
        <v>0</v>
      </c>
      <c r="T757" s="278">
        <f>IF(Z80&gt;0,ROUND(Z80,2),0)</f>
        <v>7.13</v>
      </c>
      <c r="U757" s="276"/>
      <c r="V757" s="277"/>
      <c r="W757" s="276"/>
      <c r="X757" s="276"/>
      <c r="Y757" s="276" t="e">
        <f t="shared" si="21"/>
        <v>#DIV/0!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050*2019*7160*A</v>
      </c>
      <c r="B758" s="276">
        <f>ROUND(AA59,0)</f>
        <v>0</v>
      </c>
      <c r="C758" s="278">
        <f>ROUND(AA60,2)</f>
        <v>2.2599999999999998</v>
      </c>
      <c r="D758" s="276">
        <f>ROUND(AA61,0)</f>
        <v>231790</v>
      </c>
      <c r="E758" s="276">
        <f>ROUND(AA62,0)</f>
        <v>19604</v>
      </c>
      <c r="F758" s="276">
        <f>ROUND(AA63,0)</f>
        <v>0</v>
      </c>
      <c r="G758" s="276">
        <f>ROUND(AA64,0)</f>
        <v>257443</v>
      </c>
      <c r="H758" s="276">
        <f>ROUND(AA65,0)</f>
        <v>0</v>
      </c>
      <c r="I758" s="276">
        <f>ROUND(AA66,0)</f>
        <v>45431</v>
      </c>
      <c r="J758" s="276">
        <f>ROUND(AA67,0)</f>
        <v>33785</v>
      </c>
      <c r="K758" s="276">
        <f>ROUND(AA68,0)</f>
        <v>37500</v>
      </c>
      <c r="L758" s="276">
        <f>ROUND(AA69,0)</f>
        <v>0</v>
      </c>
      <c r="M758" s="276">
        <f>ROUND(AA70,0)</f>
        <v>0</v>
      </c>
      <c r="N758" s="276">
        <f>ROUND(AA75,0)</f>
        <v>4742173</v>
      </c>
      <c r="O758" s="276">
        <f>ROUND(AA73,0)</f>
        <v>584187</v>
      </c>
      <c r="P758" s="276">
        <f>IF(AA76&gt;0,ROUND(AA76,0),0)</f>
        <v>1038</v>
      </c>
      <c r="Q758" s="276">
        <f>IF(AA77&gt;0,ROUND(AA77,0),0)</f>
        <v>0</v>
      </c>
      <c r="R758" s="276">
        <f>IF(AA78&gt;0,ROUND(AA78,0),0)</f>
        <v>547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 t="e">
        <f t="shared" si="21"/>
        <v>#DIV/0!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050*2019*7170*A</v>
      </c>
      <c r="B759" s="276"/>
      <c r="C759" s="278">
        <f>ROUND(AB60,2)</f>
        <v>30.24</v>
      </c>
      <c r="D759" s="276">
        <f>ROUND(AB61,0)</f>
        <v>2877264</v>
      </c>
      <c r="E759" s="276">
        <f>ROUND(AB62,0)</f>
        <v>243353</v>
      </c>
      <c r="F759" s="276">
        <f>ROUND(AB63,0)</f>
        <v>0</v>
      </c>
      <c r="G759" s="276">
        <f>ROUND(AB64,0)</f>
        <v>15511756</v>
      </c>
      <c r="H759" s="276">
        <f>ROUND(AB65,0)</f>
        <v>0</v>
      </c>
      <c r="I759" s="276">
        <f>ROUND(AB66,0)</f>
        <v>40433</v>
      </c>
      <c r="J759" s="276">
        <f>ROUND(AB67,0)</f>
        <v>67730</v>
      </c>
      <c r="K759" s="276">
        <f>ROUND(AB68,0)</f>
        <v>206217</v>
      </c>
      <c r="L759" s="276">
        <f>ROUND(AB69,0)</f>
        <v>46046</v>
      </c>
      <c r="M759" s="276">
        <f>ROUND(AB70,0)</f>
        <v>2565006</v>
      </c>
      <c r="N759" s="276">
        <f>ROUND(AB75,0)</f>
        <v>105571974</v>
      </c>
      <c r="O759" s="276">
        <f>ROUND(AB73,0)</f>
        <v>15677978</v>
      </c>
      <c r="P759" s="276">
        <f>IF(AB76&gt;0,ROUND(AB76,0),0)</f>
        <v>2081</v>
      </c>
      <c r="Q759" s="276">
        <f>IF(AB77&gt;0,ROUND(AB77,0),0)</f>
        <v>0</v>
      </c>
      <c r="R759" s="276">
        <f>IF(AB78&gt;0,ROUND(AB78,0),0)</f>
        <v>1096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 t="e">
        <f t="shared" si="21"/>
        <v>#DIV/0!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050*2019*7180*A</v>
      </c>
      <c r="B760" s="276">
        <f>ROUND(AC59,0)</f>
        <v>0</v>
      </c>
      <c r="C760" s="278">
        <f>ROUND(AC60,2)</f>
        <v>33.24</v>
      </c>
      <c r="D760" s="276">
        <f>ROUND(AC61,0)</f>
        <v>2736938</v>
      </c>
      <c r="E760" s="276">
        <f>ROUND(AC62,0)</f>
        <v>231484</v>
      </c>
      <c r="F760" s="276">
        <f>ROUND(AC63,0)</f>
        <v>6400</v>
      </c>
      <c r="G760" s="276">
        <f>ROUND(AC64,0)</f>
        <v>532225</v>
      </c>
      <c r="H760" s="276">
        <f>ROUND(AC65,0)</f>
        <v>0</v>
      </c>
      <c r="I760" s="276">
        <f>ROUND(AC66,0)</f>
        <v>94951</v>
      </c>
      <c r="J760" s="276">
        <f>ROUND(AC67,0)</f>
        <v>112541</v>
      </c>
      <c r="K760" s="276">
        <f>ROUND(AC68,0)</f>
        <v>6608</v>
      </c>
      <c r="L760" s="276">
        <f>ROUND(AC69,0)</f>
        <v>53738</v>
      </c>
      <c r="M760" s="276">
        <f>ROUND(AC70,0)</f>
        <v>0</v>
      </c>
      <c r="N760" s="276">
        <f>ROUND(AC75,0)</f>
        <v>21329527</v>
      </c>
      <c r="O760" s="276">
        <f>ROUND(AC73,0)</f>
        <v>12334257</v>
      </c>
      <c r="P760" s="276">
        <f>IF(AC76&gt;0,ROUND(AC76,0),0)</f>
        <v>3458</v>
      </c>
      <c r="Q760" s="276">
        <f>IF(AC77&gt;0,ROUND(AC77,0),0)</f>
        <v>0</v>
      </c>
      <c r="R760" s="276">
        <f>IF(AC78&gt;0,ROUND(AC78,0),0)</f>
        <v>1822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 t="e">
        <f t="shared" si="21"/>
        <v>#DIV/0!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050*2019*7190*A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 t="e">
        <f t="shared" si="21"/>
        <v>#DIV/0!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050*2019*7200*A</v>
      </c>
      <c r="B762" s="276">
        <f>ROUND(AE59,0)</f>
        <v>0</v>
      </c>
      <c r="C762" s="278">
        <f>ROUND(AE60,2)</f>
        <v>17.39</v>
      </c>
      <c r="D762" s="276">
        <f>ROUND(AE61,0)</f>
        <v>1221840</v>
      </c>
      <c r="E762" s="276">
        <f>ROUND(AE62,0)</f>
        <v>103341</v>
      </c>
      <c r="F762" s="276">
        <f>ROUND(AE63,0)</f>
        <v>0</v>
      </c>
      <c r="G762" s="276">
        <f>ROUND(AE64,0)</f>
        <v>17798</v>
      </c>
      <c r="H762" s="276">
        <f>ROUND(AE65,0)</f>
        <v>0</v>
      </c>
      <c r="I762" s="276">
        <f>ROUND(AE66,0)</f>
        <v>40797</v>
      </c>
      <c r="J762" s="276">
        <f>ROUND(AE67,0)</f>
        <v>92249</v>
      </c>
      <c r="K762" s="276">
        <f>ROUND(AE68,0)</f>
        <v>55000</v>
      </c>
      <c r="L762" s="276">
        <f>ROUND(AE69,0)</f>
        <v>33750</v>
      </c>
      <c r="M762" s="276">
        <f>ROUND(AE70,0)</f>
        <v>0</v>
      </c>
      <c r="N762" s="276">
        <f>ROUND(AE75,0)</f>
        <v>3945486</v>
      </c>
      <c r="O762" s="276">
        <f>ROUND(AE73,0)</f>
        <v>2499100</v>
      </c>
      <c r="P762" s="276">
        <f>IF(AE76&gt;0,ROUND(AE76,0),0)</f>
        <v>2835</v>
      </c>
      <c r="Q762" s="276">
        <f>IF(AE77&gt;0,ROUND(AE77,0),0)</f>
        <v>0</v>
      </c>
      <c r="R762" s="276">
        <f>IF(AE78&gt;0,ROUND(AE78,0),0)</f>
        <v>1493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 t="e">
        <f t="shared" si="21"/>
        <v>#DIV/0!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050*2019*7220*A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 t="e">
        <f t="shared" si="21"/>
        <v>#DIV/0!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050*2019*7230*A</v>
      </c>
      <c r="B764" s="276">
        <f>ROUND(AG59,0)</f>
        <v>0</v>
      </c>
      <c r="C764" s="278">
        <f>ROUND(AG60,2)</f>
        <v>45.79</v>
      </c>
      <c r="D764" s="276">
        <f>ROUND(AG61,0)</f>
        <v>7757506</v>
      </c>
      <c r="E764" s="276">
        <f>ROUND(AG62,0)</f>
        <v>656113</v>
      </c>
      <c r="F764" s="276">
        <f>ROUND(AG63,0)</f>
        <v>321852</v>
      </c>
      <c r="G764" s="276">
        <f>ROUND(AG64,0)</f>
        <v>706450</v>
      </c>
      <c r="H764" s="276">
        <f>ROUND(AG65,0)</f>
        <v>0</v>
      </c>
      <c r="I764" s="276">
        <f>ROUND(AG66,0)</f>
        <v>77826</v>
      </c>
      <c r="J764" s="276">
        <f>ROUND(AG67,0)</f>
        <v>232723</v>
      </c>
      <c r="K764" s="276">
        <f>ROUND(AG68,0)</f>
        <v>0</v>
      </c>
      <c r="L764" s="276">
        <f>ROUND(AG69,0)</f>
        <v>82981</v>
      </c>
      <c r="M764" s="276">
        <f>ROUND(AG70,0)</f>
        <v>32717</v>
      </c>
      <c r="N764" s="276">
        <f>ROUND(AG75,0)</f>
        <v>54214457</v>
      </c>
      <c r="O764" s="276">
        <f>ROUND(AG73,0)</f>
        <v>9559889</v>
      </c>
      <c r="P764" s="276">
        <f>IF(AG76&gt;0,ROUND(AG76,0),0)</f>
        <v>7152</v>
      </c>
      <c r="Q764" s="276">
        <f>IF(AG77&gt;0,ROUND(AG77,0),0)</f>
        <v>0</v>
      </c>
      <c r="R764" s="276">
        <f>IF(AG78&gt;0,ROUND(AG78,0),0)</f>
        <v>3767</v>
      </c>
      <c r="S764" s="276">
        <f>IF(AG79&gt;0,ROUND(AG79,0),0)</f>
        <v>0</v>
      </c>
      <c r="T764" s="278">
        <f>IF(AG80&gt;0,ROUND(AG80,2),0)</f>
        <v>16.36</v>
      </c>
      <c r="U764" s="276"/>
      <c r="V764" s="277"/>
      <c r="W764" s="276"/>
      <c r="X764" s="276"/>
      <c r="Y764" s="276" t="e">
        <f t="shared" si="21"/>
        <v>#DIV/0!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050*2019*7240*A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 t="e">
        <f t="shared" si="21"/>
        <v>#DIV/0!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050*2019*7250*A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 t="e">
        <f t="shared" si="21"/>
        <v>#DIV/0!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050*2019*7260*A</v>
      </c>
      <c r="B767" s="276">
        <f>ROUND(AJ59,0)</f>
        <v>0</v>
      </c>
      <c r="C767" s="278">
        <f>ROUND(AJ60,2)</f>
        <v>2.83</v>
      </c>
      <c r="D767" s="276">
        <f>ROUND(AJ61,0)</f>
        <v>212937</v>
      </c>
      <c r="E767" s="276">
        <f>ROUND(AJ62,0)</f>
        <v>18010</v>
      </c>
      <c r="F767" s="276">
        <f>ROUND(AJ63,0)</f>
        <v>0</v>
      </c>
      <c r="G767" s="276">
        <f>ROUND(AJ64,0)</f>
        <v>1242</v>
      </c>
      <c r="H767" s="276">
        <f>ROUND(AJ65,0)</f>
        <v>0</v>
      </c>
      <c r="I767" s="276">
        <f>ROUND(AJ66,0)</f>
        <v>973</v>
      </c>
      <c r="J767" s="276">
        <f>ROUND(AJ67,0)</f>
        <v>0</v>
      </c>
      <c r="K767" s="276">
        <f>ROUND(AJ68,0)</f>
        <v>0</v>
      </c>
      <c r="L767" s="276">
        <f>ROUND(AJ69,0)</f>
        <v>5789</v>
      </c>
      <c r="M767" s="276">
        <f>ROUND(AJ70,0)</f>
        <v>0</v>
      </c>
      <c r="N767" s="276">
        <f>ROUND(AJ75,0)</f>
        <v>181139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1.1299999999999999</v>
      </c>
      <c r="U767" s="276"/>
      <c r="V767" s="277"/>
      <c r="W767" s="276"/>
      <c r="X767" s="276"/>
      <c r="Y767" s="276" t="e">
        <f t="shared" si="21"/>
        <v>#DIV/0!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050*2019*7310*A</v>
      </c>
      <c r="B768" s="276">
        <f>ROUND(AK59,0)</f>
        <v>0</v>
      </c>
      <c r="C768" s="278">
        <f>ROUND(AK60,2)</f>
        <v>10.88</v>
      </c>
      <c r="D768" s="276">
        <f>ROUND(AK61,0)</f>
        <v>817627</v>
      </c>
      <c r="E768" s="276">
        <f>ROUND(AK62,0)</f>
        <v>69153</v>
      </c>
      <c r="F768" s="276">
        <f>ROUND(AK63,0)</f>
        <v>0</v>
      </c>
      <c r="G768" s="276">
        <f>ROUND(AK64,0)</f>
        <v>7089</v>
      </c>
      <c r="H768" s="276">
        <f>ROUND(AK65,0)</f>
        <v>0</v>
      </c>
      <c r="I768" s="276">
        <f>ROUND(AK66,0)</f>
        <v>15</v>
      </c>
      <c r="J768" s="276">
        <f>ROUND(AK67,0)</f>
        <v>50553</v>
      </c>
      <c r="K768" s="276">
        <f>ROUND(AK68,0)</f>
        <v>0</v>
      </c>
      <c r="L768" s="276">
        <f>ROUND(AK69,0)</f>
        <v>6570</v>
      </c>
      <c r="M768" s="276">
        <f>ROUND(AK70,0)</f>
        <v>70</v>
      </c>
      <c r="N768" s="276">
        <f>ROUND(AK75,0)</f>
        <v>2481694</v>
      </c>
      <c r="O768" s="276">
        <f>ROUND(AK73,0)</f>
        <v>2280142</v>
      </c>
      <c r="P768" s="276">
        <f>IF(AK76&gt;0,ROUND(AK76,0),0)</f>
        <v>1553</v>
      </c>
      <c r="Q768" s="276">
        <f>IF(AK77&gt;0,ROUND(AK77,0),0)</f>
        <v>0</v>
      </c>
      <c r="R768" s="276">
        <f>IF(AK78&gt;0,ROUND(AK78,0),0)</f>
        <v>818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 t="e">
        <f t="shared" si="21"/>
        <v>#DIV/0!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050*2019*7320*A</v>
      </c>
      <c r="B769" s="276">
        <f>ROUND(AL59,0)</f>
        <v>0</v>
      </c>
      <c r="C769" s="278">
        <f>ROUND(AL60,2)</f>
        <v>2.77</v>
      </c>
      <c r="D769" s="276">
        <f>ROUND(AL61,0)</f>
        <v>206555</v>
      </c>
      <c r="E769" s="276">
        <f>ROUND(AL62,0)</f>
        <v>17470</v>
      </c>
      <c r="F769" s="276">
        <f>ROUND(AL63,0)</f>
        <v>0</v>
      </c>
      <c r="G769" s="276">
        <f>ROUND(AL64,0)</f>
        <v>2289</v>
      </c>
      <c r="H769" s="276">
        <f>ROUND(AL65,0)</f>
        <v>0</v>
      </c>
      <c r="I769" s="276">
        <f>ROUND(AL66,0)</f>
        <v>45</v>
      </c>
      <c r="J769" s="276">
        <f>ROUND(AL67,0)</f>
        <v>10995</v>
      </c>
      <c r="K769" s="276">
        <f>ROUND(AL68,0)</f>
        <v>0</v>
      </c>
      <c r="L769" s="276">
        <f>ROUND(AL69,0)</f>
        <v>1912</v>
      </c>
      <c r="M769" s="276">
        <f>ROUND(AL70,0)</f>
        <v>0</v>
      </c>
      <c r="N769" s="276">
        <f>ROUND(AL75,0)</f>
        <v>800272</v>
      </c>
      <c r="O769" s="276">
        <f>ROUND(AL73,0)</f>
        <v>674202</v>
      </c>
      <c r="P769" s="276">
        <f>IF(AL76&gt;0,ROUND(AL76,0),0)</f>
        <v>338</v>
      </c>
      <c r="Q769" s="276">
        <f>IF(AL77&gt;0,ROUND(AL77,0),0)</f>
        <v>0</v>
      </c>
      <c r="R769" s="276">
        <f>IF(AL78&gt;0,ROUND(AL78,0),0)</f>
        <v>178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 t="e">
        <f t="shared" si="21"/>
        <v>#DIV/0!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050*2019*7330*A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 t="e">
        <f t="shared" si="21"/>
        <v>#DIV/0!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050*2019*7340*A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 t="e">
        <f t="shared" si="21"/>
        <v>#DIV/0!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050*2019*7350*A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 t="e">
        <f t="shared" si="21"/>
        <v>#DIV/0!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050*2019*7380*A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 t="e">
        <f t="shared" si="21"/>
        <v>#DIV/0!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050*2019*7390*A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 t="e">
        <f t="shared" si="21"/>
        <v>#DIV/0!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050*2019*7400*A</v>
      </c>
      <c r="B775" s="276">
        <f>ROUND(AR59,0)</f>
        <v>0</v>
      </c>
      <c r="C775" s="278">
        <f>ROUND(AR60,2)</f>
        <v>0</v>
      </c>
      <c r="D775" s="276">
        <f>ROUND(AR61,0)</f>
        <v>18822</v>
      </c>
      <c r="E775" s="276">
        <f>ROUND(AR62,0)</f>
        <v>1592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 t="e">
        <f t="shared" si="21"/>
        <v>#DIV/0!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050*2019*7410*A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 t="e">
        <f t="shared" si="21"/>
        <v>#DIV/0!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050*2019*7420*A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 t="e">
        <f t="shared" si="21"/>
        <v>#DIV/0!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050*2019*7430*A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 t="e">
        <f t="shared" si="21"/>
        <v>#DIV/0!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050*2019*7490*A</v>
      </c>
      <c r="B779" s="276"/>
      <c r="C779" s="278">
        <f>ROUND(AV60,2)</f>
        <v>0</v>
      </c>
      <c r="D779" s="276">
        <f>ROUND(AV61,0)</f>
        <v>1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6543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201</v>
      </c>
      <c r="Q779" s="276">
        <f>IF(AV77&gt;0,ROUND(AV77,0),0)</f>
        <v>0</v>
      </c>
      <c r="R779" s="276">
        <f>IF(AV78&gt;0,ROUND(AV78,0),0)</f>
        <v>106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 t="e">
        <f t="shared" si="21"/>
        <v>#DIV/0!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050*2019*8200*A</v>
      </c>
      <c r="B780" s="276"/>
      <c r="C780" s="278">
        <f>ROUND(AW60,2)</f>
        <v>2.2999999999999998</v>
      </c>
      <c r="D780" s="276">
        <f>ROUND(AW61,0)</f>
        <v>110040</v>
      </c>
      <c r="E780" s="276">
        <f>ROUND(AW62,0)</f>
        <v>9307</v>
      </c>
      <c r="F780" s="276">
        <f>ROUND(AW63,0)</f>
        <v>0</v>
      </c>
      <c r="G780" s="276">
        <f>ROUND(AW64,0)</f>
        <v>472</v>
      </c>
      <c r="H780" s="276">
        <f>ROUND(AW65,0)</f>
        <v>0</v>
      </c>
      <c r="I780" s="276">
        <f>ROUND(AW66,0)</f>
        <v>5252</v>
      </c>
      <c r="J780" s="276">
        <f>ROUND(AW67,0)</f>
        <v>5789</v>
      </c>
      <c r="K780" s="276">
        <f>ROUND(AW68,0)</f>
        <v>0</v>
      </c>
      <c r="L780" s="276">
        <f>ROUND(AW69,0)</f>
        <v>1120</v>
      </c>
      <c r="M780" s="276">
        <f>ROUND(AW70,0)</f>
        <v>33009</v>
      </c>
      <c r="N780" s="276"/>
      <c r="O780" s="276"/>
      <c r="P780" s="276">
        <f>IF(AW76&gt;0,ROUND(AW76,0),0)</f>
        <v>178</v>
      </c>
      <c r="Q780" s="276">
        <f>IF(AW77&gt;0,ROUND(AW77,0),0)</f>
        <v>0</v>
      </c>
      <c r="R780" s="276">
        <f>IF(AW78&gt;0,ROUND(AW78,0),0)</f>
        <v>94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050*2019*8310*A</v>
      </c>
      <c r="B781" s="276"/>
      <c r="C781" s="278">
        <f>ROUND(AX60,2)</f>
        <v>0.14000000000000001</v>
      </c>
      <c r="D781" s="276">
        <f>ROUND(AX61,0)</f>
        <v>5411</v>
      </c>
      <c r="E781" s="276">
        <f>ROUND(AX62,0)</f>
        <v>458</v>
      </c>
      <c r="F781" s="276">
        <f>ROUND(AX63,0)</f>
        <v>0</v>
      </c>
      <c r="G781" s="276">
        <f>ROUND(AX64,0)</f>
        <v>3905</v>
      </c>
      <c r="H781" s="276">
        <f>ROUND(AX65,0)</f>
        <v>0</v>
      </c>
      <c r="I781" s="276">
        <f>ROUND(AX66,0)</f>
        <v>4703</v>
      </c>
      <c r="J781" s="276">
        <f>ROUND(AX67,0)</f>
        <v>0</v>
      </c>
      <c r="K781" s="276">
        <f>ROUND(AX68,0)</f>
        <v>286653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050*2019*8320*A</v>
      </c>
      <c r="B782" s="276">
        <f>ROUND(AY59,0)</f>
        <v>0</v>
      </c>
      <c r="C782" s="278">
        <f>ROUND(AY60,2)</f>
        <v>35.42</v>
      </c>
      <c r="D782" s="276">
        <f>ROUND(AY61,0)</f>
        <v>1309054</v>
      </c>
      <c r="E782" s="276">
        <f>ROUND(AY62,0)</f>
        <v>110717</v>
      </c>
      <c r="F782" s="276">
        <f>ROUND(AY63,0)</f>
        <v>0</v>
      </c>
      <c r="G782" s="276">
        <f>ROUND(AY64,0)</f>
        <v>-232317</v>
      </c>
      <c r="H782" s="276">
        <f>ROUND(AY65,0)</f>
        <v>0</v>
      </c>
      <c r="I782" s="276">
        <f>ROUND(AY66,0)</f>
        <v>1462822</v>
      </c>
      <c r="J782" s="276">
        <f>ROUND(AY67,0)</f>
        <v>230746</v>
      </c>
      <c r="K782" s="276">
        <f>ROUND(AY68,0)</f>
        <v>0</v>
      </c>
      <c r="L782" s="276">
        <f>ROUND(AY69,0)</f>
        <v>2237</v>
      </c>
      <c r="M782" s="276">
        <f>ROUND(AY70,0)</f>
        <v>713701</v>
      </c>
      <c r="N782" s="276"/>
      <c r="O782" s="276"/>
      <c r="P782" s="276">
        <f>IF(AY76&gt;0,ROUND(AY76,0),0)</f>
        <v>7091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050*2019*8330*A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93207</v>
      </c>
      <c r="J783" s="276">
        <f>ROUND(AZ67,0)</f>
        <v>6226</v>
      </c>
      <c r="K783" s="276">
        <f>ROUND(AZ68,0)</f>
        <v>0</v>
      </c>
      <c r="L783" s="276">
        <f>ROUND(AZ69,0)</f>
        <v>0</v>
      </c>
      <c r="M783" s="276">
        <f>ROUND(AZ70,0)</f>
        <v>123660</v>
      </c>
      <c r="N783" s="276"/>
      <c r="O783" s="276"/>
      <c r="P783" s="276">
        <f>IF(AZ76&gt;0,ROUND(AZ76,0),0)</f>
        <v>191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050*2019*8350*A</v>
      </c>
      <c r="B784" s="276">
        <f>ROUND(BA59,0)</f>
        <v>0</v>
      </c>
      <c r="C784" s="278">
        <f>ROUND(BA60,2)</f>
        <v>3.18</v>
      </c>
      <c r="D784" s="276">
        <f>ROUND(BA61,0)</f>
        <v>110470</v>
      </c>
      <c r="E784" s="276">
        <f>ROUND(BA62,0)</f>
        <v>9343</v>
      </c>
      <c r="F784" s="276">
        <f>ROUND(BA63,0)</f>
        <v>0</v>
      </c>
      <c r="G784" s="276">
        <f>ROUND(BA64,0)</f>
        <v>31203</v>
      </c>
      <c r="H784" s="276">
        <f>ROUND(BA65,0)</f>
        <v>0</v>
      </c>
      <c r="I784" s="276">
        <f>ROUND(BA66,0)</f>
        <v>463042</v>
      </c>
      <c r="J784" s="276">
        <f>ROUND(BA67,0)</f>
        <v>18312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563</v>
      </c>
      <c r="Q784" s="276">
        <f>IF(BA77&gt;0,ROUND(BA77,0),0)</f>
        <v>0</v>
      </c>
      <c r="R784" s="276">
        <f>IF(BA78&gt;0,ROUND(BA78,0),0)</f>
        <v>296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050*2019*8360*A</v>
      </c>
      <c r="B785" s="276"/>
      <c r="C785" s="278">
        <f>ROUND(BB60,2)</f>
        <v>15.86</v>
      </c>
      <c r="D785" s="276">
        <f>ROUND(BB61,0)</f>
        <v>1410003</v>
      </c>
      <c r="E785" s="276">
        <f>ROUND(BB62,0)</f>
        <v>119255</v>
      </c>
      <c r="F785" s="276">
        <f>ROUND(BB63,0)</f>
        <v>0</v>
      </c>
      <c r="G785" s="276">
        <f>ROUND(BB64,0)</f>
        <v>2652</v>
      </c>
      <c r="H785" s="276">
        <f>ROUND(BB65,0)</f>
        <v>0</v>
      </c>
      <c r="I785" s="276">
        <f>ROUND(BB66,0)</f>
        <v>20082</v>
      </c>
      <c r="J785" s="276">
        <f>ROUND(BB67,0)</f>
        <v>13128</v>
      </c>
      <c r="K785" s="276">
        <f>ROUND(BB68,0)</f>
        <v>0</v>
      </c>
      <c r="L785" s="276">
        <f>ROUND(BB69,0)</f>
        <v>7607</v>
      </c>
      <c r="M785" s="276">
        <f>ROUND(BB70,0)</f>
        <v>3334</v>
      </c>
      <c r="N785" s="276"/>
      <c r="O785" s="276"/>
      <c r="P785" s="276">
        <f>IF(BB76&gt;0,ROUND(BB76,0),0)</f>
        <v>403</v>
      </c>
      <c r="Q785" s="276">
        <f>IF(BB77&gt;0,ROUND(BB77,0),0)</f>
        <v>0</v>
      </c>
      <c r="R785" s="276">
        <f>IF(BB78&gt;0,ROUND(BB78,0),0)</f>
        <v>212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050*2019*8370*A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050*2019*8420*A</v>
      </c>
      <c r="B787" s="276"/>
      <c r="C787" s="278">
        <f>ROUND(BD60,2)</f>
        <v>0.72</v>
      </c>
      <c r="D787" s="276">
        <f>ROUND(BD61,0)</f>
        <v>31406</v>
      </c>
      <c r="E787" s="276">
        <f>ROUND(BD62,0)</f>
        <v>2656</v>
      </c>
      <c r="F787" s="276">
        <f>ROUND(BD63,0)</f>
        <v>0</v>
      </c>
      <c r="G787" s="276">
        <f>ROUND(BD64,0)</f>
        <v>21053</v>
      </c>
      <c r="H787" s="276">
        <f>ROUND(BD65,0)</f>
        <v>0</v>
      </c>
      <c r="I787" s="276">
        <f>ROUND(BD66,0)</f>
        <v>78146</v>
      </c>
      <c r="J787" s="276">
        <f>ROUND(BD67,0)</f>
        <v>117289</v>
      </c>
      <c r="K787" s="276">
        <f>ROUND(BD68,0)</f>
        <v>0</v>
      </c>
      <c r="L787" s="276">
        <f>ROUND(BD69,0)</f>
        <v>58048</v>
      </c>
      <c r="M787" s="276">
        <f>ROUND(BD70,0)</f>
        <v>0</v>
      </c>
      <c r="N787" s="276"/>
      <c r="O787" s="276"/>
      <c r="P787" s="276">
        <f>IF(BD76&gt;0,ROUND(BD76,0),0)</f>
        <v>3604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050*2019*8430*A</v>
      </c>
      <c r="B788" s="276">
        <f>ROUND(BE59,0)</f>
        <v>173615</v>
      </c>
      <c r="C788" s="278">
        <f>ROUND(BE60,2)</f>
        <v>26.06</v>
      </c>
      <c r="D788" s="276">
        <f>ROUND(BE61,0)</f>
        <v>1647265</v>
      </c>
      <c r="E788" s="276">
        <f>ROUND(BE62,0)</f>
        <v>139322</v>
      </c>
      <c r="F788" s="276">
        <f>ROUND(BE63,0)</f>
        <v>495</v>
      </c>
      <c r="G788" s="276">
        <f>ROUND(BE64,0)</f>
        <v>428466</v>
      </c>
      <c r="H788" s="276">
        <f>ROUND(BE65,0)</f>
        <v>1152488</v>
      </c>
      <c r="I788" s="276">
        <f>ROUND(BE66,0)</f>
        <v>1781183</v>
      </c>
      <c r="J788" s="276">
        <f>ROUND(BE67,0)</f>
        <v>1069183</v>
      </c>
      <c r="K788" s="276">
        <f>ROUND(BE68,0)</f>
        <v>91</v>
      </c>
      <c r="L788" s="276">
        <f>ROUND(BE69,0)</f>
        <v>165345</v>
      </c>
      <c r="M788" s="276">
        <f>ROUND(BE70,0)</f>
        <v>478740</v>
      </c>
      <c r="N788" s="276"/>
      <c r="O788" s="276"/>
      <c r="P788" s="276">
        <f>IF(BE76&gt;0,ROUND(BE76,0),0)</f>
        <v>32856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050*2019*8460*A</v>
      </c>
      <c r="B789" s="276"/>
      <c r="C789" s="278">
        <f>ROUND(BF60,2)</f>
        <v>43.96</v>
      </c>
      <c r="D789" s="276">
        <f>ROUND(BF61,0)</f>
        <v>1428709</v>
      </c>
      <c r="E789" s="276">
        <f>ROUND(BF62,0)</f>
        <v>120837</v>
      </c>
      <c r="F789" s="276">
        <f>ROUND(BF63,0)</f>
        <v>0</v>
      </c>
      <c r="G789" s="276">
        <f>ROUND(BF64,0)</f>
        <v>198588</v>
      </c>
      <c r="H789" s="276">
        <f>ROUND(BF65,0)</f>
        <v>0</v>
      </c>
      <c r="I789" s="276">
        <f>ROUND(BF66,0)</f>
        <v>116896</v>
      </c>
      <c r="J789" s="276">
        <f>ROUND(BF67,0)</f>
        <v>100079</v>
      </c>
      <c r="K789" s="276">
        <f>ROUND(BF68,0)</f>
        <v>0</v>
      </c>
      <c r="L789" s="276">
        <f>ROUND(BF69,0)</f>
        <v>9719</v>
      </c>
      <c r="M789" s="276">
        <f>ROUND(BF70,0)</f>
        <v>80034</v>
      </c>
      <c r="N789" s="276"/>
      <c r="O789" s="276"/>
      <c r="P789" s="276">
        <f>IF(BF76&gt;0,ROUND(BF76,0),0)</f>
        <v>3075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050*2019*8470*A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13416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412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050*2019*8480*A</v>
      </c>
      <c r="B791" s="276"/>
      <c r="C791" s="278">
        <f>ROUND(BH60,2)</f>
        <v>7.0000000000000007E-2</v>
      </c>
      <c r="D791" s="276">
        <f>ROUND(BH61,0)</f>
        <v>3608</v>
      </c>
      <c r="E791" s="276">
        <f>ROUND(BH62,0)</f>
        <v>305</v>
      </c>
      <c r="F791" s="276">
        <f>ROUND(BH63,0)</f>
        <v>8400</v>
      </c>
      <c r="G791" s="276">
        <f>ROUND(BH64,0)</f>
        <v>268</v>
      </c>
      <c r="H791" s="276">
        <f>ROUND(BH65,0)</f>
        <v>0</v>
      </c>
      <c r="I791" s="276">
        <f>ROUND(BH66,0)</f>
        <v>0</v>
      </c>
      <c r="J791" s="276">
        <f>ROUND(BH67,0)</f>
        <v>80811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2483</v>
      </c>
      <c r="Q791" s="276">
        <f>IF(BH77&gt;0,ROUND(BH77,0),0)</f>
        <v>0</v>
      </c>
      <c r="R791" s="276">
        <f>IF(BH78&gt;0,ROUND(BH78,0),0)</f>
        <v>1308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050*2019*8490*A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050*2019*8510*A</v>
      </c>
      <c r="B793" s="276"/>
      <c r="C793" s="278">
        <f>ROUND(BJ60,2)</f>
        <v>1.01</v>
      </c>
      <c r="D793" s="276">
        <f>ROUND(BJ61,0)</f>
        <v>56440</v>
      </c>
      <c r="E793" s="276">
        <f>ROUND(BJ62,0)</f>
        <v>4774</v>
      </c>
      <c r="F793" s="276">
        <f>ROUND(BJ63,0)</f>
        <v>0</v>
      </c>
      <c r="G793" s="276">
        <f>ROUND(BJ64,0)</f>
        <v>6</v>
      </c>
      <c r="H793" s="276">
        <f>ROUND(BJ65,0)</f>
        <v>0</v>
      </c>
      <c r="I793" s="276">
        <f>ROUND(BJ66,0)</f>
        <v>26</v>
      </c>
      <c r="J793" s="276">
        <f>ROUND(BJ67,0)</f>
        <v>13648</v>
      </c>
      <c r="K793" s="276">
        <f>ROUND(BJ68,0)</f>
        <v>0</v>
      </c>
      <c r="L793" s="276">
        <f>ROUND(BJ69,0)</f>
        <v>325</v>
      </c>
      <c r="M793" s="276">
        <f>ROUND(BJ70,0)</f>
        <v>0</v>
      </c>
      <c r="N793" s="276"/>
      <c r="O793" s="276"/>
      <c r="P793" s="276">
        <f>IF(BJ76&gt;0,ROUND(BJ76,0),0)</f>
        <v>419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050*2019*8530*A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60224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1851</v>
      </c>
      <c r="Q794" s="276">
        <f>IF(BK77&gt;0,ROUND(BK77,0),0)</f>
        <v>0</v>
      </c>
      <c r="R794" s="276">
        <f>IF(BK78&gt;0,ROUND(BK78,0),0)</f>
        <v>975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050*2019*8560*A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050*2019*8590*A</v>
      </c>
      <c r="B796" s="276"/>
      <c r="C796" s="278">
        <f>ROUND(BM60,2)</f>
        <v>2.29</v>
      </c>
      <c r="D796" s="276">
        <f>ROUND(BM61,0)</f>
        <v>167609</v>
      </c>
      <c r="E796" s="276">
        <f>ROUND(BM62,0)</f>
        <v>14176</v>
      </c>
      <c r="F796" s="276">
        <f>ROUND(BM63,0)</f>
        <v>0</v>
      </c>
      <c r="G796" s="276">
        <f>ROUND(BM64,0)</f>
        <v>632</v>
      </c>
      <c r="H796" s="276">
        <f>ROUND(BM65,0)</f>
        <v>0</v>
      </c>
      <c r="I796" s="276">
        <f>ROUND(BM66,0)</f>
        <v>4154</v>
      </c>
      <c r="J796" s="276">
        <f>ROUND(BM67,0)</f>
        <v>0</v>
      </c>
      <c r="K796" s="276">
        <f>ROUND(BM68,0)</f>
        <v>0</v>
      </c>
      <c r="L796" s="276">
        <f>ROUND(BM69,0)</f>
        <v>2099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050*2019*8610*A</v>
      </c>
      <c r="B797" s="276"/>
      <c r="C797" s="278">
        <f>ROUND(BN60,2)</f>
        <v>8.82</v>
      </c>
      <c r="D797" s="276">
        <f>ROUND(BN61,0)</f>
        <v>1931275</v>
      </c>
      <c r="E797" s="276">
        <f>ROUND(BN62,0)</f>
        <v>163343</v>
      </c>
      <c r="F797" s="276">
        <f>ROUND(BN63,0)</f>
        <v>2828383</v>
      </c>
      <c r="G797" s="276">
        <f>ROUND(BN64,0)</f>
        <v>37025</v>
      </c>
      <c r="H797" s="276">
        <f>ROUND(BN65,0)</f>
        <v>29063</v>
      </c>
      <c r="I797" s="276">
        <f>ROUND(BN66,0)</f>
        <v>472050</v>
      </c>
      <c r="J797" s="276">
        <f>ROUND(BN67,0)</f>
        <v>239617</v>
      </c>
      <c r="K797" s="276">
        <f>ROUND(BN68,0)</f>
        <v>404034</v>
      </c>
      <c r="L797" s="276">
        <f>ROUND(BN69,0)</f>
        <v>280078</v>
      </c>
      <c r="M797" s="276">
        <f>ROUND(BN70,0)</f>
        <v>305219</v>
      </c>
      <c r="N797" s="276"/>
      <c r="O797" s="276"/>
      <c r="P797" s="276">
        <f>IF(BN76&gt;0,ROUND(BN76,0),0)</f>
        <v>7363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050*2019*8620*A</v>
      </c>
      <c r="B798" s="276"/>
      <c r="C798" s="278">
        <f>ROUND(BO60,2)</f>
        <v>0.2</v>
      </c>
      <c r="D798" s="276">
        <f>ROUND(BO61,0)</f>
        <v>18508</v>
      </c>
      <c r="E798" s="276">
        <f>ROUND(BO62,0)</f>
        <v>1565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050*2019*8630*A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4672</v>
      </c>
      <c r="J799" s="276">
        <f>ROUND(BP67,0)</f>
        <v>8700</v>
      </c>
      <c r="K799" s="276">
        <f>ROUND(BP68,0)</f>
        <v>0</v>
      </c>
      <c r="L799" s="276">
        <f>ROUND(BP69,0)</f>
        <v>14239</v>
      </c>
      <c r="M799" s="276">
        <f>ROUND(BP70,0)</f>
        <v>0</v>
      </c>
      <c r="N799" s="276"/>
      <c r="O799" s="276"/>
      <c r="P799" s="276">
        <f>IF(BP76&gt;0,ROUND(BP76,0),0)</f>
        <v>267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050*2019*8640*A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050*2019*8650*A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050*2019*8660*A</v>
      </c>
      <c r="B802" s="276"/>
      <c r="C802" s="278">
        <f>ROUND(BS60,2)</f>
        <v>3.11</v>
      </c>
      <c r="D802" s="276">
        <f>ROUND(BS61,0)</f>
        <v>287788</v>
      </c>
      <c r="E802" s="276">
        <f>ROUND(BS62,0)</f>
        <v>24341</v>
      </c>
      <c r="F802" s="276">
        <f>ROUND(BS63,0)</f>
        <v>18051</v>
      </c>
      <c r="G802" s="276">
        <f>ROUND(BS64,0)</f>
        <v>22884</v>
      </c>
      <c r="H802" s="276">
        <f>ROUND(BS65,0)</f>
        <v>0</v>
      </c>
      <c r="I802" s="276">
        <f>ROUND(BS66,0)</f>
        <v>32109</v>
      </c>
      <c r="J802" s="276">
        <f>ROUND(BS67,0)</f>
        <v>8702</v>
      </c>
      <c r="K802" s="276">
        <f>ROUND(BS68,0)</f>
        <v>0</v>
      </c>
      <c r="L802" s="276">
        <f>ROUND(BS69,0)</f>
        <v>86382</v>
      </c>
      <c r="M802" s="276">
        <f>ROUND(BS70,0)</f>
        <v>3757</v>
      </c>
      <c r="N802" s="276"/>
      <c r="O802" s="276"/>
      <c r="P802" s="276">
        <f>IF(BS76&gt;0,ROUND(BS76,0),0)</f>
        <v>267</v>
      </c>
      <c r="Q802" s="276">
        <f>IF(BS77&gt;0,ROUND(BS77,0),0)</f>
        <v>0</v>
      </c>
      <c r="R802" s="276">
        <f>IF(BS78&gt;0,ROUND(BS78,0),0)</f>
        <v>141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050*2019*8670*A</v>
      </c>
      <c r="B803" s="276"/>
      <c r="C803" s="278">
        <f>ROUND(BT60,2)</f>
        <v>3.68</v>
      </c>
      <c r="D803" s="276">
        <f>ROUND(BT61,0)</f>
        <v>287067</v>
      </c>
      <c r="E803" s="276">
        <f>ROUND(BT62,0)</f>
        <v>24280</v>
      </c>
      <c r="F803" s="276">
        <f>ROUND(BT63,0)</f>
        <v>0</v>
      </c>
      <c r="G803" s="276">
        <f>ROUND(BT64,0)</f>
        <v>3794</v>
      </c>
      <c r="H803" s="276">
        <f>ROUND(BT65,0)</f>
        <v>0</v>
      </c>
      <c r="I803" s="276">
        <f>ROUND(BT66,0)</f>
        <v>2700</v>
      </c>
      <c r="J803" s="276">
        <f>ROUND(BT67,0)</f>
        <v>19806</v>
      </c>
      <c r="K803" s="276">
        <f>ROUND(BT68,0)</f>
        <v>0</v>
      </c>
      <c r="L803" s="276">
        <f>ROUND(BT69,0)</f>
        <v>6082</v>
      </c>
      <c r="M803" s="276">
        <f>ROUND(BT70,0)</f>
        <v>0</v>
      </c>
      <c r="N803" s="276"/>
      <c r="O803" s="276"/>
      <c r="P803" s="276">
        <f>IF(BT76&gt;0,ROUND(BT76,0),0)</f>
        <v>609</v>
      </c>
      <c r="Q803" s="276">
        <f>IF(BT77&gt;0,ROUND(BT77,0),0)</f>
        <v>0</v>
      </c>
      <c r="R803" s="276">
        <f>IF(BT78&gt;0,ROUND(BT78,0),0)</f>
        <v>321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050*2019*8680*A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050*2019*8690*A</v>
      </c>
      <c r="B805" s="276"/>
      <c r="C805" s="278">
        <f>ROUND(BV60,2)</f>
        <v>0</v>
      </c>
      <c r="D805" s="276">
        <f>ROUND(BV61,0)</f>
        <v>235</v>
      </c>
      <c r="E805" s="276">
        <f>ROUND(BV62,0)</f>
        <v>20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132198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4062</v>
      </c>
      <c r="Q805" s="276">
        <f>IF(BV77&gt;0,ROUND(BV77,0),0)</f>
        <v>0</v>
      </c>
      <c r="R805" s="276">
        <f>IF(BV78&gt;0,ROUND(BV78,0),0)</f>
        <v>2140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050*2019*8700*A</v>
      </c>
      <c r="B806" s="276"/>
      <c r="C806" s="278">
        <f>ROUND(BW60,2)</f>
        <v>3.37</v>
      </c>
      <c r="D806" s="276">
        <f>ROUND(BW61,0)</f>
        <v>345253</v>
      </c>
      <c r="E806" s="276">
        <f>ROUND(BW62,0)</f>
        <v>29201</v>
      </c>
      <c r="F806" s="276">
        <f>ROUND(BW63,0)</f>
        <v>27200</v>
      </c>
      <c r="G806" s="276">
        <f>ROUND(BW64,0)</f>
        <v>70411</v>
      </c>
      <c r="H806" s="276">
        <f>ROUND(BW65,0)</f>
        <v>885</v>
      </c>
      <c r="I806" s="276">
        <f>ROUND(BW66,0)</f>
        <v>7801</v>
      </c>
      <c r="J806" s="276">
        <f>ROUND(BW67,0)</f>
        <v>8762</v>
      </c>
      <c r="K806" s="276">
        <f>ROUND(BW68,0)</f>
        <v>0</v>
      </c>
      <c r="L806" s="276">
        <f>ROUND(BW69,0)</f>
        <v>17120</v>
      </c>
      <c r="M806" s="276">
        <f>ROUND(BW70,0)</f>
        <v>43307</v>
      </c>
      <c r="N806" s="276"/>
      <c r="O806" s="276"/>
      <c r="P806" s="276">
        <f>IF(BW76&gt;0,ROUND(BW76,0),0)</f>
        <v>269</v>
      </c>
      <c r="Q806" s="276">
        <f>IF(BW77&gt;0,ROUND(BW77,0),0)</f>
        <v>0</v>
      </c>
      <c r="R806" s="276">
        <f>IF(BW78&gt;0,ROUND(BW78,0),0)</f>
        <v>142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050*2019*8710*A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050*2019*8720*A</v>
      </c>
      <c r="B808" s="276"/>
      <c r="C808" s="278">
        <f>ROUND(BY60,2)</f>
        <v>13.02</v>
      </c>
      <c r="D808" s="276">
        <f>ROUND(BY61,0)</f>
        <v>1451464</v>
      </c>
      <c r="E808" s="276">
        <f>ROUND(BY62,0)</f>
        <v>122762</v>
      </c>
      <c r="F808" s="276">
        <f>ROUND(BY63,0)</f>
        <v>0</v>
      </c>
      <c r="G808" s="276">
        <f>ROUND(BY64,0)</f>
        <v>3491</v>
      </c>
      <c r="H808" s="276">
        <f>ROUND(BY65,0)</f>
        <v>0</v>
      </c>
      <c r="I808" s="276">
        <f>ROUND(BY66,0)</f>
        <v>331288</v>
      </c>
      <c r="J808" s="276">
        <f>ROUND(BY67,0)</f>
        <v>29912</v>
      </c>
      <c r="K808" s="276">
        <f>ROUND(BY68,0)</f>
        <v>6300</v>
      </c>
      <c r="L808" s="276">
        <f>ROUND(BY69,0)</f>
        <v>122076</v>
      </c>
      <c r="M808" s="276">
        <f>ROUND(BY70,0)</f>
        <v>0</v>
      </c>
      <c r="N808" s="276"/>
      <c r="O808" s="276"/>
      <c r="P808" s="276">
        <f>IF(BY76&gt;0,ROUND(BY76,0),0)</f>
        <v>919</v>
      </c>
      <c r="Q808" s="276">
        <f>IF(BY77&gt;0,ROUND(BY77,0),0)</f>
        <v>0</v>
      </c>
      <c r="R808" s="276">
        <f>IF(BY78&gt;0,ROUND(BY78,0),0)</f>
        <v>484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050*2019*8730*A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050*2019*8740*A</v>
      </c>
      <c r="B810" s="276"/>
      <c r="C810" s="278">
        <f>ROUND(CA60,2)</f>
        <v>4.6900000000000004</v>
      </c>
      <c r="D810" s="276">
        <f>ROUND(CA61,0)</f>
        <v>369018</v>
      </c>
      <c r="E810" s="276">
        <f>ROUND(CA62,0)</f>
        <v>31211</v>
      </c>
      <c r="F810" s="276">
        <f>ROUND(CA63,0)</f>
        <v>0</v>
      </c>
      <c r="G810" s="276">
        <f>ROUND(CA64,0)</f>
        <v>317</v>
      </c>
      <c r="H810" s="276">
        <f>ROUND(CA65,0)</f>
        <v>0</v>
      </c>
      <c r="I810" s="276">
        <f>ROUND(CA66,0)</f>
        <v>798</v>
      </c>
      <c r="J810" s="276">
        <f>ROUND(CA67,0)</f>
        <v>0</v>
      </c>
      <c r="K810" s="276">
        <f>ROUND(CA68,0)</f>
        <v>0</v>
      </c>
      <c r="L810" s="276">
        <f>ROUND(CA69,0)</f>
        <v>23204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050*2019*8770*A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470</v>
      </c>
      <c r="H811" s="276">
        <f>ROUND(CB65,0)</f>
        <v>0</v>
      </c>
      <c r="I811" s="276">
        <f>ROUND(CB66,0)</f>
        <v>-8925</v>
      </c>
      <c r="J811" s="276">
        <f>ROUND(CB67,0)</f>
        <v>4621</v>
      </c>
      <c r="K811" s="276">
        <f>ROUND(CB68,0)</f>
        <v>0</v>
      </c>
      <c r="L811" s="276">
        <f>ROUND(CB69,0)</f>
        <v>26660</v>
      </c>
      <c r="M811" s="276">
        <f>ROUND(CB70,0)</f>
        <v>0</v>
      </c>
      <c r="N811" s="276"/>
      <c r="O811" s="276"/>
      <c r="P811" s="276">
        <f>IF(CB76&gt;0,ROUND(CB76,0),0)</f>
        <v>142</v>
      </c>
      <c r="Q811" s="276">
        <f>IF(CB77&gt;0,ROUND(CB77,0),0)</f>
        <v>0</v>
      </c>
      <c r="R811" s="276">
        <f>IF(CB78&gt;0,ROUND(CB78,0),0)</f>
        <v>75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050*2019*8790*A</v>
      </c>
      <c r="B812" s="276"/>
      <c r="C812" s="278">
        <f>ROUND(CC60,2)</f>
        <v>21.6</v>
      </c>
      <c r="D812" s="276">
        <f>ROUND(CC61,0)</f>
        <v>1645191</v>
      </c>
      <c r="E812" s="276">
        <f>ROUND(CC62,0)</f>
        <v>139147</v>
      </c>
      <c r="F812" s="276">
        <f>ROUND(CC63,0)</f>
        <v>98883</v>
      </c>
      <c r="G812" s="276">
        <f>ROUND(CC64,0)</f>
        <v>117707</v>
      </c>
      <c r="H812" s="276">
        <f>ROUND(CC65,0)</f>
        <v>3991</v>
      </c>
      <c r="I812" s="276">
        <f>ROUND(CC66,0)</f>
        <v>127817</v>
      </c>
      <c r="J812" s="276">
        <f>ROUND(CC67,0)</f>
        <v>302723</v>
      </c>
      <c r="K812" s="276">
        <f>ROUND(CC68,0)</f>
        <v>38421</v>
      </c>
      <c r="L812" s="276">
        <f>ROUND(CC69,0)</f>
        <v>64241741</v>
      </c>
      <c r="M812" s="276">
        <f>ROUND(CC70,0)</f>
        <v>155691</v>
      </c>
      <c r="N812" s="276"/>
      <c r="O812" s="276"/>
      <c r="P812" s="276">
        <f>IF(CC76&gt;0,ROUND(CC76,0),0)</f>
        <v>9303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050*2019*9000*A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5180034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729.38</v>
      </c>
      <c r="D815" s="277">
        <f t="shared" si="22"/>
        <v>65513392</v>
      </c>
      <c r="E815" s="277">
        <f t="shared" si="22"/>
        <v>5540984</v>
      </c>
      <c r="F815" s="277">
        <f t="shared" si="22"/>
        <v>3606577</v>
      </c>
      <c r="G815" s="277">
        <f t="shared" si="22"/>
        <v>34282314</v>
      </c>
      <c r="H815" s="277">
        <f t="shared" si="22"/>
        <v>1193874</v>
      </c>
      <c r="I815" s="277">
        <f t="shared" si="22"/>
        <v>11102641</v>
      </c>
      <c r="J815" s="277">
        <f t="shared" si="22"/>
        <v>5649720</v>
      </c>
      <c r="K815" s="277">
        <f t="shared" si="22"/>
        <v>1721974</v>
      </c>
      <c r="L815" s="277">
        <f>SUM(L734:L813)+SUM(U734:U813)</f>
        <v>70851564</v>
      </c>
      <c r="M815" s="277">
        <f>SUM(M734:M813)+SUM(V734:V813)</f>
        <v>4572652</v>
      </c>
      <c r="N815" s="277">
        <f t="shared" ref="N815:Y815" si="23">SUM(N734:N813)</f>
        <v>599906991</v>
      </c>
      <c r="O815" s="277">
        <f t="shared" si="23"/>
        <v>221336364</v>
      </c>
      <c r="P815" s="277">
        <f t="shared" si="23"/>
        <v>173611</v>
      </c>
      <c r="Q815" s="277">
        <f t="shared" si="23"/>
        <v>0</v>
      </c>
      <c r="R815" s="277">
        <f t="shared" si="23"/>
        <v>57432</v>
      </c>
      <c r="S815" s="277">
        <f t="shared" si="23"/>
        <v>0</v>
      </c>
      <c r="T815" s="281">
        <f t="shared" si="23"/>
        <v>145.95999999999998</v>
      </c>
      <c r="U815" s="277">
        <f t="shared" si="23"/>
        <v>5180034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 t="e">
        <f t="shared" si="23"/>
        <v>#DIV/0!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729.38000000000011</v>
      </c>
      <c r="D816" s="277">
        <f>CE61</f>
        <v>65513389.290000007</v>
      </c>
      <c r="E816" s="277">
        <f>CE62</f>
        <v>5540984</v>
      </c>
      <c r="F816" s="277">
        <f>CE63</f>
        <v>3606577.37</v>
      </c>
      <c r="G816" s="277">
        <f>CE64</f>
        <v>34282315.04999999</v>
      </c>
      <c r="H816" s="280">
        <f>CE65</f>
        <v>1193875.0899999999</v>
      </c>
      <c r="I816" s="280">
        <f>CE66</f>
        <v>11102640.590000002</v>
      </c>
      <c r="J816" s="280">
        <f>CE67</f>
        <v>5649720</v>
      </c>
      <c r="K816" s="280">
        <f>CE68</f>
        <v>1721975.2899999996</v>
      </c>
      <c r="L816" s="280">
        <f>CE69</f>
        <v>70851561.593733892</v>
      </c>
      <c r="M816" s="280">
        <f>CE70</f>
        <v>4572652.51</v>
      </c>
      <c r="N816" s="277">
        <f>CE75</f>
        <v>599906993.49000001</v>
      </c>
      <c r="O816" s="277">
        <f>CE73</f>
        <v>221336362.69000006</v>
      </c>
      <c r="P816" s="277">
        <f>CE76</f>
        <v>173614.88999999996</v>
      </c>
      <c r="Q816" s="277">
        <f>CE77</f>
        <v>0</v>
      </c>
      <c r="R816" s="277">
        <f>CE78</f>
        <v>57432.698942248564</v>
      </c>
      <c r="S816" s="277">
        <f>CE79</f>
        <v>0</v>
      </c>
      <c r="T816" s="281">
        <f>CE80</f>
        <v>145.95999999999998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95084577.973733917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65513389.289999932</v>
      </c>
      <c r="E817" s="180">
        <f>C379</f>
        <v>5540984.3899999987</v>
      </c>
      <c r="F817" s="180">
        <f>C380</f>
        <v>3606577.37</v>
      </c>
      <c r="G817" s="240">
        <f>C381</f>
        <v>34282315.050000019</v>
      </c>
      <c r="H817" s="240">
        <f>C382</f>
        <v>1193875.0900000001</v>
      </c>
      <c r="I817" s="240">
        <f>C383</f>
        <v>11102640.590000002</v>
      </c>
      <c r="J817" s="240">
        <f>C384</f>
        <v>5649720.9399999985</v>
      </c>
      <c r="K817" s="240">
        <f>C385</f>
        <v>1721975.29</v>
      </c>
      <c r="L817" s="240">
        <f>C386+C387+C388+C389</f>
        <v>70851561.593733892</v>
      </c>
      <c r="M817" s="240">
        <f>C370</f>
        <v>4572652.51</v>
      </c>
      <c r="N817" s="180">
        <f>D361</f>
        <v>599906993.49000001</v>
      </c>
      <c r="O817" s="180">
        <f>C359</f>
        <v>221336362.68999988</v>
      </c>
    </row>
  </sheetData>
  <mergeCells count="1">
    <mergeCell ref="B220:C220"/>
  </mergeCells>
  <phoneticPr fontId="0" type="noConversion"/>
  <hyperlinks>
    <hyperlink ref="F16" r:id="rId1" xr:uid="{4463F4D5-CAE1-43BF-8F10-711A0CBCB5CA}"/>
    <hyperlink ref="C17" r:id="rId2" xr:uid="{9CDFE306-1C7D-4E4F-89A2-4C0EE5D89D88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L15" sqref="L15"/>
    </sheetView>
  </sheetViews>
  <sheetFormatPr defaultColWidth="10.77734375" defaultRowHeight="15" x14ac:dyDescent="0.2"/>
  <cols>
    <col min="1" max="1" width="2.77734375" customWidth="1"/>
    <col min="2" max="3" width="10.77734375" customWidth="1"/>
    <col min="4" max="4" width="2.77734375" customWidth="1"/>
    <col min="5" max="6" width="10.77734375" customWidth="1"/>
    <col min="7" max="7" width="2.77734375" customWidth="1"/>
    <col min="8" max="8" width="10.77734375" customWidth="1"/>
    <col min="9" max="10" width="8.77734375" customWidth="1"/>
    <col min="11" max="11" width="2.77734375" customWidth="1"/>
  </cols>
  <sheetData>
    <row r="1" spans="2:13" ht="15.75" thickBot="1" x14ac:dyDescent="0.25">
      <c r="J1" s="166" t="s">
        <v>1008</v>
      </c>
    </row>
    <row r="2" spans="2:13" ht="15.75" thickTop="1" x14ac:dyDescent="0.2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">
      <c r="B5" s="144"/>
      <c r="C5" s="8"/>
      <c r="D5" s="8"/>
      <c r="E5" s="8"/>
      <c r="F5" s="8"/>
      <c r="G5" s="8"/>
      <c r="H5" s="8"/>
      <c r="I5" s="8"/>
      <c r="J5" s="145"/>
    </row>
    <row r="6" spans="2:13" ht="15.75" thickBot="1" x14ac:dyDescent="0.25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75" thickTop="1" x14ac:dyDescent="0.2">
      <c r="B7" s="144"/>
      <c r="C7" s="8"/>
      <c r="D7" s="8"/>
      <c r="E7" s="8"/>
      <c r="F7" s="8"/>
      <c r="G7" s="8"/>
      <c r="H7" s="8"/>
      <c r="I7" s="8"/>
      <c r="J7" s="145"/>
    </row>
    <row r="8" spans="2:13" ht="15.75" thickBot="1" x14ac:dyDescent="0.25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75" thickTop="1" x14ac:dyDescent="0.2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75" thickBot="1" x14ac:dyDescent="0.25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75" thickTop="1" x14ac:dyDescent="0.2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75" thickBot="1" x14ac:dyDescent="0.25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75" thickTop="1" x14ac:dyDescent="0.2">
      <c r="B17" s="141"/>
      <c r="C17" s="150" t="s">
        <v>1014</v>
      </c>
      <c r="D17" s="150"/>
      <c r="E17" s="142" t="str">
        <f>+data!C84</f>
        <v>PROVIDENCE ST MARY MEDICAL CENTER</v>
      </c>
      <c r="F17" s="149"/>
      <c r="G17" s="149"/>
      <c r="H17" s="142"/>
      <c r="I17" s="142"/>
      <c r="J17" s="143"/>
    </row>
    <row r="18" spans="2:10" x14ac:dyDescent="0.2">
      <c r="B18" s="144"/>
      <c r="C18" s="151" t="s">
        <v>1015</v>
      </c>
      <c r="D18" s="151"/>
      <c r="E18" s="8" t="str">
        <f>+"H-"&amp;data!C83</f>
        <v>H-050</v>
      </c>
      <c r="F18" s="76"/>
      <c r="G18" s="76"/>
      <c r="H18" s="8"/>
      <c r="I18" s="8"/>
      <c r="J18" s="145"/>
    </row>
    <row r="19" spans="2:10" x14ac:dyDescent="0.2">
      <c r="B19" s="144"/>
      <c r="C19" s="151" t="s">
        <v>1016</v>
      </c>
      <c r="D19" s="151"/>
      <c r="E19" s="8" t="str">
        <f>+data!C85</f>
        <v>401 W POPLAR</v>
      </c>
      <c r="F19" s="76"/>
      <c r="G19" s="76"/>
      <c r="H19" s="8"/>
      <c r="I19" s="8"/>
      <c r="J19" s="145"/>
    </row>
    <row r="20" spans="2:10" x14ac:dyDescent="0.2">
      <c r="B20" s="144"/>
      <c r="C20" s="151" t="s">
        <v>1017</v>
      </c>
      <c r="D20" s="151"/>
      <c r="E20" s="8" t="str">
        <f>+data!C86</f>
        <v>PO BOX 1477</v>
      </c>
      <c r="F20" s="76"/>
      <c r="G20" s="76"/>
      <c r="H20" s="8"/>
      <c r="I20" s="8"/>
      <c r="J20" s="145"/>
    </row>
    <row r="21" spans="2:10" x14ac:dyDescent="0.2">
      <c r="B21" s="144"/>
      <c r="C21" s="151" t="s">
        <v>1018</v>
      </c>
      <c r="D21" s="151"/>
      <c r="E21" s="8" t="str">
        <f>+data!C87</f>
        <v>WALLA WALLA, WA  98362</v>
      </c>
      <c r="F21" s="76"/>
      <c r="G21" s="76"/>
      <c r="H21" s="8"/>
      <c r="I21" s="8"/>
      <c r="J21" s="145"/>
    </row>
    <row r="22" spans="2:10" ht="15.75" thickBot="1" x14ac:dyDescent="0.25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75" thickTop="1" x14ac:dyDescent="0.2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x14ac:dyDescent="0.2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75" thickBot="1" x14ac:dyDescent="0.25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75" thickTop="1" x14ac:dyDescent="0.2"/>
    <row r="44" spans="2:10" x14ac:dyDescent="0.2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8671875" defaultRowHeight="18" customHeight="1" x14ac:dyDescent="0.2"/>
  <cols>
    <col min="1" max="1" width="4.77734375" style="2" customWidth="1"/>
    <col min="2" max="2" width="15.44140625" style="2" customWidth="1"/>
    <col min="3" max="3" width="4.77734375" style="2" customWidth="1"/>
    <col min="4" max="4" width="15.77734375" style="2" customWidth="1"/>
    <col min="5" max="5" width="4.77734375" style="2" customWidth="1"/>
    <col min="6" max="7" width="13.77734375" style="2" customWidth="1"/>
    <col min="8" max="16384" width="8.88671875" style="2"/>
  </cols>
  <sheetData>
    <row r="1" spans="1:13" ht="20.100000000000001" customHeight="1" x14ac:dyDescent="0.2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H-50</v>
      </c>
      <c r="G4" s="24"/>
      <c r="H4" s="7"/>
    </row>
    <row r="5" spans="1:13" ht="20.100000000000001" customHeight="1" x14ac:dyDescent="0.2">
      <c r="A5" s="13">
        <v>2</v>
      </c>
      <c r="B5" s="49" t="s">
        <v>257</v>
      </c>
      <c r="C5" s="24"/>
      <c r="D5" s="127" t="str">
        <f>"  "&amp;data!C84</f>
        <v xml:space="preserve">  PROVIDENCE ST MARY MEDICAL CENTER</v>
      </c>
      <c r="E5" s="70"/>
      <c r="F5" s="70"/>
      <c r="G5" s="24"/>
      <c r="H5" s="7"/>
    </row>
    <row r="6" spans="1:13" ht="20.100000000000001" customHeight="1" x14ac:dyDescent="0.2">
      <c r="A6" s="13">
        <v>3</v>
      </c>
      <c r="B6" s="49" t="s">
        <v>259</v>
      </c>
      <c r="C6" s="24"/>
      <c r="D6" s="127" t="str">
        <f>"  "&amp;data!C88</f>
        <v xml:space="preserve">  WALLA WALLA </v>
      </c>
      <c r="E6" s="70"/>
      <c r="F6" s="70"/>
      <c r="G6" s="24"/>
      <c r="H6" s="7"/>
    </row>
    <row r="7" spans="1:13" ht="20.100000000000001" customHeight="1" x14ac:dyDescent="0.2">
      <c r="A7" s="13">
        <v>4</v>
      </c>
      <c r="B7" s="49" t="s">
        <v>1029</v>
      </c>
      <c r="C7" s="24"/>
      <c r="D7" s="127" t="str">
        <f>"  "&amp;data!C89</f>
        <v xml:space="preserve">  STEVEN BURDICK</v>
      </c>
      <c r="E7" s="70"/>
      <c r="F7" s="70"/>
      <c r="G7" s="24"/>
      <c r="H7" s="7"/>
    </row>
    <row r="8" spans="1:13" ht="20.100000000000001" customHeight="1" x14ac:dyDescent="0.2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">
      <c r="A9" s="13">
        <v>6</v>
      </c>
      <c r="B9" s="49" t="s">
        <v>1031</v>
      </c>
      <c r="C9" s="24"/>
      <c r="D9" s="127" t="str">
        <f>"  "&amp;data!C91</f>
        <v xml:space="preserve">  SAM TUCKER</v>
      </c>
      <c r="E9" s="70"/>
      <c r="F9" s="70"/>
      <c r="G9" s="24"/>
      <c r="H9" s="7"/>
    </row>
    <row r="10" spans="1:13" ht="20.100000000000001" customHeight="1" x14ac:dyDescent="0.2">
      <c r="A10" s="13">
        <v>7</v>
      </c>
      <c r="B10" s="49" t="s">
        <v>1032</v>
      </c>
      <c r="C10" s="24"/>
      <c r="D10" s="127" t="str">
        <f>"  "&amp;data!C92</f>
        <v xml:space="preserve">  (509) 522-3320</v>
      </c>
      <c r="E10" s="70"/>
      <c r="F10" s="70"/>
      <c r="G10" s="24"/>
      <c r="H10" s="7"/>
    </row>
    <row r="11" spans="1:13" ht="20.100000000000001" customHeight="1" x14ac:dyDescent="0.2">
      <c r="A11" s="13">
        <v>8</v>
      </c>
      <c r="B11" s="49" t="s">
        <v>1033</v>
      </c>
      <c r="C11" s="24"/>
      <c r="D11" s="127" t="str">
        <f>"  "&amp;data!C93</f>
        <v xml:space="preserve">  (509) 522-5920</v>
      </c>
      <c r="E11" s="70"/>
      <c r="F11" s="70"/>
      <c r="G11" s="24"/>
      <c r="H11" s="7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">
      <c r="A23" s="130"/>
      <c r="B23" s="49" t="s">
        <v>1039</v>
      </c>
      <c r="C23" s="38"/>
      <c r="D23" s="38"/>
      <c r="E23" s="38"/>
      <c r="F23" s="13">
        <f>data!C111</f>
        <v>4949</v>
      </c>
      <c r="G23" s="21">
        <f>data!D111</f>
        <v>21137</v>
      </c>
      <c r="H23" s="7"/>
    </row>
    <row r="24" spans="1:9" ht="20.100000000000001" customHeight="1" x14ac:dyDescent="0.2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">
      <c r="A26" s="13">
        <v>11</v>
      </c>
      <c r="B26" s="49" t="s">
        <v>281</v>
      </c>
      <c r="C26" s="38"/>
      <c r="D26" s="38"/>
      <c r="E26" s="38"/>
      <c r="F26" s="13">
        <f>data!C114</f>
        <v>619</v>
      </c>
      <c r="G26" s="13">
        <f>data!D114</f>
        <v>1422</v>
      </c>
      <c r="H26" s="7"/>
    </row>
    <row r="27" spans="1:9" ht="20.100000000000001" customHeight="1" x14ac:dyDescent="0.2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">
      <c r="A30" s="130"/>
      <c r="B30" s="49" t="s">
        <v>283</v>
      </c>
      <c r="C30" s="24"/>
      <c r="D30" s="21">
        <f>data!C116</f>
        <v>14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">
      <c r="A32" s="130"/>
      <c r="B32" s="97" t="s">
        <v>1044</v>
      </c>
      <c r="C32" s="24"/>
      <c r="D32" s="21">
        <f>data!C118</f>
        <v>55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">
      <c r="A34" s="130"/>
      <c r="B34" s="97" t="s">
        <v>1048</v>
      </c>
      <c r="C34" s="24"/>
      <c r="D34" s="21">
        <f>data!C120</f>
        <v>15</v>
      </c>
      <c r="E34" s="49" t="s">
        <v>291</v>
      </c>
      <c r="F34" s="24"/>
      <c r="G34" s="21">
        <f>data!E127</f>
        <v>92</v>
      </c>
      <c r="H34" s="7"/>
    </row>
    <row r="35" spans="1:8" ht="20.100000000000001" customHeight="1" x14ac:dyDescent="0.2">
      <c r="A35" s="130"/>
      <c r="B35" s="97" t="s">
        <v>1049</v>
      </c>
      <c r="C35" s="24"/>
      <c r="D35" s="21">
        <f>data!C121</f>
        <v>8</v>
      </c>
      <c r="E35" s="49" t="s">
        <v>1050</v>
      </c>
      <c r="F35" s="27"/>
      <c r="G35" s="21"/>
      <c r="H35" s="7"/>
    </row>
    <row r="36" spans="1:8" ht="20.100000000000001" customHeight="1" x14ac:dyDescent="0.2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142</v>
      </c>
      <c r="H36" s="7"/>
    </row>
    <row r="37" spans="1:8" ht="20.100000000000001" customHeight="1" x14ac:dyDescent="0.2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8671875" defaultRowHeight="20.100000000000001" customHeight="1" x14ac:dyDescent="0.2"/>
  <cols>
    <col min="1" max="1" width="10.33203125" style="2" customWidth="1"/>
    <col min="2" max="2" width="10.77734375" style="2" customWidth="1"/>
    <col min="3" max="3" width="12.77734375" style="2" customWidth="1"/>
    <col min="4" max="4" width="11.77734375" style="2" customWidth="1"/>
    <col min="5" max="6" width="13.77734375" style="2" customWidth="1"/>
    <col min="7" max="7" width="14.77734375" style="2" customWidth="1"/>
    <col min="8" max="16384" width="8.88671875" style="2"/>
  </cols>
  <sheetData>
    <row r="1" spans="1:13" ht="20.100000000000001" customHeight="1" x14ac:dyDescent="0.2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">
      <c r="A2" s="105" t="str">
        <f>"Hospital Name: "&amp;data!C84</f>
        <v>Hospital Name: PROVIDENCE ST MARY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00000000000001" customHeight="1" x14ac:dyDescent="0.2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">
      <c r="A7" s="23" t="s">
        <v>296</v>
      </c>
      <c r="B7" s="48">
        <f>data!B138</f>
        <v>2752</v>
      </c>
      <c r="C7" s="48">
        <f>data!B139</f>
        <v>13411</v>
      </c>
      <c r="D7" s="48">
        <f>data!B140</f>
        <v>93122.500764769502</v>
      </c>
      <c r="E7" s="48">
        <f>data!B141</f>
        <v>130055827.96000001</v>
      </c>
      <c r="F7" s="48">
        <f>data!B142</f>
        <v>176639029.01999998</v>
      </c>
      <c r="G7" s="48">
        <f>data!B141+data!B142</f>
        <v>306694856.98000002</v>
      </c>
    </row>
    <row r="8" spans="1:13" ht="20.100000000000001" customHeight="1" x14ac:dyDescent="0.2">
      <c r="A8" s="23" t="s">
        <v>297</v>
      </c>
      <c r="B8" s="48">
        <f>data!C138</f>
        <v>919</v>
      </c>
      <c r="C8" s="48">
        <f>data!C139</f>
        <v>3203</v>
      </c>
      <c r="D8" s="48">
        <f>data!C140</f>
        <v>31310.001512619565</v>
      </c>
      <c r="E8" s="48">
        <f>data!C141</f>
        <v>34962447.300000004</v>
      </c>
      <c r="F8" s="48">
        <f>data!C142</f>
        <v>59390246.400000006</v>
      </c>
      <c r="G8" s="48">
        <f>data!C141+data!C142</f>
        <v>94352693.700000018</v>
      </c>
    </row>
    <row r="9" spans="1:13" ht="20.100000000000001" customHeight="1" x14ac:dyDescent="0.2">
      <c r="A9" s="23" t="s">
        <v>1058</v>
      </c>
      <c r="B9" s="48">
        <f>data!D138</f>
        <v>1278</v>
      </c>
      <c r="C9" s="48">
        <f>data!D139</f>
        <v>4523</v>
      </c>
      <c r="D9" s="48">
        <f>data!D140</f>
        <v>73204.497722610788</v>
      </c>
      <c r="E9" s="48">
        <f>data!D141</f>
        <v>52538996.590000004</v>
      </c>
      <c r="F9" s="48">
        <f>data!D142</f>
        <v>138857647.63</v>
      </c>
      <c r="G9" s="48">
        <f>data!D141+data!D142</f>
        <v>191396644.22</v>
      </c>
    </row>
    <row r="10" spans="1:13" ht="20.100000000000001" customHeight="1" x14ac:dyDescent="0.2">
      <c r="A10" s="111" t="s">
        <v>203</v>
      </c>
      <c r="B10" s="48">
        <f>data!E138</f>
        <v>4949</v>
      </c>
      <c r="C10" s="48">
        <f>data!E139</f>
        <v>21137</v>
      </c>
      <c r="D10" s="48">
        <f>data!E140</f>
        <v>197636.99999999985</v>
      </c>
      <c r="E10" s="48">
        <f>data!E141</f>
        <v>217557271.85000002</v>
      </c>
      <c r="F10" s="48">
        <f>data!E142</f>
        <v>374886923.04999995</v>
      </c>
      <c r="G10" s="48">
        <f>data!E141+data!E142</f>
        <v>592444194.89999998</v>
      </c>
    </row>
    <row r="11" spans="1:13" ht="20.100000000000001" customHeight="1" x14ac:dyDescent="0.2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8671875" defaultRowHeight="14.25" x14ac:dyDescent="0.2"/>
  <cols>
    <col min="1" max="1" width="5.77734375" style="2" customWidth="1"/>
    <col min="2" max="2" width="54.109375" style="2" customWidth="1"/>
    <col min="3" max="3" width="13.77734375" style="2" customWidth="1"/>
    <col min="4" max="16384" width="8.88671875" style="2"/>
  </cols>
  <sheetData>
    <row r="1" spans="1:13" ht="20.100000000000001" customHeight="1" x14ac:dyDescent="0.2">
      <c r="A1" s="4" t="s">
        <v>305</v>
      </c>
      <c r="B1" s="5"/>
      <c r="C1" s="167" t="s">
        <v>1064</v>
      </c>
    </row>
    <row r="2" spans="1:13" ht="20.100000000000001" customHeight="1" x14ac:dyDescent="0.2">
      <c r="A2" s="94"/>
      <c r="B2" s="8"/>
      <c r="C2" s="8"/>
    </row>
    <row r="3" spans="1:13" ht="20.100000000000001" customHeight="1" x14ac:dyDescent="0.2">
      <c r="A3" s="29" t="str">
        <f>"Hospital: "&amp;data!C84</f>
        <v>Hospital: PROVIDENCE ST MARY MEDICAL CENTER</v>
      </c>
      <c r="B3" s="30"/>
      <c r="C3" s="31" t="str">
        <f>"FYE: "&amp;data!C82</f>
        <v>FYE: 12/31/2020</v>
      </c>
    </row>
    <row r="4" spans="1:13" ht="20.100000000000001" customHeight="1" x14ac:dyDescent="0.2">
      <c r="A4" s="30"/>
      <c r="B4" s="8"/>
      <c r="C4" s="8"/>
    </row>
    <row r="5" spans="1:13" ht="20.100000000000001" customHeight="1" x14ac:dyDescent="0.2">
      <c r="A5" s="23">
        <v>1</v>
      </c>
      <c r="B5" s="37" t="s">
        <v>306</v>
      </c>
      <c r="C5" s="95"/>
    </row>
    <row r="6" spans="1:13" ht="20.100000000000001" customHeight="1" x14ac:dyDescent="0.2">
      <c r="A6" s="96">
        <v>2</v>
      </c>
      <c r="B6" s="49" t="s">
        <v>1065</v>
      </c>
      <c r="C6" s="13">
        <f>data!C165</f>
        <v>4354231.7000000011</v>
      </c>
    </row>
    <row r="7" spans="1:13" ht="20.100000000000001" customHeight="1" x14ac:dyDescent="0.2">
      <c r="A7" s="40">
        <v>3</v>
      </c>
      <c r="B7" s="97" t="s">
        <v>308</v>
      </c>
      <c r="C7" s="13">
        <f>data!C166</f>
        <v>123774.37</v>
      </c>
    </row>
    <row r="8" spans="1:13" ht="20.100000000000001" customHeight="1" x14ac:dyDescent="0.2">
      <c r="A8" s="40">
        <v>4</v>
      </c>
      <c r="B8" s="49" t="s">
        <v>309</v>
      </c>
      <c r="C8" s="13">
        <f>data!C167</f>
        <v>-85291.14</v>
      </c>
    </row>
    <row r="9" spans="1:13" ht="20.100000000000001" customHeight="1" x14ac:dyDescent="0.2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">
      <c r="A11" s="40">
        <v>7</v>
      </c>
      <c r="B11" s="49" t="s">
        <v>312</v>
      </c>
      <c r="C11" s="13">
        <f>data!C170</f>
        <v>1216359.55</v>
      </c>
    </row>
    <row r="12" spans="1:13" ht="20.100000000000001" customHeight="1" x14ac:dyDescent="0.2">
      <c r="A12" s="40">
        <v>8</v>
      </c>
      <c r="B12" s="49" t="s">
        <v>313</v>
      </c>
      <c r="C12" s="13">
        <f>data!C171</f>
        <v>68956.359999999986</v>
      </c>
    </row>
    <row r="13" spans="1:13" ht="20.100000000000001" customHeight="1" x14ac:dyDescent="0.2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">
      <c r="A14" s="40">
        <v>10</v>
      </c>
      <c r="B14" s="49" t="s">
        <v>1066</v>
      </c>
      <c r="C14" s="13">
        <f>data!D173</f>
        <v>5678030.8400000017</v>
      </c>
    </row>
    <row r="15" spans="1:13" ht="20.100000000000001" customHeight="1" x14ac:dyDescent="0.2">
      <c r="A15" s="57"/>
      <c r="B15" s="45"/>
      <c r="C15" s="98"/>
      <c r="M15" s="180"/>
    </row>
    <row r="16" spans="1:13" ht="20.100000000000001" customHeight="1" x14ac:dyDescent="0.2">
      <c r="A16" s="73"/>
      <c r="B16" s="30"/>
      <c r="C16" s="20"/>
    </row>
    <row r="17" spans="1:3" ht="20.100000000000001" customHeight="1" x14ac:dyDescent="0.2">
      <c r="A17" s="99">
        <v>11</v>
      </c>
      <c r="B17" s="100" t="s">
        <v>314</v>
      </c>
      <c r="C17" s="101"/>
    </row>
    <row r="18" spans="1:3" ht="20.100000000000001" customHeight="1" x14ac:dyDescent="0.2">
      <c r="A18" s="13">
        <v>12</v>
      </c>
      <c r="B18" s="49" t="s">
        <v>1067</v>
      </c>
      <c r="C18" s="13">
        <f>data!C175</f>
        <v>725476.32000000007</v>
      </c>
    </row>
    <row r="19" spans="1:3" ht="20.100000000000001" customHeight="1" x14ac:dyDescent="0.2">
      <c r="A19" s="13">
        <v>13</v>
      </c>
      <c r="B19" s="49" t="s">
        <v>1068</v>
      </c>
      <c r="C19" s="13">
        <f>data!C176</f>
        <v>1263092.1499999999</v>
      </c>
    </row>
    <row r="20" spans="1:3" ht="20.100000000000001" customHeight="1" x14ac:dyDescent="0.2">
      <c r="A20" s="13">
        <v>14</v>
      </c>
      <c r="B20" s="49" t="s">
        <v>1069</v>
      </c>
      <c r="C20" s="13">
        <f>data!D177</f>
        <v>1988568.47</v>
      </c>
    </row>
    <row r="21" spans="1:3" ht="20.100000000000001" customHeight="1" x14ac:dyDescent="0.2">
      <c r="A21" s="57"/>
      <c r="B21" s="45"/>
      <c r="C21" s="98"/>
    </row>
    <row r="22" spans="1:3" ht="20.100000000000001" customHeight="1" x14ac:dyDescent="0.2">
      <c r="A22" s="73"/>
      <c r="B22" s="8"/>
      <c r="C22" s="44"/>
    </row>
    <row r="23" spans="1:3" ht="20.100000000000001" customHeight="1" x14ac:dyDescent="0.2">
      <c r="A23" s="102">
        <v>15</v>
      </c>
      <c r="B23" s="103" t="s">
        <v>317</v>
      </c>
      <c r="C23" s="95"/>
    </row>
    <row r="24" spans="1:3" ht="20.100000000000001" customHeight="1" x14ac:dyDescent="0.2">
      <c r="A24" s="13">
        <v>16</v>
      </c>
      <c r="B24" s="37" t="s">
        <v>1070</v>
      </c>
      <c r="C24" s="104"/>
    </row>
    <row r="25" spans="1:3" ht="20.100000000000001" customHeight="1" x14ac:dyDescent="0.2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">
      <c r="A26" s="13">
        <v>18</v>
      </c>
      <c r="B26" s="49" t="s">
        <v>319</v>
      </c>
      <c r="C26" s="13">
        <f>data!C180</f>
        <v>-7504.88</v>
      </c>
    </row>
    <row r="27" spans="1:3" ht="20.100000000000001" customHeight="1" x14ac:dyDescent="0.2">
      <c r="A27" s="13">
        <v>19</v>
      </c>
      <c r="B27" s="49" t="s">
        <v>1072</v>
      </c>
      <c r="C27" s="13">
        <f>data!D181</f>
        <v>-7504.88</v>
      </c>
    </row>
    <row r="28" spans="1:3" ht="20.100000000000001" customHeight="1" x14ac:dyDescent="0.2">
      <c r="A28" s="57"/>
      <c r="B28" s="45"/>
      <c r="C28" s="98"/>
    </row>
    <row r="29" spans="1:3" ht="20.100000000000001" customHeight="1" x14ac:dyDescent="0.2">
      <c r="A29" s="73"/>
      <c r="B29" s="30"/>
      <c r="C29" s="20"/>
    </row>
    <row r="30" spans="1:3" ht="20.100000000000001" customHeight="1" x14ac:dyDescent="0.2">
      <c r="A30" s="102">
        <v>20</v>
      </c>
      <c r="B30" s="43" t="s">
        <v>1073</v>
      </c>
      <c r="C30" s="34"/>
    </row>
    <row r="31" spans="1:3" ht="20.100000000000001" customHeight="1" x14ac:dyDescent="0.2">
      <c r="A31" s="13">
        <v>21</v>
      </c>
      <c r="B31" s="49" t="s">
        <v>321</v>
      </c>
      <c r="C31" s="13">
        <f>data!C183</f>
        <v>69039.100000000006</v>
      </c>
    </row>
    <row r="32" spans="1:3" ht="20.100000000000001" customHeight="1" x14ac:dyDescent="0.2">
      <c r="A32" s="13">
        <v>22</v>
      </c>
      <c r="B32" s="49" t="s">
        <v>1074</v>
      </c>
      <c r="C32" s="13">
        <f>data!C184</f>
        <v>4727189.870000001</v>
      </c>
    </row>
    <row r="33" spans="1:3" ht="20.100000000000001" customHeight="1" x14ac:dyDescent="0.2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">
      <c r="A34" s="13">
        <v>24</v>
      </c>
      <c r="B34" s="49" t="s">
        <v>1075</v>
      </c>
      <c r="C34" s="13">
        <f>data!D186</f>
        <v>4796228.9700000007</v>
      </c>
    </row>
    <row r="35" spans="1:3" ht="20.100000000000001" customHeight="1" x14ac:dyDescent="0.2">
      <c r="A35" s="57"/>
      <c r="B35" s="45"/>
      <c r="C35" s="98"/>
    </row>
    <row r="36" spans="1:3" ht="20.100000000000001" customHeight="1" x14ac:dyDescent="0.2">
      <c r="A36" s="73"/>
      <c r="B36" s="30"/>
      <c r="C36" s="20"/>
    </row>
    <row r="37" spans="1:3" ht="20.100000000000001" customHeight="1" x14ac:dyDescent="0.2">
      <c r="A37" s="102">
        <v>25</v>
      </c>
      <c r="B37" s="43" t="s">
        <v>323</v>
      </c>
      <c r="C37" s="95"/>
    </row>
    <row r="38" spans="1:3" ht="20.100000000000001" customHeight="1" x14ac:dyDescent="0.2">
      <c r="A38" s="13">
        <v>26</v>
      </c>
      <c r="B38" s="49" t="s">
        <v>1076</v>
      </c>
      <c r="C38" s="13">
        <f>data!C188</f>
        <v>5302.19</v>
      </c>
    </row>
    <row r="39" spans="1:3" ht="20.100000000000001" customHeight="1" x14ac:dyDescent="0.2">
      <c r="A39" s="13">
        <v>27</v>
      </c>
      <c r="B39" s="49" t="s">
        <v>325</v>
      </c>
      <c r="C39" s="13">
        <f>data!C189</f>
        <v>782320.73</v>
      </c>
    </row>
    <row r="40" spans="1:3" ht="20.100000000000001" customHeight="1" x14ac:dyDescent="0.2">
      <c r="A40" s="13">
        <v>28</v>
      </c>
      <c r="B40" s="49" t="s">
        <v>1077</v>
      </c>
      <c r="C40" s="13">
        <f>data!D190</f>
        <v>787622.91999999993</v>
      </c>
    </row>
    <row r="41" spans="1:3" x14ac:dyDescent="0.2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8671875" defaultRowHeight="20.100000000000001" customHeight="1" x14ac:dyDescent="0.2"/>
  <cols>
    <col min="1" max="1" width="5.77734375" style="7" customWidth="1"/>
    <col min="2" max="2" width="22.5546875" style="7" customWidth="1"/>
    <col min="3" max="5" width="13.77734375" style="7" customWidth="1"/>
    <col min="6" max="6" width="15.77734375" style="7" customWidth="1"/>
    <col min="7" max="16384" width="8.88671875" style="7"/>
  </cols>
  <sheetData>
    <row r="1" spans="1:13" ht="20.100000000000001" customHeight="1" x14ac:dyDescent="0.2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">
      <c r="A2" s="8"/>
      <c r="B2" s="8"/>
      <c r="C2" s="8"/>
      <c r="D2" s="8"/>
      <c r="E2" s="8"/>
      <c r="F2" s="8"/>
    </row>
    <row r="3" spans="1:13" ht="20.100000000000001" customHeight="1" x14ac:dyDescent="0.2">
      <c r="A3" s="10" t="str">
        <f>"Hospital: "&amp;data!C84</f>
        <v>Hospital: PROVIDENCE ST MARY MEDICAL CENTER</v>
      </c>
      <c r="B3" s="8"/>
      <c r="C3" s="8"/>
      <c r="E3" s="11"/>
      <c r="F3" s="12" t="str">
        <f>" FYE: "&amp;data!C82</f>
        <v xml:space="preserve"> FYE: 12/31/2020</v>
      </c>
    </row>
    <row r="4" spans="1:13" ht="20.100000000000001" customHeight="1" x14ac:dyDescent="0.2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">
      <c r="A7" s="13">
        <v>1</v>
      </c>
      <c r="B7" s="14" t="s">
        <v>332</v>
      </c>
      <c r="C7" s="21">
        <f>data!B195</f>
        <v>2525563.9299999997</v>
      </c>
      <c r="D7" s="21">
        <f>data!C195</f>
        <v>0</v>
      </c>
      <c r="E7" s="21">
        <f>data!D195</f>
        <v>0</v>
      </c>
      <c r="F7" s="21">
        <f>data!E195</f>
        <v>2525563.9299999997</v>
      </c>
    </row>
    <row r="8" spans="1:13" ht="20.100000000000001" customHeight="1" x14ac:dyDescent="0.2">
      <c r="A8" s="13">
        <v>2</v>
      </c>
      <c r="B8" s="14" t="s">
        <v>333</v>
      </c>
      <c r="C8" s="21">
        <f>data!B196</f>
        <v>1906095.07</v>
      </c>
      <c r="D8" s="21">
        <f>data!C196</f>
        <v>-33270</v>
      </c>
      <c r="E8" s="21">
        <f>data!D196</f>
        <v>0</v>
      </c>
      <c r="F8" s="21">
        <f>data!E196</f>
        <v>1872825.07</v>
      </c>
    </row>
    <row r="9" spans="1:13" ht="20.100000000000001" customHeight="1" x14ac:dyDescent="0.2">
      <c r="A9" s="13">
        <v>3</v>
      </c>
      <c r="B9" s="14" t="s">
        <v>334</v>
      </c>
      <c r="C9" s="21">
        <f>data!B197</f>
        <v>77859830.810000002</v>
      </c>
      <c r="D9" s="21">
        <f>data!C197</f>
        <v>1260050.5500000003</v>
      </c>
      <c r="E9" s="21">
        <f>data!D197</f>
        <v>-41473.1</v>
      </c>
      <c r="F9" s="21">
        <f>data!E197</f>
        <v>79161354.459999993</v>
      </c>
    </row>
    <row r="10" spans="1:13" ht="20.100000000000001" customHeight="1" x14ac:dyDescent="0.2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">
      <c r="A11" s="13">
        <v>5</v>
      </c>
      <c r="B11" s="14" t="s">
        <v>1084</v>
      </c>
      <c r="C11" s="21">
        <f>data!B199</f>
        <v>5313781.57</v>
      </c>
      <c r="D11" s="21">
        <f>data!C199</f>
        <v>0</v>
      </c>
      <c r="E11" s="21">
        <f>data!D199</f>
        <v>0</v>
      </c>
      <c r="F11" s="21">
        <f>data!E199</f>
        <v>5313781.57</v>
      </c>
    </row>
    <row r="12" spans="1:13" ht="20.100000000000001" customHeight="1" x14ac:dyDescent="0.2">
      <c r="A12" s="13">
        <v>6</v>
      </c>
      <c r="B12" s="14" t="s">
        <v>1085</v>
      </c>
      <c r="C12" s="21">
        <f>data!B200</f>
        <v>62773047.49000001</v>
      </c>
      <c r="D12" s="21">
        <f>data!C200</f>
        <v>-36303.089999999967</v>
      </c>
      <c r="E12" s="21">
        <f>data!D200</f>
        <v>-59479.53</v>
      </c>
      <c r="F12" s="21">
        <f>data!E200</f>
        <v>62796223.930000007</v>
      </c>
    </row>
    <row r="13" spans="1:13" ht="20.100000000000001" customHeight="1" x14ac:dyDescent="0.2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">
      <c r="A14" s="13">
        <v>8</v>
      </c>
      <c r="B14" s="14" t="s">
        <v>339</v>
      </c>
      <c r="C14" s="21">
        <f>data!B202</f>
        <v>0</v>
      </c>
      <c r="D14" s="21">
        <f>data!C202</f>
        <v>33270</v>
      </c>
      <c r="E14" s="21">
        <f>data!D202</f>
        <v>0</v>
      </c>
      <c r="F14" s="21">
        <f>data!E202</f>
        <v>33270</v>
      </c>
    </row>
    <row r="15" spans="1:13" ht="20.100000000000001" customHeight="1" x14ac:dyDescent="0.2">
      <c r="A15" s="13">
        <v>9</v>
      </c>
      <c r="B15" s="14" t="s">
        <v>1087</v>
      </c>
      <c r="C15" s="21">
        <f>data!B203</f>
        <v>5229018.0100000054</v>
      </c>
      <c r="D15" s="21">
        <f>data!C203</f>
        <v>826998.48000000045</v>
      </c>
      <c r="E15" s="21">
        <f>data!D203</f>
        <v>-644531.88000000012</v>
      </c>
      <c r="F15" s="21">
        <f>data!E203</f>
        <v>6700548.3700000057</v>
      </c>
      <c r="M15" s="269"/>
    </row>
    <row r="16" spans="1:13" ht="20.100000000000001" customHeight="1" x14ac:dyDescent="0.2">
      <c r="A16" s="13">
        <v>10</v>
      </c>
      <c r="B16" s="14" t="s">
        <v>661</v>
      </c>
      <c r="C16" s="21">
        <f>data!B204</f>
        <v>155607336.88</v>
      </c>
      <c r="D16" s="21">
        <f>data!C204</f>
        <v>2050745.9400000009</v>
      </c>
      <c r="E16" s="21">
        <f>data!D204</f>
        <v>-745484.51000000013</v>
      </c>
      <c r="F16" s="21">
        <f>data!E204</f>
        <v>158403567.33000001</v>
      </c>
    </row>
    <row r="17" spans="1:6" ht="20.100000000000001" customHeight="1" x14ac:dyDescent="0.2">
      <c r="A17" s="73"/>
      <c r="B17" s="30"/>
      <c r="C17" s="30"/>
      <c r="D17" s="30"/>
      <c r="E17" s="30"/>
      <c r="F17" s="20"/>
    </row>
    <row r="18" spans="1:6" ht="20.100000000000001" customHeight="1" x14ac:dyDescent="0.2">
      <c r="A18" s="74"/>
      <c r="B18" s="8"/>
      <c r="C18" s="8"/>
      <c r="D18" s="8"/>
      <c r="E18" s="8"/>
      <c r="F18" s="28"/>
    </row>
    <row r="19" spans="1:6" ht="20.100000000000001" customHeight="1" x14ac:dyDescent="0.2">
      <c r="A19" s="74"/>
      <c r="B19" s="8"/>
      <c r="C19" s="8"/>
      <c r="D19" s="8"/>
      <c r="E19" s="8"/>
      <c r="F19" s="28"/>
    </row>
    <row r="20" spans="1:6" ht="20.100000000000001" customHeight="1" x14ac:dyDescent="0.2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">
      <c r="A24" s="13">
        <v>12</v>
      </c>
      <c r="B24" s="14" t="s">
        <v>333</v>
      </c>
      <c r="C24" s="21">
        <f>data!B209</f>
        <v>1781982.54</v>
      </c>
      <c r="D24" s="21">
        <f>data!C209</f>
        <v>48596.370000000134</v>
      </c>
      <c r="E24" s="21">
        <f>data!D209</f>
        <v>0</v>
      </c>
      <c r="F24" s="21">
        <f>data!E209</f>
        <v>1830578.9100000001</v>
      </c>
    </row>
    <row r="25" spans="1:6" ht="20.100000000000001" customHeight="1" x14ac:dyDescent="0.2">
      <c r="A25" s="13">
        <v>13</v>
      </c>
      <c r="B25" s="14" t="s">
        <v>334</v>
      </c>
      <c r="C25" s="21">
        <f>data!B210</f>
        <v>53991022.509999998</v>
      </c>
      <c r="D25" s="21">
        <f>data!C210</f>
        <v>2973318.170000012</v>
      </c>
      <c r="E25" s="21">
        <f>data!D210</f>
        <v>-27396.18</v>
      </c>
      <c r="F25" s="21">
        <f>data!E210</f>
        <v>56991736.860000007</v>
      </c>
    </row>
    <row r="26" spans="1:6" ht="20.100000000000001" customHeight="1" x14ac:dyDescent="0.2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">
      <c r="A27" s="13">
        <v>15</v>
      </c>
      <c r="B27" s="14" t="s">
        <v>1084</v>
      </c>
      <c r="C27" s="21">
        <f>data!B212</f>
        <v>3127283.9000000004</v>
      </c>
      <c r="D27" s="21">
        <f>data!C212</f>
        <v>233333.61999999988</v>
      </c>
      <c r="E27" s="21">
        <f>data!D212</f>
        <v>0</v>
      </c>
      <c r="F27" s="21">
        <f>data!E212</f>
        <v>3360617.5200000005</v>
      </c>
    </row>
    <row r="28" spans="1:6" ht="20.100000000000001" customHeight="1" x14ac:dyDescent="0.2">
      <c r="A28" s="13">
        <v>16</v>
      </c>
      <c r="B28" s="14" t="s">
        <v>1085</v>
      </c>
      <c r="C28" s="21">
        <f>data!B213</f>
        <v>55671889.070000008</v>
      </c>
      <c r="D28" s="21">
        <f>data!C213</f>
        <v>2118996.6600000178</v>
      </c>
      <c r="E28" s="21">
        <f>data!D213</f>
        <v>-52996.84</v>
      </c>
      <c r="F28" s="21">
        <f>data!E213</f>
        <v>57843882.57000003</v>
      </c>
    </row>
    <row r="29" spans="1:6" ht="20.100000000000001" customHeight="1" x14ac:dyDescent="0.2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">
      <c r="A32" s="13">
        <v>20</v>
      </c>
      <c r="B32" s="14" t="s">
        <v>661</v>
      </c>
      <c r="C32" s="21">
        <f>data!B217</f>
        <v>114572178.02000001</v>
      </c>
      <c r="D32" s="21">
        <f>data!C217</f>
        <v>5374244.8200000301</v>
      </c>
      <c r="E32" s="21">
        <f>data!D217</f>
        <v>-80393.01999999999</v>
      </c>
      <c r="F32" s="21">
        <f>data!E217</f>
        <v>120026815.86000004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8671875" defaultRowHeight="20.100000000000001" customHeight="1" x14ac:dyDescent="0.2"/>
  <cols>
    <col min="1" max="1" width="5.77734375" style="7" customWidth="1"/>
    <col min="2" max="2" width="7.77734375" style="7" customWidth="1"/>
    <col min="3" max="3" width="40.77734375" style="7" customWidth="1"/>
    <col min="4" max="4" width="15.77734375" style="7" customWidth="1"/>
    <col min="5" max="16384" width="8.88671875" style="7"/>
  </cols>
  <sheetData>
    <row r="1" spans="1:13" ht="20.100000000000001" customHeight="1" x14ac:dyDescent="0.2">
      <c r="A1" s="6" t="s">
        <v>1089</v>
      </c>
      <c r="B1" s="6"/>
      <c r="C1" s="6"/>
      <c r="D1" s="169" t="s">
        <v>1090</v>
      </c>
    </row>
    <row r="2" spans="1:13" ht="20.100000000000001" customHeight="1" x14ac:dyDescent="0.2">
      <c r="A2" s="29" t="str">
        <f>"Hospital: "&amp;data!C84</f>
        <v>Hospital: PROVIDENCE ST MARY MEDICAL CENTER</v>
      </c>
      <c r="B2" s="30"/>
      <c r="C2" s="30"/>
      <c r="D2" s="31" t="str">
        <f>"FYE: "&amp;data!C82</f>
        <v>FYE: 12/31/2020</v>
      </c>
    </row>
    <row r="3" spans="1:13" ht="20.100000000000001" customHeight="1" x14ac:dyDescent="0.2">
      <c r="A3" s="42"/>
      <c r="B3" s="52"/>
      <c r="C3" s="52"/>
      <c r="D3" s="52"/>
    </row>
    <row r="4" spans="1:13" ht="20.100000000000001" customHeight="1" x14ac:dyDescent="0.2">
      <c r="A4" s="53"/>
      <c r="B4" s="41" t="s">
        <v>1091</v>
      </c>
      <c r="C4" s="41" t="s">
        <v>1092</v>
      </c>
      <c r="D4" s="54"/>
    </row>
    <row r="5" spans="1:13" ht="20.100000000000001" customHeight="1" x14ac:dyDescent="0.2">
      <c r="A5" s="102">
        <v>1</v>
      </c>
      <c r="B5" s="55"/>
      <c r="C5" s="22" t="s">
        <v>1255</v>
      </c>
      <c r="D5" s="14">
        <f>data!D221</f>
        <v>4917579.95</v>
      </c>
    </row>
    <row r="6" spans="1:13" ht="20.100000000000001" customHeight="1" x14ac:dyDescent="0.2">
      <c r="A6" s="13">
        <v>2</v>
      </c>
      <c r="B6" s="30"/>
      <c r="C6" s="31" t="s">
        <v>432</v>
      </c>
      <c r="D6" s="25"/>
    </row>
    <row r="7" spans="1:13" ht="20.100000000000001" customHeight="1" x14ac:dyDescent="0.2">
      <c r="A7" s="13">
        <v>3</v>
      </c>
      <c r="B7" s="55">
        <v>5810</v>
      </c>
      <c r="C7" s="14" t="s">
        <v>296</v>
      </c>
      <c r="D7" s="14">
        <f>data!C223</f>
        <v>235484987.97000003</v>
      </c>
    </row>
    <row r="8" spans="1:13" ht="20.100000000000001" customHeight="1" x14ac:dyDescent="0.2">
      <c r="A8" s="13">
        <v>4</v>
      </c>
      <c r="B8" s="55">
        <v>5820</v>
      </c>
      <c r="C8" s="14" t="s">
        <v>297</v>
      </c>
      <c r="D8" s="14">
        <f>data!C224</f>
        <v>70080031.939999998</v>
      </c>
    </row>
    <row r="9" spans="1:13" ht="20.100000000000001" customHeight="1" x14ac:dyDescent="0.2">
      <c r="A9" s="13">
        <v>5</v>
      </c>
      <c r="B9" s="55">
        <v>5830</v>
      </c>
      <c r="C9" s="14" t="s">
        <v>309</v>
      </c>
      <c r="D9" s="14">
        <f>data!C225</f>
        <v>3290315.7</v>
      </c>
    </row>
    <row r="10" spans="1:13" ht="20.100000000000001" customHeight="1" x14ac:dyDescent="0.2">
      <c r="A10" s="13">
        <v>6</v>
      </c>
      <c r="B10" s="55">
        <v>5840</v>
      </c>
      <c r="C10" s="14" t="s">
        <v>347</v>
      </c>
      <c r="D10" s="14">
        <f>data!C226</f>
        <v>23005008</v>
      </c>
    </row>
    <row r="11" spans="1:13" ht="20.100000000000001" customHeight="1" x14ac:dyDescent="0.2">
      <c r="A11" s="13">
        <v>7</v>
      </c>
      <c r="B11" s="55">
        <v>5850</v>
      </c>
      <c r="C11" s="14" t="s">
        <v>1093</v>
      </c>
      <c r="D11" s="14">
        <f>data!C227</f>
        <v>55151978.18999999</v>
      </c>
    </row>
    <row r="12" spans="1:13" ht="20.100000000000001" customHeight="1" x14ac:dyDescent="0.2">
      <c r="A12" s="13">
        <v>8</v>
      </c>
      <c r="B12" s="55">
        <v>5860</v>
      </c>
      <c r="C12" s="14" t="s">
        <v>132</v>
      </c>
      <c r="D12" s="14">
        <f>data!C228</f>
        <v>8213592.6400000006</v>
      </c>
    </row>
    <row r="13" spans="1:13" ht="20.100000000000001" customHeight="1" x14ac:dyDescent="0.2">
      <c r="A13" s="23">
        <v>9</v>
      </c>
      <c r="B13" s="24"/>
      <c r="C13" s="14" t="s">
        <v>1094</v>
      </c>
      <c r="D13" s="14">
        <f>data!D229</f>
        <v>395225914.44</v>
      </c>
    </row>
    <row r="14" spans="1:13" ht="20.100000000000001" customHeight="1" x14ac:dyDescent="0.2">
      <c r="A14" s="81">
        <v>10</v>
      </c>
      <c r="B14" s="56"/>
      <c r="C14" s="56"/>
      <c r="D14" s="56"/>
    </row>
    <row r="15" spans="1:13" ht="20.100000000000001" customHeight="1" x14ac:dyDescent="0.2">
      <c r="A15" s="23">
        <v>11</v>
      </c>
      <c r="B15" s="58"/>
      <c r="C15" s="9" t="s">
        <v>351</v>
      </c>
      <c r="D15" s="25"/>
    </row>
    <row r="16" spans="1:13" ht="20.100000000000001" customHeight="1" x14ac:dyDescent="0.2">
      <c r="A16" s="81">
        <v>12</v>
      </c>
      <c r="B16" s="56"/>
      <c r="C16" s="49" t="s">
        <v>1095</v>
      </c>
      <c r="D16" s="140">
        <f>+data!C231</f>
        <v>784</v>
      </c>
      <c r="M16" s="269"/>
    </row>
    <row r="17" spans="1:4" ht="20.100000000000001" customHeight="1" x14ac:dyDescent="0.2">
      <c r="A17" s="23">
        <v>13</v>
      </c>
      <c r="B17" s="58"/>
      <c r="C17" s="45"/>
      <c r="D17" s="83"/>
    </row>
    <row r="18" spans="1:4" ht="20.100000000000001" customHeight="1" x14ac:dyDescent="0.2">
      <c r="A18" s="13">
        <v>14</v>
      </c>
      <c r="B18" s="59">
        <v>5900</v>
      </c>
      <c r="C18" s="14" t="s">
        <v>353</v>
      </c>
      <c r="D18" s="60">
        <f>data!C233</f>
        <v>1963587.9600000002</v>
      </c>
    </row>
    <row r="19" spans="1:4" ht="20.100000000000001" customHeight="1" x14ac:dyDescent="0.2">
      <c r="A19" s="61">
        <v>15</v>
      </c>
      <c r="B19" s="55">
        <v>5910</v>
      </c>
      <c r="C19" s="22" t="s">
        <v>1096</v>
      </c>
      <c r="D19" s="14">
        <f>data!C234</f>
        <v>6550732.8100000005</v>
      </c>
    </row>
    <row r="20" spans="1:4" ht="20.100000000000001" customHeight="1" x14ac:dyDescent="0.2">
      <c r="A20" s="23">
        <v>16</v>
      </c>
      <c r="B20" s="24"/>
      <c r="C20" s="24"/>
      <c r="D20" s="56"/>
    </row>
    <row r="21" spans="1:4" ht="20.100000000000001" customHeight="1" x14ac:dyDescent="0.2">
      <c r="A21" s="23">
        <v>17</v>
      </c>
      <c r="B21" s="56"/>
      <c r="C21" s="56"/>
      <c r="D21" s="56"/>
    </row>
    <row r="22" spans="1:4" ht="20.100000000000001" customHeight="1" x14ac:dyDescent="0.2">
      <c r="A22" s="81">
        <v>18</v>
      </c>
      <c r="B22" s="56"/>
      <c r="C22" s="15" t="s">
        <v>1097</v>
      </c>
      <c r="D22" s="14">
        <f>data!D236</f>
        <v>8514320.7700000014</v>
      </c>
    </row>
    <row r="23" spans="1:4" ht="20.100000000000001" customHeight="1" x14ac:dyDescent="0.2">
      <c r="A23" s="62">
        <v>19</v>
      </c>
      <c r="B23" s="58"/>
      <c r="C23" s="58"/>
      <c r="D23" s="25"/>
    </row>
    <row r="24" spans="1:4" ht="20.100000000000001" customHeight="1" x14ac:dyDescent="0.2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">
      <c r="A25" s="62">
        <v>21</v>
      </c>
      <c r="B25" s="30"/>
      <c r="C25" s="30"/>
      <c r="D25" s="25"/>
    </row>
    <row r="26" spans="1:4" ht="20.100000000000001" customHeight="1" x14ac:dyDescent="0.2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">
      <c r="A27" s="64">
        <v>23</v>
      </c>
      <c r="B27" s="63" t="s">
        <v>1099</v>
      </c>
      <c r="C27" s="56"/>
      <c r="D27" s="14">
        <f>data!D242</f>
        <v>408657815.15999997</v>
      </c>
    </row>
    <row r="28" spans="1:4" ht="20.100000000000001" customHeight="1" x14ac:dyDescent="0.2">
      <c r="A28" s="126">
        <v>24</v>
      </c>
      <c r="B28" s="65" t="s">
        <v>1100</v>
      </c>
      <c r="C28" s="50"/>
      <c r="D28" s="54"/>
    </row>
    <row r="29" spans="1:4" ht="20.100000000000001" customHeight="1" x14ac:dyDescent="0.2">
      <c r="A29" s="66"/>
      <c r="B29" s="67"/>
      <c r="C29" s="67"/>
      <c r="D29" s="56"/>
    </row>
    <row r="30" spans="1:4" ht="20.100000000000001" customHeight="1" x14ac:dyDescent="0.2">
      <c r="A30" s="68"/>
      <c r="B30" s="38"/>
      <c r="C30" s="38"/>
      <c r="D30" s="56"/>
    </row>
    <row r="31" spans="1:4" ht="20.100000000000001" customHeight="1" x14ac:dyDescent="0.2">
      <c r="A31" s="68"/>
      <c r="B31" s="38"/>
      <c r="C31" s="38"/>
      <c r="D31" s="56"/>
    </row>
    <row r="32" spans="1:4" ht="20.100000000000001" customHeight="1" x14ac:dyDescent="0.2">
      <c r="A32" s="68"/>
      <c r="B32" s="38"/>
      <c r="C32" s="38"/>
      <c r="D32" s="56"/>
    </row>
    <row r="33" spans="1:4" ht="20.100000000000001" customHeight="1" x14ac:dyDescent="0.2">
      <c r="A33" s="68"/>
      <c r="B33" s="38"/>
      <c r="C33" s="38"/>
      <c r="D33" s="24"/>
    </row>
    <row r="34" spans="1:4" ht="20.100000000000001" customHeight="1" x14ac:dyDescent="0.2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4140625" defaultRowHeight="15" x14ac:dyDescent="0.2"/>
  <cols>
    <col min="1" max="1" width="5.77734375" style="7" customWidth="1"/>
    <col min="2" max="2" width="55.77734375" style="7" customWidth="1"/>
    <col min="3" max="3" width="22" style="7" customWidth="1"/>
    <col min="4" max="4" width="5.6640625" style="7" customWidth="1"/>
    <col min="5" max="16384" width="57.44140625" style="7"/>
  </cols>
  <sheetData>
    <row r="1" spans="1:13" ht="20.100000000000001" customHeight="1" x14ac:dyDescent="0.2">
      <c r="A1" s="4" t="s">
        <v>1101</v>
      </c>
      <c r="B1" s="5"/>
      <c r="C1" s="6"/>
    </row>
    <row r="2" spans="1:13" ht="20.100000000000001" customHeight="1" x14ac:dyDescent="0.2">
      <c r="A2" s="4"/>
      <c r="B2" s="5"/>
      <c r="C2" s="167" t="s">
        <v>1102</v>
      </c>
    </row>
    <row r="3" spans="1:13" ht="20.100000000000001" customHeight="1" x14ac:dyDescent="0.2">
      <c r="A3" s="29" t="str">
        <f>"HOSPITAL: "&amp;data!C84</f>
        <v>HOSPITAL: PROVIDENCE ST MARY MEDICAL CENTER</v>
      </c>
      <c r="B3" s="30"/>
      <c r="C3" s="31" t="str">
        <f>" FYE: "&amp;data!C82</f>
        <v xml:space="preserve"> FYE: 12/31/2020</v>
      </c>
    </row>
    <row r="4" spans="1:13" ht="20.100000000000001" customHeight="1" x14ac:dyDescent="0.2">
      <c r="A4" s="32"/>
      <c r="B4" s="33" t="s">
        <v>1103</v>
      </c>
      <c r="C4" s="34"/>
    </row>
    <row r="5" spans="1:13" ht="20.100000000000001" customHeight="1" x14ac:dyDescent="0.2">
      <c r="A5" s="23">
        <v>1</v>
      </c>
      <c r="B5" s="35" t="s">
        <v>361</v>
      </c>
      <c r="C5" s="36"/>
    </row>
    <row r="6" spans="1:13" ht="20.100000000000001" customHeight="1" x14ac:dyDescent="0.2">
      <c r="A6" s="13">
        <v>2</v>
      </c>
      <c r="B6" s="14" t="s">
        <v>362</v>
      </c>
      <c r="C6" s="21">
        <f>data!C250</f>
        <v>3475</v>
      </c>
    </row>
    <row r="7" spans="1:13" ht="20.100000000000001" customHeight="1" x14ac:dyDescent="0.2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">
      <c r="A8" s="13">
        <v>4</v>
      </c>
      <c r="B8" s="14" t="s">
        <v>364</v>
      </c>
      <c r="C8" s="21">
        <f>data!C252</f>
        <v>69689180.210000008</v>
      </c>
    </row>
    <row r="9" spans="1:13" ht="20.100000000000001" customHeight="1" x14ac:dyDescent="0.2">
      <c r="A9" s="13">
        <v>5</v>
      </c>
      <c r="B9" s="14" t="s">
        <v>1104</v>
      </c>
      <c r="C9" s="21">
        <f>data!C253</f>
        <v>48563368.18</v>
      </c>
    </row>
    <row r="10" spans="1:13" ht="20.100000000000001" customHeight="1" x14ac:dyDescent="0.2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">
      <c r="A11" s="13">
        <v>7</v>
      </c>
      <c r="B11" s="14" t="s">
        <v>1106</v>
      </c>
      <c r="C11" s="21">
        <f>data!C255</f>
        <v>930427.23</v>
      </c>
    </row>
    <row r="12" spans="1:13" ht="20.100000000000001" customHeight="1" x14ac:dyDescent="0.2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">
      <c r="A13" s="13">
        <v>9</v>
      </c>
      <c r="B13" s="14" t="s">
        <v>368</v>
      </c>
      <c r="C13" s="21">
        <f>data!C257</f>
        <v>3765647.98</v>
      </c>
    </row>
    <row r="14" spans="1:13" ht="20.100000000000001" customHeight="1" x14ac:dyDescent="0.2">
      <c r="A14" s="13">
        <v>10</v>
      </c>
      <c r="B14" s="14" t="s">
        <v>369</v>
      </c>
      <c r="C14" s="21">
        <f>data!C258</f>
        <v>110825.86000000002</v>
      </c>
    </row>
    <row r="15" spans="1:13" ht="20.100000000000001" customHeight="1" x14ac:dyDescent="0.2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">
      <c r="A16" s="13">
        <v>12</v>
      </c>
      <c r="B16" s="14" t="s">
        <v>1108</v>
      </c>
      <c r="C16" s="21">
        <f>data!D260</f>
        <v>25936188.100000009</v>
      </c>
    </row>
    <row r="17" spans="1:3" ht="20.100000000000001" customHeight="1" x14ac:dyDescent="0.2">
      <c r="A17" s="13">
        <v>13</v>
      </c>
      <c r="B17" s="24"/>
      <c r="C17" s="24"/>
    </row>
    <row r="18" spans="1:3" ht="20.100000000000001" customHeight="1" x14ac:dyDescent="0.2">
      <c r="A18" s="13">
        <v>14</v>
      </c>
      <c r="B18" s="37" t="s">
        <v>1109</v>
      </c>
      <c r="C18" s="36"/>
    </row>
    <row r="19" spans="1:3" ht="20.100000000000001" customHeight="1" x14ac:dyDescent="0.2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">
      <c r="A21" s="13">
        <v>17</v>
      </c>
      <c r="B21" s="14" t="s">
        <v>373</v>
      </c>
      <c r="C21" s="21">
        <f>data!C264</f>
        <v>94698849.550000012</v>
      </c>
    </row>
    <row r="22" spans="1:3" ht="20.100000000000001" customHeight="1" x14ac:dyDescent="0.2">
      <c r="A22" s="13">
        <v>18</v>
      </c>
      <c r="B22" s="14" t="s">
        <v>1110</v>
      </c>
      <c r="C22" s="21">
        <f>data!D265</f>
        <v>94698849.550000012</v>
      </c>
    </row>
    <row r="23" spans="1:3" ht="20.100000000000001" customHeight="1" x14ac:dyDescent="0.2">
      <c r="A23" s="13">
        <v>19</v>
      </c>
      <c r="B23" s="38"/>
      <c r="C23" s="24"/>
    </row>
    <row r="24" spans="1:3" ht="20.100000000000001" customHeight="1" x14ac:dyDescent="0.2">
      <c r="A24" s="13">
        <v>20</v>
      </c>
      <c r="B24" s="37" t="s">
        <v>1111</v>
      </c>
      <c r="C24" s="36"/>
    </row>
    <row r="25" spans="1:3" ht="20.100000000000001" customHeight="1" x14ac:dyDescent="0.2">
      <c r="A25" s="13">
        <v>21</v>
      </c>
      <c r="B25" s="14" t="s">
        <v>332</v>
      </c>
      <c r="C25" s="21">
        <f>data!C267</f>
        <v>2525563.9300000002</v>
      </c>
    </row>
    <row r="26" spans="1:3" ht="20.100000000000001" customHeight="1" x14ac:dyDescent="0.2">
      <c r="A26" s="13">
        <v>22</v>
      </c>
      <c r="B26" s="14" t="s">
        <v>333</v>
      </c>
      <c r="C26" s="21">
        <f>data!C268</f>
        <v>1872825.07</v>
      </c>
    </row>
    <row r="27" spans="1:3" ht="20.100000000000001" customHeight="1" x14ac:dyDescent="0.2">
      <c r="A27" s="13">
        <v>23</v>
      </c>
      <c r="B27" s="14" t="s">
        <v>334</v>
      </c>
      <c r="C27" s="21">
        <f>data!C269</f>
        <v>79161354.460000008</v>
      </c>
    </row>
    <row r="28" spans="1:3" ht="20.100000000000001" customHeight="1" x14ac:dyDescent="0.2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">
      <c r="A29" s="13">
        <v>25</v>
      </c>
      <c r="B29" s="14" t="s">
        <v>336</v>
      </c>
      <c r="C29" s="21">
        <f>data!C271</f>
        <v>5313781.57</v>
      </c>
    </row>
    <row r="30" spans="1:3" ht="20.100000000000001" customHeight="1" x14ac:dyDescent="0.2">
      <c r="A30" s="13">
        <v>26</v>
      </c>
      <c r="B30" s="14" t="s">
        <v>378</v>
      </c>
      <c r="C30" s="21">
        <f>data!C272</f>
        <v>62796223.93</v>
      </c>
    </row>
    <row r="31" spans="1:3" ht="20.100000000000001" customHeight="1" x14ac:dyDescent="0.2">
      <c r="A31" s="13">
        <v>27</v>
      </c>
      <c r="B31" s="14" t="s">
        <v>339</v>
      </c>
      <c r="C31" s="21">
        <f>data!C273</f>
        <v>33270</v>
      </c>
    </row>
    <row r="32" spans="1:3" ht="20.100000000000001" customHeight="1" x14ac:dyDescent="0.2">
      <c r="A32" s="13">
        <v>28</v>
      </c>
      <c r="B32" s="14" t="s">
        <v>340</v>
      </c>
      <c r="C32" s="21">
        <f>data!C274</f>
        <v>6700548.3699999992</v>
      </c>
    </row>
    <row r="33" spans="1:3" ht="20.100000000000001" customHeight="1" x14ac:dyDescent="0.2">
      <c r="A33" s="13">
        <v>29</v>
      </c>
      <c r="B33" s="14" t="s">
        <v>661</v>
      </c>
      <c r="C33" s="21">
        <f>data!D275</f>
        <v>158403567.33000001</v>
      </c>
    </row>
    <row r="34" spans="1:3" ht="20.100000000000001" customHeight="1" x14ac:dyDescent="0.2">
      <c r="A34" s="13">
        <v>30</v>
      </c>
      <c r="B34" s="14" t="s">
        <v>1113</v>
      </c>
      <c r="C34" s="21">
        <f>data!C276</f>
        <v>120026815.86000001</v>
      </c>
    </row>
    <row r="35" spans="1:3" ht="20.100000000000001" customHeight="1" x14ac:dyDescent="0.2">
      <c r="A35" s="13">
        <v>31</v>
      </c>
      <c r="B35" s="14" t="s">
        <v>1114</v>
      </c>
      <c r="C35" s="21">
        <f>data!D277</f>
        <v>38376751.469999999</v>
      </c>
    </row>
    <row r="36" spans="1:3" ht="20.100000000000001" customHeight="1" x14ac:dyDescent="0.2">
      <c r="A36" s="13">
        <v>32</v>
      </c>
      <c r="B36" s="38"/>
      <c r="C36" s="24"/>
    </row>
    <row r="37" spans="1:3" ht="20.100000000000001" customHeight="1" x14ac:dyDescent="0.2">
      <c r="A37" s="23">
        <v>33</v>
      </c>
      <c r="B37" s="37" t="s">
        <v>1115</v>
      </c>
      <c r="C37" s="36"/>
    </row>
    <row r="38" spans="1:3" ht="20.100000000000001" customHeight="1" x14ac:dyDescent="0.2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">
      <c r="A41" s="13">
        <v>37</v>
      </c>
      <c r="B41" s="14" t="s">
        <v>373</v>
      </c>
      <c r="C41" s="21">
        <f>data!C282</f>
        <v>6072074.3499999996</v>
      </c>
    </row>
    <row r="42" spans="1:3" ht="20.100000000000001" customHeight="1" x14ac:dyDescent="0.2">
      <c r="A42" s="13">
        <v>38</v>
      </c>
      <c r="B42" s="14" t="s">
        <v>1118</v>
      </c>
      <c r="C42" s="21">
        <f>data!D283</f>
        <v>6072074.3499999996</v>
      </c>
    </row>
    <row r="43" spans="1:3" ht="20.100000000000001" customHeight="1" x14ac:dyDescent="0.2">
      <c r="A43" s="13">
        <v>39</v>
      </c>
      <c r="B43" s="38"/>
      <c r="C43" s="24"/>
    </row>
    <row r="44" spans="1:3" ht="20.100000000000001" customHeight="1" x14ac:dyDescent="0.2">
      <c r="A44" s="23">
        <v>40</v>
      </c>
      <c r="B44" s="37" t="s">
        <v>1119</v>
      </c>
      <c r="C44" s="36"/>
    </row>
    <row r="45" spans="1:3" ht="20.100000000000001" customHeight="1" x14ac:dyDescent="0.2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">
      <c r="A50" s="40">
        <v>46</v>
      </c>
      <c r="B50" s="41" t="s">
        <v>1122</v>
      </c>
      <c r="C50" s="21">
        <f>data!D292</f>
        <v>165083863.47</v>
      </c>
    </row>
    <row r="51" spans="1:3" ht="20.100000000000001" customHeight="1" x14ac:dyDescent="0.2"/>
    <row r="52" spans="1:3" ht="20.100000000000001" customHeight="1" x14ac:dyDescent="0.2"/>
    <row r="53" spans="1:3" ht="20.100000000000001" customHeight="1" x14ac:dyDescent="0.2">
      <c r="A53" s="4" t="s">
        <v>1123</v>
      </c>
      <c r="B53" s="5"/>
      <c r="C53" s="6"/>
    </row>
    <row r="54" spans="1:3" ht="20.100000000000001" customHeight="1" x14ac:dyDescent="0.2">
      <c r="A54" s="4"/>
      <c r="B54" s="5"/>
      <c r="C54" s="167" t="s">
        <v>1124</v>
      </c>
    </row>
    <row r="55" spans="1:3" ht="20.100000000000001" customHeight="1" x14ac:dyDescent="0.2">
      <c r="A55" s="29" t="str">
        <f>"HOSPITAL: "&amp;data!C84</f>
        <v>HOSPITAL: PROVIDENCE ST MARY MEDICAL CENTER</v>
      </c>
      <c r="B55" s="30"/>
      <c r="C55" s="31" t="str">
        <f>"FYE: "&amp;data!C82</f>
        <v>FYE: 12/31/2020</v>
      </c>
    </row>
    <row r="56" spans="1:3" ht="20.100000000000001" customHeight="1" x14ac:dyDescent="0.2">
      <c r="A56" s="42"/>
      <c r="B56" s="43" t="s">
        <v>1125</v>
      </c>
      <c r="C56" s="34"/>
    </row>
    <row r="57" spans="1:3" ht="20.100000000000001" customHeight="1" x14ac:dyDescent="0.2">
      <c r="A57" s="16">
        <v>1</v>
      </c>
      <c r="B57" s="4" t="s">
        <v>395</v>
      </c>
      <c r="C57" s="44"/>
    </row>
    <row r="58" spans="1:3" ht="20.100000000000001" customHeight="1" x14ac:dyDescent="0.2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">
      <c r="A59" s="13">
        <v>3</v>
      </c>
      <c r="B59" s="14" t="s">
        <v>1126</v>
      </c>
      <c r="C59" s="21">
        <f>data!C305</f>
        <v>5002480.5100000007</v>
      </c>
    </row>
    <row r="60" spans="1:3" ht="20.100000000000001" customHeight="1" x14ac:dyDescent="0.2">
      <c r="A60" s="13">
        <v>4</v>
      </c>
      <c r="B60" s="14" t="s">
        <v>1127</v>
      </c>
      <c r="C60" s="21">
        <f>data!C306</f>
        <v>7295545.2299999995</v>
      </c>
    </row>
    <row r="61" spans="1:3" ht="20.100000000000001" customHeight="1" x14ac:dyDescent="0.2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">
      <c r="A66" s="13">
        <v>10</v>
      </c>
      <c r="B66" s="14" t="s">
        <v>403</v>
      </c>
      <c r="C66" s="21">
        <f>data!C312</f>
        <v>11796578.07</v>
      </c>
    </row>
    <row r="67" spans="1:3" ht="20.100000000000001" customHeight="1" x14ac:dyDescent="0.2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">
      <c r="A68" s="13">
        <v>12</v>
      </c>
      <c r="B68" s="14" t="s">
        <v>1131</v>
      </c>
      <c r="C68" s="21">
        <f>data!D314</f>
        <v>24094603.810000002</v>
      </c>
    </row>
    <row r="69" spans="1:3" ht="20.100000000000001" customHeight="1" x14ac:dyDescent="0.2">
      <c r="A69" s="13">
        <v>13</v>
      </c>
      <c r="B69" s="38"/>
      <c r="C69" s="24"/>
    </row>
    <row r="70" spans="1:3" ht="20.100000000000001" customHeight="1" x14ac:dyDescent="0.2">
      <c r="A70" s="13">
        <v>14</v>
      </c>
      <c r="B70" s="37" t="s">
        <v>1132</v>
      </c>
      <c r="C70" s="36"/>
    </row>
    <row r="71" spans="1:3" ht="20.100000000000001" customHeight="1" x14ac:dyDescent="0.2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">
      <c r="A73" s="13">
        <v>17</v>
      </c>
      <c r="B73" s="14" t="s">
        <v>409</v>
      </c>
      <c r="C73" s="21">
        <f>data!C318</f>
        <v>84636.99</v>
      </c>
    </row>
    <row r="74" spans="1:3" ht="20.100000000000001" customHeight="1" x14ac:dyDescent="0.2">
      <c r="A74" s="13">
        <v>18</v>
      </c>
      <c r="B74" s="14" t="s">
        <v>1134</v>
      </c>
      <c r="C74" s="21">
        <f>data!D319</f>
        <v>84636.99</v>
      </c>
    </row>
    <row r="75" spans="1:3" ht="20.100000000000001" customHeight="1" x14ac:dyDescent="0.2">
      <c r="A75" s="13">
        <v>19</v>
      </c>
      <c r="B75" s="38"/>
      <c r="C75" s="24"/>
    </row>
    <row r="76" spans="1:3" ht="20.100000000000001" customHeight="1" x14ac:dyDescent="0.2">
      <c r="A76" s="23">
        <v>20</v>
      </c>
      <c r="B76" s="37" t="s">
        <v>411</v>
      </c>
      <c r="C76" s="36"/>
    </row>
    <row r="77" spans="1:3" ht="20.100000000000001" customHeight="1" x14ac:dyDescent="0.2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">
      <c r="A81" s="13">
        <v>25</v>
      </c>
      <c r="B81" s="14" t="s">
        <v>416</v>
      </c>
      <c r="C81" s="21">
        <f>data!C325</f>
        <v>-23358.85</v>
      </c>
    </row>
    <row r="82" spans="1:3" ht="20.100000000000001" customHeight="1" x14ac:dyDescent="0.2">
      <c r="A82" s="13">
        <v>26</v>
      </c>
      <c r="B82" s="14" t="s">
        <v>1137</v>
      </c>
      <c r="C82" s="21">
        <f>data!C326</f>
        <v>18776468.359999999</v>
      </c>
    </row>
    <row r="83" spans="1:3" ht="20.100000000000001" customHeight="1" x14ac:dyDescent="0.2">
      <c r="A83" s="13">
        <v>27</v>
      </c>
      <c r="B83" s="14" t="s">
        <v>418</v>
      </c>
      <c r="C83" s="21">
        <f>data!C327</f>
        <v>17873292.079999998</v>
      </c>
    </row>
    <row r="84" spans="1:3" ht="20.100000000000001" customHeight="1" x14ac:dyDescent="0.2">
      <c r="A84" s="13">
        <v>28</v>
      </c>
      <c r="B84" s="14" t="s">
        <v>661</v>
      </c>
      <c r="C84" s="21">
        <f>data!D328</f>
        <v>36626401.589999996</v>
      </c>
    </row>
    <row r="85" spans="1:3" ht="20.100000000000001" customHeight="1" x14ac:dyDescent="0.2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">
      <c r="A86" s="13">
        <v>30</v>
      </c>
      <c r="B86" s="14" t="s">
        <v>1139</v>
      </c>
      <c r="C86" s="21">
        <f>data!D330</f>
        <v>36626401.589999996</v>
      </c>
    </row>
    <row r="87" spans="1:3" ht="20.100000000000001" customHeight="1" x14ac:dyDescent="0.2">
      <c r="A87" s="13">
        <v>31</v>
      </c>
      <c r="B87" s="38"/>
      <c r="C87" s="24"/>
    </row>
    <row r="88" spans="1:3" ht="20.100000000000001" customHeight="1" x14ac:dyDescent="0.2">
      <c r="A88" s="13">
        <v>32</v>
      </c>
      <c r="B88" s="89" t="s">
        <v>1140</v>
      </c>
      <c r="C88" s="21">
        <f>data!C332</f>
        <v>104278221.07999946</v>
      </c>
    </row>
    <row r="89" spans="1:3" ht="20.100000000000001" customHeight="1" x14ac:dyDescent="0.2">
      <c r="A89" s="13">
        <v>33</v>
      </c>
      <c r="B89" s="24"/>
      <c r="C89" s="24"/>
    </row>
    <row r="90" spans="1:3" ht="20.100000000000001" customHeight="1" x14ac:dyDescent="0.2">
      <c r="A90" s="13">
        <v>34</v>
      </c>
      <c r="B90" s="37" t="s">
        <v>1141</v>
      </c>
      <c r="C90" s="36"/>
    </row>
    <row r="91" spans="1:3" ht="20.100000000000001" customHeight="1" x14ac:dyDescent="0.2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">
      <c r="A92" s="13">
        <v>36</v>
      </c>
      <c r="B92" s="38"/>
      <c r="C92" s="24"/>
    </row>
    <row r="93" spans="1:3" ht="20.100000000000001" customHeight="1" x14ac:dyDescent="0.2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">
      <c r="A94" s="13">
        <v>38</v>
      </c>
      <c r="B94" s="38"/>
      <c r="C94" s="24"/>
    </row>
    <row r="95" spans="1:3" ht="20.100000000000001" customHeight="1" x14ac:dyDescent="0.2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">
      <c r="A96" s="13">
        <v>40</v>
      </c>
      <c r="B96" s="38"/>
      <c r="C96" s="24"/>
    </row>
    <row r="97" spans="1:3" ht="20.100000000000001" customHeight="1" x14ac:dyDescent="0.2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">
      <c r="A98" s="13">
        <v>42</v>
      </c>
      <c r="B98" s="14" t="s">
        <v>1146</v>
      </c>
      <c r="C98" s="24"/>
    </row>
    <row r="99" spans="1:3" ht="20.100000000000001" customHeight="1" x14ac:dyDescent="0.2">
      <c r="A99" s="13">
        <v>43</v>
      </c>
      <c r="B99" s="38"/>
      <c r="C99" s="24"/>
    </row>
    <row r="100" spans="1:3" ht="20.100000000000001" customHeight="1" x14ac:dyDescent="0.2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">
      <c r="A101" s="13">
        <v>45</v>
      </c>
      <c r="B101" s="14" t="s">
        <v>1148</v>
      </c>
      <c r="C101" s="21">
        <f>data!C332+data!C334+data!C335+data!C336+data!C337-data!C338</f>
        <v>104278221.07999946</v>
      </c>
    </row>
    <row r="102" spans="1:3" ht="20.100000000000001" customHeight="1" x14ac:dyDescent="0.2">
      <c r="A102" s="13">
        <v>46</v>
      </c>
      <c r="B102" s="14" t="s">
        <v>1149</v>
      </c>
      <c r="C102" s="21">
        <f>data!D339</f>
        <v>165083863.46999946</v>
      </c>
    </row>
    <row r="103" spans="1:3" ht="20.100000000000001" customHeight="1" x14ac:dyDescent="0.2"/>
    <row r="104" spans="1:3" ht="20.100000000000001" customHeight="1" x14ac:dyDescent="0.2"/>
    <row r="105" spans="1:3" ht="20.100000000000001" customHeight="1" x14ac:dyDescent="0.2">
      <c r="A105" s="4" t="s">
        <v>1150</v>
      </c>
      <c r="B105" s="5"/>
      <c r="C105" s="6"/>
    </row>
    <row r="106" spans="1:3" ht="20.100000000000001" customHeight="1" x14ac:dyDescent="0.2">
      <c r="A106" s="45"/>
      <c r="B106" s="8"/>
      <c r="C106" s="167" t="s">
        <v>1151</v>
      </c>
    </row>
    <row r="107" spans="1:3" ht="20.100000000000001" customHeight="1" x14ac:dyDescent="0.2">
      <c r="A107" s="29" t="str">
        <f>"HOSPITAL: "&amp;data!C84</f>
        <v>HOSPITAL: PROVIDENCE ST MARY MEDICAL CENTER</v>
      </c>
      <c r="B107" s="30"/>
      <c r="C107" s="31" t="str">
        <f>" FYE: "&amp;data!C82</f>
        <v xml:space="preserve"> FYE: 12/31/2020</v>
      </c>
    </row>
    <row r="108" spans="1:3" ht="20.100000000000001" customHeight="1" x14ac:dyDescent="0.2">
      <c r="A108" s="32"/>
      <c r="B108" s="46"/>
      <c r="C108" s="47"/>
    </row>
    <row r="109" spans="1:3" ht="20.100000000000001" customHeight="1" x14ac:dyDescent="0.2">
      <c r="A109" s="13">
        <v>1</v>
      </c>
      <c r="B109" s="37" t="s">
        <v>1152</v>
      </c>
      <c r="C109" s="36"/>
    </row>
    <row r="110" spans="1:3" ht="20.100000000000001" customHeight="1" x14ac:dyDescent="0.2">
      <c r="A110" s="13">
        <v>2</v>
      </c>
      <c r="B110" s="14" t="s">
        <v>428</v>
      </c>
      <c r="C110" s="21">
        <f>data!C359</f>
        <v>217557271.8499999</v>
      </c>
    </row>
    <row r="111" spans="1:3" ht="20.100000000000001" customHeight="1" x14ac:dyDescent="0.2">
      <c r="A111" s="13">
        <v>3</v>
      </c>
      <c r="B111" s="14" t="s">
        <v>429</v>
      </c>
      <c r="C111" s="21">
        <f>data!C360</f>
        <v>374886923.05000031</v>
      </c>
    </row>
    <row r="112" spans="1:3" ht="20.100000000000001" customHeight="1" x14ac:dyDescent="0.2">
      <c r="A112" s="13">
        <v>4</v>
      </c>
      <c r="B112" s="14" t="s">
        <v>1153</v>
      </c>
      <c r="C112" s="21">
        <f>data!D361</f>
        <v>592444194.90000021</v>
      </c>
    </row>
    <row r="113" spans="1:3" ht="20.100000000000001" customHeight="1" x14ac:dyDescent="0.2">
      <c r="A113" s="13">
        <v>5</v>
      </c>
      <c r="B113" s="38"/>
      <c r="C113" s="24"/>
    </row>
    <row r="114" spans="1:3" ht="20.100000000000001" customHeight="1" x14ac:dyDescent="0.2">
      <c r="A114" s="13">
        <v>6</v>
      </c>
      <c r="B114" s="37" t="s">
        <v>1154</v>
      </c>
      <c r="C114" s="36"/>
    </row>
    <row r="115" spans="1:3" ht="20.100000000000001" customHeight="1" x14ac:dyDescent="0.2">
      <c r="A115" s="13">
        <v>7</v>
      </c>
      <c r="B115" s="274" t="s">
        <v>450</v>
      </c>
      <c r="C115" s="48">
        <f>data!C363</f>
        <v>4917579.95</v>
      </c>
    </row>
    <row r="116" spans="1:3" ht="20.100000000000001" customHeight="1" x14ac:dyDescent="0.2">
      <c r="A116" s="13">
        <v>8</v>
      </c>
      <c r="B116" s="14" t="s">
        <v>432</v>
      </c>
      <c r="C116" s="48">
        <f>data!C364</f>
        <v>395225914.43999994</v>
      </c>
    </row>
    <row r="117" spans="1:3" ht="20.100000000000001" customHeight="1" x14ac:dyDescent="0.2">
      <c r="A117" s="13">
        <v>9</v>
      </c>
      <c r="B117" s="14" t="s">
        <v>1155</v>
      </c>
      <c r="C117" s="48">
        <f>data!C365</f>
        <v>8514320.7700000014</v>
      </c>
    </row>
    <row r="118" spans="1:3" ht="20.100000000000001" customHeight="1" x14ac:dyDescent="0.2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">
      <c r="A119" s="13">
        <v>11</v>
      </c>
      <c r="B119" s="14" t="s">
        <v>1099</v>
      </c>
      <c r="C119" s="48">
        <f>data!D367</f>
        <v>408657815.15999991</v>
      </c>
    </row>
    <row r="120" spans="1:3" ht="20.100000000000001" customHeight="1" x14ac:dyDescent="0.2">
      <c r="A120" s="13">
        <v>12</v>
      </c>
      <c r="B120" s="14" t="s">
        <v>1157</v>
      </c>
      <c r="C120" s="48">
        <f>data!D368</f>
        <v>183786379.74000031</v>
      </c>
    </row>
    <row r="121" spans="1:3" ht="20.100000000000001" customHeight="1" x14ac:dyDescent="0.2">
      <c r="A121" s="13">
        <v>13</v>
      </c>
      <c r="B121" s="38"/>
      <c r="C121" s="24"/>
    </row>
    <row r="122" spans="1:3" ht="20.100000000000001" customHeight="1" x14ac:dyDescent="0.2">
      <c r="A122" s="13">
        <v>14</v>
      </c>
      <c r="B122" s="37" t="s">
        <v>436</v>
      </c>
      <c r="C122" s="36"/>
    </row>
    <row r="123" spans="1:3" ht="20.100000000000001" customHeight="1" x14ac:dyDescent="0.2">
      <c r="A123" s="13">
        <v>15</v>
      </c>
      <c r="B123" s="14" t="s">
        <v>437</v>
      </c>
      <c r="C123" s="48">
        <f>data!C370</f>
        <v>17914293.130000003</v>
      </c>
    </row>
    <row r="124" spans="1:3" ht="20.100000000000001" customHeight="1" x14ac:dyDescent="0.2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">
      <c r="A125" s="13">
        <v>17</v>
      </c>
      <c r="B125" s="14" t="s">
        <v>1158</v>
      </c>
      <c r="C125" s="48">
        <f>data!D372</f>
        <v>17914293.130000003</v>
      </c>
    </row>
    <row r="126" spans="1:3" ht="20.100000000000001" customHeight="1" x14ac:dyDescent="0.2">
      <c r="A126" s="13">
        <v>18</v>
      </c>
      <c r="B126" s="14" t="s">
        <v>1159</v>
      </c>
      <c r="C126" s="48">
        <f>data!D373</f>
        <v>201700672.8700003</v>
      </c>
    </row>
    <row r="127" spans="1:3" ht="20.100000000000001" customHeight="1" x14ac:dyDescent="0.2">
      <c r="A127" s="13">
        <v>19</v>
      </c>
      <c r="B127" s="38"/>
      <c r="C127" s="24"/>
    </row>
    <row r="128" spans="1:3" ht="20.100000000000001" customHeight="1" x14ac:dyDescent="0.2">
      <c r="A128" s="13">
        <v>20</v>
      </c>
      <c r="B128" s="37" t="s">
        <v>1160</v>
      </c>
      <c r="C128" s="36"/>
    </row>
    <row r="129" spans="1:3" ht="20.100000000000001" customHeight="1" x14ac:dyDescent="0.2">
      <c r="A129" s="13">
        <v>21</v>
      </c>
      <c r="B129" s="14" t="s">
        <v>442</v>
      </c>
      <c r="C129" s="48">
        <f>data!C378</f>
        <v>64454832.580000006</v>
      </c>
    </row>
    <row r="130" spans="1:3" ht="20.100000000000001" customHeight="1" x14ac:dyDescent="0.2">
      <c r="A130" s="13">
        <v>22</v>
      </c>
      <c r="B130" s="14" t="s">
        <v>3</v>
      </c>
      <c r="C130" s="48">
        <f>data!C379</f>
        <v>5678030.8400000008</v>
      </c>
    </row>
    <row r="131" spans="1:3" ht="20.100000000000001" customHeight="1" x14ac:dyDescent="0.2">
      <c r="A131" s="13">
        <v>23</v>
      </c>
      <c r="B131" s="14" t="s">
        <v>236</v>
      </c>
      <c r="C131" s="48">
        <f>data!C380</f>
        <v>3125936.6500000004</v>
      </c>
    </row>
    <row r="132" spans="1:3" ht="20.100000000000001" customHeight="1" x14ac:dyDescent="0.2">
      <c r="A132" s="13">
        <v>24</v>
      </c>
      <c r="B132" s="14" t="s">
        <v>237</v>
      </c>
      <c r="C132" s="48">
        <f>data!C381</f>
        <v>36084429.639999971</v>
      </c>
    </row>
    <row r="133" spans="1:3" ht="20.100000000000001" customHeight="1" x14ac:dyDescent="0.2">
      <c r="A133" s="13">
        <v>25</v>
      </c>
      <c r="B133" s="14" t="s">
        <v>1161</v>
      </c>
      <c r="C133" s="48">
        <f>data!C382</f>
        <v>1333814.2699999998</v>
      </c>
    </row>
    <row r="134" spans="1:3" ht="20.100000000000001" customHeight="1" x14ac:dyDescent="0.2">
      <c r="A134" s="13">
        <v>26</v>
      </c>
      <c r="B134" s="14" t="s">
        <v>1162</v>
      </c>
      <c r="C134" s="48">
        <f>data!C383</f>
        <v>13601295.18</v>
      </c>
    </row>
    <row r="135" spans="1:3" ht="20.100000000000001" customHeight="1" x14ac:dyDescent="0.2">
      <c r="A135" s="13">
        <v>27</v>
      </c>
      <c r="B135" s="14" t="s">
        <v>6</v>
      </c>
      <c r="C135" s="48">
        <f>data!C384</f>
        <v>5404050.1899999985</v>
      </c>
    </row>
    <row r="136" spans="1:3" ht="20.100000000000001" customHeight="1" x14ac:dyDescent="0.2">
      <c r="A136" s="13">
        <v>28</v>
      </c>
      <c r="B136" s="14" t="s">
        <v>1163</v>
      </c>
      <c r="C136" s="48">
        <f>data!C385</f>
        <v>1988568.47</v>
      </c>
    </row>
    <row r="137" spans="1:3" ht="20.100000000000001" customHeight="1" x14ac:dyDescent="0.2">
      <c r="A137" s="13">
        <v>29</v>
      </c>
      <c r="B137" s="14" t="s">
        <v>447</v>
      </c>
      <c r="C137" s="48">
        <f>data!C386</f>
        <v>-7504.88</v>
      </c>
    </row>
    <row r="138" spans="1:3" ht="20.100000000000001" customHeight="1" x14ac:dyDescent="0.2">
      <c r="A138" s="13">
        <v>30</v>
      </c>
      <c r="B138" s="14" t="s">
        <v>1164</v>
      </c>
      <c r="C138" s="48">
        <f>data!C387</f>
        <v>4796228.9700000007</v>
      </c>
    </row>
    <row r="139" spans="1:3" ht="20.100000000000001" customHeight="1" x14ac:dyDescent="0.2">
      <c r="A139" s="13">
        <v>31</v>
      </c>
      <c r="B139" s="14" t="s">
        <v>449</v>
      </c>
      <c r="C139" s="48">
        <f>data!C388</f>
        <v>787622.92</v>
      </c>
    </row>
    <row r="140" spans="1:3" ht="20.100000000000001" customHeight="1" x14ac:dyDescent="0.2">
      <c r="A140" s="13">
        <v>32</v>
      </c>
      <c r="B140" s="14" t="s">
        <v>241</v>
      </c>
      <c r="C140" s="48">
        <f>data!C389</f>
        <v>64016445.11893072</v>
      </c>
    </row>
    <row r="141" spans="1:3" ht="20.100000000000001" customHeight="1" x14ac:dyDescent="0.2">
      <c r="A141" s="13">
        <v>34</v>
      </c>
      <c r="B141" s="14" t="s">
        <v>1165</v>
      </c>
      <c r="C141" s="48">
        <f>data!D390</f>
        <v>201263749.94893068</v>
      </c>
    </row>
    <row r="142" spans="1:3" ht="20.100000000000001" customHeight="1" x14ac:dyDescent="0.2">
      <c r="A142" s="13">
        <v>35</v>
      </c>
      <c r="B142" s="14" t="s">
        <v>1166</v>
      </c>
      <c r="C142" s="48">
        <f>data!D391</f>
        <v>436922.92106962204</v>
      </c>
    </row>
    <row r="143" spans="1:3" ht="20.100000000000001" customHeight="1" x14ac:dyDescent="0.2">
      <c r="A143" s="13">
        <v>36</v>
      </c>
      <c r="B143" s="38"/>
      <c r="C143" s="24"/>
    </row>
    <row r="144" spans="1:3" ht="20.100000000000001" customHeight="1" x14ac:dyDescent="0.2">
      <c r="A144" s="13">
        <v>37</v>
      </c>
      <c r="B144" s="14" t="s">
        <v>1167</v>
      </c>
      <c r="C144" s="48">
        <f>data!C392</f>
        <v>9235236.9800000004</v>
      </c>
    </row>
    <row r="145" spans="1:3" ht="20.100000000000001" customHeight="1" x14ac:dyDescent="0.2">
      <c r="A145" s="13">
        <v>38</v>
      </c>
      <c r="B145" s="38"/>
      <c r="C145" s="24"/>
    </row>
    <row r="146" spans="1:3" ht="20.100000000000001" customHeight="1" x14ac:dyDescent="0.2">
      <c r="A146" s="13">
        <v>39</v>
      </c>
      <c r="B146" s="14" t="s">
        <v>1168</v>
      </c>
      <c r="C146" s="21">
        <f>data!D393</f>
        <v>9672159.9010696225</v>
      </c>
    </row>
    <row r="147" spans="1:3" ht="20.100000000000001" customHeight="1" x14ac:dyDescent="0.2">
      <c r="A147" s="13">
        <v>40</v>
      </c>
      <c r="B147" s="38"/>
      <c r="C147" s="24"/>
    </row>
    <row r="148" spans="1:3" ht="20.100000000000001" customHeight="1" x14ac:dyDescent="0.2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">
      <c r="A150" s="13">
        <v>43</v>
      </c>
      <c r="B150" s="38"/>
      <c r="C150" s="24"/>
    </row>
    <row r="151" spans="1:3" ht="20.100000000000001" customHeight="1" x14ac:dyDescent="0.2">
      <c r="A151" s="13">
        <v>44</v>
      </c>
      <c r="B151" s="14" t="s">
        <v>1171</v>
      </c>
      <c r="C151" s="48">
        <f>data!D396</f>
        <v>9672159.9010696225</v>
      </c>
    </row>
    <row r="152" spans="1:3" ht="20.100000000000001" customHeight="1" x14ac:dyDescent="0.2">
      <c r="A152" s="40">
        <v>45</v>
      </c>
      <c r="B152" s="49" t="s">
        <v>1172</v>
      </c>
      <c r="C152" s="24"/>
    </row>
    <row r="153" spans="1:3" ht="20.100000000000001" customHeight="1" x14ac:dyDescent="0.2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8671875" defaultRowHeight="20.100000000000001" customHeight="1" x14ac:dyDescent="0.2"/>
  <cols>
    <col min="1" max="1" width="5.77734375" style="78" customWidth="1"/>
    <col min="2" max="2" width="22.44140625" style="78" customWidth="1"/>
    <col min="3" max="8" width="13.77734375" style="78" customWidth="1"/>
    <col min="9" max="9" width="15.77734375" style="78" customWidth="1"/>
    <col min="10" max="16384" width="8.88671875" style="78"/>
  </cols>
  <sheetData>
    <row r="1" spans="1:13" ht="20.100000000000001" customHeight="1" x14ac:dyDescent="0.2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">
      <c r="A4" s="79" t="str">
        <f>"HOSPITAL NAME: "&amp;data!C84</f>
        <v>HOSPITAL NAME: PROVIDENCE ST MARY MEDICAL CENTER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00000000000001" customHeight="1" x14ac:dyDescent="0.2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">
      <c r="A9" s="23">
        <v>4</v>
      </c>
      <c r="B9" s="14" t="s">
        <v>233</v>
      </c>
      <c r="C9" s="14">
        <f>data!C59</f>
        <v>5070.3230524815408</v>
      </c>
      <c r="D9" s="14">
        <f>data!D59</f>
        <v>0</v>
      </c>
      <c r="E9" s="14">
        <f>data!E59</f>
        <v>15148.392811608501</v>
      </c>
      <c r="F9" s="14">
        <f>data!F59</f>
        <v>0</v>
      </c>
      <c r="G9" s="14">
        <f>data!G59</f>
        <v>918.48653355630677</v>
      </c>
      <c r="H9" s="14">
        <f>data!H59</f>
        <v>0</v>
      </c>
      <c r="I9" s="14">
        <f>data!I59</f>
        <v>0</v>
      </c>
    </row>
    <row r="10" spans="1:13" ht="20.100000000000001" customHeight="1" x14ac:dyDescent="0.2">
      <c r="A10" s="23">
        <v>5</v>
      </c>
      <c r="B10" s="14" t="s">
        <v>234</v>
      </c>
      <c r="C10" s="26">
        <f>data!C60</f>
        <v>44.58</v>
      </c>
      <c r="D10" s="26">
        <f>data!D60</f>
        <v>0</v>
      </c>
      <c r="E10" s="26">
        <f>data!E60</f>
        <v>133.69</v>
      </c>
      <c r="F10" s="26">
        <f>data!F60</f>
        <v>0</v>
      </c>
      <c r="G10" s="26">
        <f>data!G60</f>
        <v>2.7699999999999996</v>
      </c>
      <c r="H10" s="26">
        <f>data!H60</f>
        <v>0</v>
      </c>
      <c r="I10" s="26">
        <f>data!I60</f>
        <v>0</v>
      </c>
    </row>
    <row r="11" spans="1:13" ht="20.100000000000001" customHeight="1" x14ac:dyDescent="0.2">
      <c r="A11" s="23">
        <v>6</v>
      </c>
      <c r="B11" s="14" t="s">
        <v>235</v>
      </c>
      <c r="C11" s="14">
        <f>data!C61</f>
        <v>3689409.48</v>
      </c>
      <c r="D11" s="14">
        <f>data!D61</f>
        <v>0</v>
      </c>
      <c r="E11" s="14">
        <f>data!E61</f>
        <v>10552944.550000001</v>
      </c>
      <c r="F11" s="14">
        <f>data!F61</f>
        <v>0</v>
      </c>
      <c r="G11" s="14">
        <f>data!G61</f>
        <v>298145.01999999996</v>
      </c>
      <c r="H11" s="14">
        <f>data!H61</f>
        <v>0</v>
      </c>
      <c r="I11" s="14">
        <f>data!I61</f>
        <v>0</v>
      </c>
    </row>
    <row r="12" spans="1:13" ht="20.100000000000001" customHeight="1" x14ac:dyDescent="0.2">
      <c r="A12" s="23">
        <v>7</v>
      </c>
      <c r="B12" s="14" t="s">
        <v>3</v>
      </c>
      <c r="C12" s="14">
        <f>data!C62</f>
        <v>325012</v>
      </c>
      <c r="D12" s="14">
        <f>data!D62</f>
        <v>0</v>
      </c>
      <c r="E12" s="14">
        <f>data!E62</f>
        <v>929642</v>
      </c>
      <c r="F12" s="14">
        <f>data!F62</f>
        <v>0</v>
      </c>
      <c r="G12" s="14">
        <f>data!G62</f>
        <v>26265</v>
      </c>
      <c r="H12" s="14">
        <f>data!H62</f>
        <v>0</v>
      </c>
      <c r="I12" s="14">
        <f>data!I62</f>
        <v>0</v>
      </c>
    </row>
    <row r="13" spans="1:13" ht="20.100000000000001" customHeight="1" x14ac:dyDescent="0.2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113871.21999999999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">
      <c r="A14" s="23">
        <v>9</v>
      </c>
      <c r="B14" s="14" t="s">
        <v>237</v>
      </c>
      <c r="C14" s="14">
        <f>data!C64</f>
        <v>476925.96</v>
      </c>
      <c r="D14" s="14">
        <f>data!D64</f>
        <v>0</v>
      </c>
      <c r="E14" s="14">
        <f>data!E64</f>
        <v>1092497.0200000003</v>
      </c>
      <c r="F14" s="14">
        <f>data!F64</f>
        <v>0</v>
      </c>
      <c r="G14" s="14">
        <f>data!G64</f>
        <v>12328.42</v>
      </c>
      <c r="H14" s="14">
        <f>data!H64</f>
        <v>0</v>
      </c>
      <c r="I14" s="14">
        <f>data!I64</f>
        <v>0</v>
      </c>
    </row>
    <row r="15" spans="1:13" ht="20.100000000000001" customHeight="1" x14ac:dyDescent="0.2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539.9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">
      <c r="A16" s="23">
        <v>11</v>
      </c>
      <c r="B16" s="14" t="s">
        <v>445</v>
      </c>
      <c r="C16" s="14">
        <f>data!C66</f>
        <v>3770.0499999999997</v>
      </c>
      <c r="D16" s="14">
        <f>data!D66</f>
        <v>0</v>
      </c>
      <c r="E16" s="14">
        <f>data!E66</f>
        <v>100033.95000000001</v>
      </c>
      <c r="F16" s="14">
        <f>data!F66</f>
        <v>0</v>
      </c>
      <c r="G16" s="14">
        <f>data!G66</f>
        <v>347.49</v>
      </c>
      <c r="H16" s="14">
        <f>data!H66</f>
        <v>0</v>
      </c>
      <c r="I16" s="14">
        <f>data!I66</f>
        <v>0</v>
      </c>
    </row>
    <row r="17" spans="1:9" ht="20.100000000000001" customHeight="1" x14ac:dyDescent="0.2">
      <c r="A17" s="23">
        <v>12</v>
      </c>
      <c r="B17" s="14" t="s">
        <v>6</v>
      </c>
      <c r="C17" s="14">
        <f>data!C67</f>
        <v>245952</v>
      </c>
      <c r="D17" s="14">
        <f>data!D67</f>
        <v>0</v>
      </c>
      <c r="E17" s="14">
        <f>data!E67</f>
        <v>728482</v>
      </c>
      <c r="F17" s="14">
        <f>data!F67</f>
        <v>0</v>
      </c>
      <c r="G17" s="14">
        <f>data!G67</f>
        <v>179857</v>
      </c>
      <c r="H17" s="14">
        <f>data!H67</f>
        <v>0</v>
      </c>
      <c r="I17" s="14">
        <f>data!I67</f>
        <v>0</v>
      </c>
    </row>
    <row r="18" spans="1:9" ht="20.100000000000001" customHeight="1" x14ac:dyDescent="0.2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">
      <c r="A19" s="23">
        <v>14</v>
      </c>
      <c r="B19" s="14" t="s">
        <v>241</v>
      </c>
      <c r="C19" s="14">
        <f>data!C69</f>
        <v>4685.1399999999994</v>
      </c>
      <c r="D19" s="14">
        <f>data!D69</f>
        <v>0</v>
      </c>
      <c r="E19" s="14">
        <f>data!E69</f>
        <v>38184.97</v>
      </c>
      <c r="F19" s="14">
        <f>data!F69</f>
        <v>0</v>
      </c>
      <c r="G19" s="14">
        <f>data!G69</f>
        <v>8484.0999999999985</v>
      </c>
      <c r="H19" s="14">
        <f>data!H69</f>
        <v>0</v>
      </c>
      <c r="I19" s="14">
        <f>data!I69</f>
        <v>0</v>
      </c>
    </row>
    <row r="20" spans="1:9" ht="20.100000000000001" customHeight="1" x14ac:dyDescent="0.2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-6802.4</v>
      </c>
      <c r="F20" s="14">
        <f>-data!F70</f>
        <v>0</v>
      </c>
      <c r="G20" s="14">
        <f>-data!G70</f>
        <v>-12816.119999999999</v>
      </c>
      <c r="H20" s="14">
        <f>-data!H70</f>
        <v>0</v>
      </c>
      <c r="I20" s="14">
        <f>-data!I70</f>
        <v>0</v>
      </c>
    </row>
    <row r="21" spans="1:9" ht="20.100000000000001" customHeight="1" x14ac:dyDescent="0.2">
      <c r="A21" s="23">
        <v>16</v>
      </c>
      <c r="B21" s="48" t="s">
        <v>1180</v>
      </c>
      <c r="C21" s="14">
        <f>data!C71</f>
        <v>4745754.63</v>
      </c>
      <c r="D21" s="14">
        <f>data!D71</f>
        <v>0</v>
      </c>
      <c r="E21" s="14">
        <f>data!E71</f>
        <v>13549393.210000001</v>
      </c>
      <c r="F21" s="14">
        <f>data!F71</f>
        <v>0</v>
      </c>
      <c r="G21" s="14">
        <f>data!G71</f>
        <v>512610.90999999992</v>
      </c>
      <c r="H21" s="14">
        <f>data!H71</f>
        <v>0</v>
      </c>
      <c r="I21" s="14">
        <f>data!I71</f>
        <v>0</v>
      </c>
    </row>
    <row r="22" spans="1:9" ht="20.100000000000001" customHeight="1" x14ac:dyDescent="0.2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00000000000001" customHeight="1" x14ac:dyDescent="0.2">
      <c r="A24" s="23">
        <v>19</v>
      </c>
      <c r="B24" s="48" t="s">
        <v>1182</v>
      </c>
      <c r="C24" s="14">
        <f>data!C73</f>
        <v>19706960.18</v>
      </c>
      <c r="D24" s="14">
        <f>data!D73</f>
        <v>0</v>
      </c>
      <c r="E24" s="14">
        <f>data!E73</f>
        <v>53675011.420000002</v>
      </c>
      <c r="F24" s="14">
        <f>data!F73</f>
        <v>0</v>
      </c>
      <c r="G24" s="14">
        <f>data!G73</f>
        <v>3593454</v>
      </c>
      <c r="H24" s="14">
        <f>data!H73</f>
        <v>0</v>
      </c>
      <c r="I24" s="14">
        <f>data!I73</f>
        <v>0</v>
      </c>
    </row>
    <row r="25" spans="1:9" ht="20.100000000000001" customHeight="1" x14ac:dyDescent="0.2">
      <c r="A25" s="23">
        <v>20</v>
      </c>
      <c r="B25" s="48" t="s">
        <v>1183</v>
      </c>
      <c r="C25" s="14">
        <f>data!C74</f>
        <v>129991.14</v>
      </c>
      <c r="D25" s="14">
        <f>data!D74</f>
        <v>0</v>
      </c>
      <c r="E25" s="14">
        <f>data!E74</f>
        <v>3672397.58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">
      <c r="A26" s="23">
        <v>21</v>
      </c>
      <c r="B26" s="48" t="s">
        <v>1184</v>
      </c>
      <c r="C26" s="14">
        <f>data!C75</f>
        <v>19836951.32</v>
      </c>
      <c r="D26" s="14">
        <f>data!D75</f>
        <v>0</v>
      </c>
      <c r="E26" s="14">
        <f>data!E75</f>
        <v>57347409</v>
      </c>
      <c r="F26" s="14">
        <f>data!F75</f>
        <v>0</v>
      </c>
      <c r="G26" s="14">
        <f>data!G75</f>
        <v>3593454</v>
      </c>
      <c r="H26" s="14">
        <f>data!H75</f>
        <v>0</v>
      </c>
      <c r="I26" s="14">
        <f>data!I75</f>
        <v>0</v>
      </c>
    </row>
    <row r="27" spans="1:9" ht="20.100000000000001" customHeight="1" x14ac:dyDescent="0.2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">
      <c r="A28" s="23">
        <v>22</v>
      </c>
      <c r="B28" s="14" t="s">
        <v>1186</v>
      </c>
      <c r="C28" s="14">
        <f>data!C76</f>
        <v>7901.6499999999987</v>
      </c>
      <c r="D28" s="14">
        <f>data!D76</f>
        <v>0</v>
      </c>
      <c r="E28" s="14">
        <f>data!E76</f>
        <v>23403.789999999997</v>
      </c>
      <c r="F28" s="14">
        <f>data!F76</f>
        <v>0</v>
      </c>
      <c r="G28" s="14">
        <f>data!G76</f>
        <v>5778.2200000000012</v>
      </c>
      <c r="H28" s="14">
        <f>data!H76</f>
        <v>0</v>
      </c>
      <c r="I28" s="14">
        <f>data!I76</f>
        <v>0</v>
      </c>
    </row>
    <row r="29" spans="1:9" ht="20.100000000000001" customHeight="1" x14ac:dyDescent="0.2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">
      <c r="A30" s="23">
        <v>24</v>
      </c>
      <c r="B30" s="14" t="s">
        <v>1188</v>
      </c>
      <c r="C30" s="14">
        <f>data!C78</f>
        <v>4051.8338792052909</v>
      </c>
      <c r="D30" s="14">
        <f>data!D78</f>
        <v>0</v>
      </c>
      <c r="E30" s="14">
        <f>data!E78</f>
        <v>12001.071829783146</v>
      </c>
      <c r="F30" s="14">
        <f>data!F78</f>
        <v>0</v>
      </c>
      <c r="G30" s="14">
        <f>data!G78</f>
        <v>2962.9745126020016</v>
      </c>
      <c r="H30" s="14">
        <f>data!H78</f>
        <v>0</v>
      </c>
      <c r="I30" s="14">
        <f>data!I78</f>
        <v>0</v>
      </c>
    </row>
    <row r="31" spans="1:9" ht="20.100000000000001" customHeight="1" x14ac:dyDescent="0.2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">
      <c r="A32" s="23">
        <v>26</v>
      </c>
      <c r="B32" s="14" t="s">
        <v>252</v>
      </c>
      <c r="C32" s="84">
        <f>data!C80</f>
        <v>20.71</v>
      </c>
      <c r="D32" s="84">
        <f>data!D80</f>
        <v>0</v>
      </c>
      <c r="E32" s="84">
        <f>data!E80</f>
        <v>58.749999999999993</v>
      </c>
      <c r="F32" s="84">
        <f>data!F80</f>
        <v>0</v>
      </c>
      <c r="G32" s="84">
        <f>data!G80</f>
        <v>0.68</v>
      </c>
      <c r="H32" s="84">
        <f>data!H80</f>
        <v>0</v>
      </c>
      <c r="I32" s="84">
        <f>data!I80</f>
        <v>0</v>
      </c>
    </row>
    <row r="33" spans="1:9" ht="20.100000000000001" customHeight="1" x14ac:dyDescent="0.2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">
      <c r="A36" s="79" t="str">
        <f>"HOSPITAL NAME: "&amp;data!C84</f>
        <v>HOSPITAL NAME: PROVIDENCE ST MARY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00000000000001" customHeight="1" x14ac:dyDescent="0.2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">
      <c r="A41" s="23">
        <v>4</v>
      </c>
      <c r="B41" s="14" t="s">
        <v>233</v>
      </c>
      <c r="C41" s="14">
        <f>data!J59</f>
        <v>1422</v>
      </c>
      <c r="D41" s="14">
        <f>data!K59</f>
        <v>-2.6023976463294387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619</v>
      </c>
      <c r="I41" s="14">
        <f>data!P59</f>
        <v>0</v>
      </c>
    </row>
    <row r="42" spans="1:9" ht="20.100000000000001" customHeight="1" x14ac:dyDescent="0.2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37.43</v>
      </c>
    </row>
    <row r="43" spans="1:9" ht="20.100000000000001" customHeight="1" x14ac:dyDescent="0.2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3154697.3400000003</v>
      </c>
    </row>
    <row r="44" spans="1:9" ht="20.100000000000001" customHeight="1" x14ac:dyDescent="0.2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277907</v>
      </c>
    </row>
    <row r="45" spans="1:9" ht="20.100000000000001" customHeight="1" x14ac:dyDescent="0.2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6202427.7699999996</v>
      </c>
    </row>
    <row r="47" spans="1:9" ht="20.100000000000001" customHeight="1" x14ac:dyDescent="0.2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170916.30000000002</v>
      </c>
    </row>
    <row r="49" spans="1:9" ht="20.100000000000001" customHeight="1" x14ac:dyDescent="0.2">
      <c r="A49" s="23">
        <v>12</v>
      </c>
      <c r="B49" s="14" t="s">
        <v>6</v>
      </c>
      <c r="C49" s="14">
        <f>data!J67</f>
        <v>12381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355193</v>
      </c>
    </row>
    <row r="50" spans="1:9" ht="20.100000000000001" customHeight="1" x14ac:dyDescent="0.2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136930.37</v>
      </c>
    </row>
    <row r="51" spans="1:9" ht="20.100000000000001" customHeight="1" x14ac:dyDescent="0.2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12872.099999999999</v>
      </c>
    </row>
    <row r="52" spans="1:9" ht="20.100000000000001" customHeight="1" x14ac:dyDescent="0.2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">
      <c r="A53" s="23">
        <v>16</v>
      </c>
      <c r="B53" s="48" t="s">
        <v>1180</v>
      </c>
      <c r="C53" s="14">
        <f>data!J71</f>
        <v>12381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10310943.879999999</v>
      </c>
    </row>
    <row r="54" spans="1:9" ht="20.100000000000001" customHeight="1" x14ac:dyDescent="0.2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00000000000001" customHeight="1" x14ac:dyDescent="0.2">
      <c r="A56" s="23">
        <v>19</v>
      </c>
      <c r="B56" s="48" t="s">
        <v>1182</v>
      </c>
      <c r="C56" s="14">
        <f>data!J73</f>
        <v>1917831.64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34506712.130000003</v>
      </c>
    </row>
    <row r="57" spans="1:9" ht="20.100000000000001" customHeight="1" x14ac:dyDescent="0.2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78020856.069999993</v>
      </c>
    </row>
    <row r="58" spans="1:9" ht="20.100000000000001" customHeight="1" x14ac:dyDescent="0.2">
      <c r="A58" s="23">
        <v>21</v>
      </c>
      <c r="B58" s="48" t="s">
        <v>1184</v>
      </c>
      <c r="C58" s="14">
        <f>data!J75</f>
        <v>1917831.64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112527568.19999999</v>
      </c>
    </row>
    <row r="59" spans="1:9" ht="20.100000000000001" customHeight="1" x14ac:dyDescent="0.2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">
      <c r="A60" s="23">
        <v>22</v>
      </c>
      <c r="B60" s="14" t="s">
        <v>1186</v>
      </c>
      <c r="C60" s="14">
        <f>data!J76</f>
        <v>397.77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11411.220000000001</v>
      </c>
    </row>
    <row r="61" spans="1:9" ht="20.100000000000001" customHeight="1" x14ac:dyDescent="0.2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">
      <c r="A62" s="23">
        <v>24</v>
      </c>
      <c r="B62" s="14" t="s">
        <v>1188</v>
      </c>
      <c r="C62" s="14">
        <f>data!J78</f>
        <v>203.96979898267941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5851.4826395835062</v>
      </c>
    </row>
    <row r="63" spans="1:9" ht="20.100000000000001" customHeight="1" x14ac:dyDescent="0.2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12.95</v>
      </c>
    </row>
    <row r="65" spans="1:9" ht="20.100000000000001" customHeight="1" x14ac:dyDescent="0.2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">
      <c r="A68" s="79" t="str">
        <f>"HOSPITAL NAME: "&amp;data!C84</f>
        <v>HOSPITAL NAME: PROVIDENCE ST MARY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00000000000001" customHeight="1" x14ac:dyDescent="0.2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">
      <c r="A74" s="23">
        <v>5</v>
      </c>
      <c r="B74" s="14" t="s">
        <v>234</v>
      </c>
      <c r="C74" s="26">
        <f>data!Q60</f>
        <v>25.88</v>
      </c>
      <c r="D74" s="26">
        <f>data!R60</f>
        <v>11.04</v>
      </c>
      <c r="E74" s="26">
        <f>data!S60</f>
        <v>11.239999999999998</v>
      </c>
      <c r="F74" s="26">
        <f>data!T60</f>
        <v>3.7899999999999996</v>
      </c>
      <c r="G74" s="26">
        <f>data!U60</f>
        <v>30.18</v>
      </c>
      <c r="H74" s="26">
        <f>data!V60</f>
        <v>9.9500000000000011</v>
      </c>
      <c r="I74" s="26">
        <f>data!W60</f>
        <v>2.5399999999999996</v>
      </c>
    </row>
    <row r="75" spans="1:9" ht="20.100000000000001" customHeight="1" x14ac:dyDescent="0.2">
      <c r="A75" s="23">
        <v>6</v>
      </c>
      <c r="B75" s="14" t="s">
        <v>235</v>
      </c>
      <c r="C75" s="14">
        <f>data!Q61</f>
        <v>2718970.65</v>
      </c>
      <c r="D75" s="14">
        <f>data!R61</f>
        <v>4945986.7200000007</v>
      </c>
      <c r="E75" s="14">
        <f>data!S61</f>
        <v>587110.6399999999</v>
      </c>
      <c r="F75" s="14">
        <f>data!T61</f>
        <v>360897.52</v>
      </c>
      <c r="G75" s="14">
        <f>data!U61</f>
        <v>2273661.17</v>
      </c>
      <c r="H75" s="14">
        <f>data!V61</f>
        <v>1119132.53</v>
      </c>
      <c r="I75" s="14">
        <f>data!W61</f>
        <v>262535.28000000003</v>
      </c>
    </row>
    <row r="76" spans="1:9" ht="20.100000000000001" customHeight="1" x14ac:dyDescent="0.2">
      <c r="A76" s="23">
        <v>7</v>
      </c>
      <c r="B76" s="14" t="s">
        <v>3</v>
      </c>
      <c r="C76" s="14">
        <f>data!Q62</f>
        <v>239523</v>
      </c>
      <c r="D76" s="14">
        <f>data!R62</f>
        <v>435708</v>
      </c>
      <c r="E76" s="14">
        <f>data!S62</f>
        <v>51720</v>
      </c>
      <c r="F76" s="14">
        <f>data!T62</f>
        <v>31793</v>
      </c>
      <c r="G76" s="14">
        <f>data!U62</f>
        <v>200294</v>
      </c>
      <c r="H76" s="14">
        <f>data!V62</f>
        <v>98588</v>
      </c>
      <c r="I76" s="14">
        <f>data!W62</f>
        <v>23128</v>
      </c>
    </row>
    <row r="77" spans="1:9" ht="20.100000000000001" customHeight="1" x14ac:dyDescent="0.2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119212</v>
      </c>
      <c r="H77" s="14">
        <f>data!V63</f>
        <v>10000</v>
      </c>
      <c r="I77" s="14">
        <f>data!W63</f>
        <v>0</v>
      </c>
    </row>
    <row r="78" spans="1:9" ht="20.100000000000001" customHeight="1" x14ac:dyDescent="0.2">
      <c r="A78" s="23">
        <v>9</v>
      </c>
      <c r="B78" s="14" t="s">
        <v>237</v>
      </c>
      <c r="C78" s="14">
        <f>data!Q64</f>
        <v>35539.130000000005</v>
      </c>
      <c r="D78" s="14">
        <f>data!R64</f>
        <v>164100.51999999996</v>
      </c>
      <c r="E78" s="14">
        <f>data!S64</f>
        <v>1768383.8900000001</v>
      </c>
      <c r="F78" s="14">
        <f>data!T64</f>
        <v>164165.69999999998</v>
      </c>
      <c r="G78" s="14">
        <f>data!U64</f>
        <v>2411137.6999999997</v>
      </c>
      <c r="H78" s="14">
        <f>data!V64</f>
        <v>1327156.83</v>
      </c>
      <c r="I78" s="14">
        <f>data!W64</f>
        <v>20853.62</v>
      </c>
    </row>
    <row r="79" spans="1:9" ht="20.100000000000001" customHeight="1" x14ac:dyDescent="0.2">
      <c r="A79" s="23">
        <v>10</v>
      </c>
      <c r="B79" s="14" t="s">
        <v>444</v>
      </c>
      <c r="C79" s="14">
        <f>data!Q65</f>
        <v>1208.51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350</v>
      </c>
      <c r="H79" s="14">
        <f>data!V65</f>
        <v>2058.15</v>
      </c>
      <c r="I79" s="14">
        <f>data!W65</f>
        <v>0</v>
      </c>
    </row>
    <row r="80" spans="1:9" ht="20.100000000000001" customHeight="1" x14ac:dyDescent="0.2">
      <c r="A80" s="23">
        <v>11</v>
      </c>
      <c r="B80" s="14" t="s">
        <v>445</v>
      </c>
      <c r="C80" s="14">
        <f>data!Q66</f>
        <v>4949.57</v>
      </c>
      <c r="D80" s="14">
        <f>data!R66</f>
        <v>120424.99</v>
      </c>
      <c r="E80" s="14">
        <f>data!S66</f>
        <v>307185.96999999997</v>
      </c>
      <c r="F80" s="14">
        <f>data!T66</f>
        <v>0</v>
      </c>
      <c r="G80" s="14">
        <f>data!U66</f>
        <v>1903144.15</v>
      </c>
      <c r="H80" s="14">
        <f>data!V66</f>
        <v>157025.16</v>
      </c>
      <c r="I80" s="14">
        <f>data!W66</f>
        <v>261075.22</v>
      </c>
    </row>
    <row r="81" spans="1:9" ht="20.100000000000001" customHeight="1" x14ac:dyDescent="0.2">
      <c r="A81" s="23">
        <v>12</v>
      </c>
      <c r="B81" s="14" t="s">
        <v>6</v>
      </c>
      <c r="C81" s="14">
        <f>data!Q67</f>
        <v>40323</v>
      </c>
      <c r="D81" s="14">
        <f>data!R67</f>
        <v>0</v>
      </c>
      <c r="E81" s="14">
        <f>data!S67</f>
        <v>170451</v>
      </c>
      <c r="F81" s="14">
        <f>data!T67</f>
        <v>16572</v>
      </c>
      <c r="G81" s="14">
        <f>data!U67</f>
        <v>121897</v>
      </c>
      <c r="H81" s="14">
        <f>data!V67</f>
        <v>14767</v>
      </c>
      <c r="I81" s="14">
        <f>data!W67</f>
        <v>52499</v>
      </c>
    </row>
    <row r="82" spans="1:9" ht="20.100000000000001" customHeight="1" x14ac:dyDescent="0.2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118186.47</v>
      </c>
      <c r="H82" s="14">
        <f>data!V68</f>
        <v>0</v>
      </c>
      <c r="I82" s="14">
        <f>data!W68</f>
        <v>0</v>
      </c>
    </row>
    <row r="83" spans="1:9" ht="20.100000000000001" customHeight="1" x14ac:dyDescent="0.2">
      <c r="A83" s="23">
        <v>14</v>
      </c>
      <c r="B83" s="14" t="s">
        <v>241</v>
      </c>
      <c r="C83" s="14">
        <f>data!Q69</f>
        <v>11018.470000000001</v>
      </c>
      <c r="D83" s="14">
        <f>data!R69</f>
        <v>58413.739999999991</v>
      </c>
      <c r="E83" s="14">
        <f>data!S69</f>
        <v>8427.07</v>
      </c>
      <c r="F83" s="14">
        <f>data!T69</f>
        <v>3.26</v>
      </c>
      <c r="G83" s="14">
        <f>data!U69</f>
        <v>54355.39</v>
      </c>
      <c r="H83" s="14">
        <f>data!V69</f>
        <v>28176.47</v>
      </c>
      <c r="I83" s="14">
        <f>data!W69</f>
        <v>15155.8</v>
      </c>
    </row>
    <row r="84" spans="1:9" ht="20.100000000000001" customHeight="1" x14ac:dyDescent="0.2">
      <c r="A84" s="23">
        <v>15</v>
      </c>
      <c r="B84" s="14" t="s">
        <v>242</v>
      </c>
      <c r="C84" s="14">
        <f>-data!Q70</f>
        <v>0</v>
      </c>
      <c r="D84" s="14">
        <f>-data!R70</f>
        <v>-8.7899999999999991</v>
      </c>
      <c r="E84" s="14">
        <f>-data!S70</f>
        <v>0</v>
      </c>
      <c r="F84" s="14">
        <f>-data!T70</f>
        <v>0</v>
      </c>
      <c r="G84" s="14">
        <f>-data!U70</f>
        <v>-14957.94</v>
      </c>
      <c r="H84" s="14">
        <f>-data!V70</f>
        <v>0</v>
      </c>
      <c r="I84" s="14">
        <f>-data!W70</f>
        <v>0</v>
      </c>
    </row>
    <row r="85" spans="1:9" ht="20.100000000000001" customHeight="1" x14ac:dyDescent="0.2">
      <c r="A85" s="23">
        <v>16</v>
      </c>
      <c r="B85" s="48" t="s">
        <v>1180</v>
      </c>
      <c r="C85" s="14">
        <f>data!Q71</f>
        <v>3051532.3299999996</v>
      </c>
      <c r="D85" s="14">
        <f>data!R71</f>
        <v>5724625.1800000006</v>
      </c>
      <c r="E85" s="14">
        <f>data!S71</f>
        <v>2893278.57</v>
      </c>
      <c r="F85" s="14">
        <f>data!T71</f>
        <v>573431.48</v>
      </c>
      <c r="G85" s="14">
        <f>data!U71</f>
        <v>7187279.9399999985</v>
      </c>
      <c r="H85" s="14">
        <f>data!V71</f>
        <v>2756904.1400000006</v>
      </c>
      <c r="I85" s="14">
        <f>data!W71</f>
        <v>635246.92000000004</v>
      </c>
    </row>
    <row r="86" spans="1:9" ht="20.100000000000001" customHeight="1" x14ac:dyDescent="0.2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00000000000001" customHeight="1" x14ac:dyDescent="0.2">
      <c r="A88" s="23">
        <v>19</v>
      </c>
      <c r="B88" s="48" t="s">
        <v>1182</v>
      </c>
      <c r="C88" s="14">
        <f>data!Q73</f>
        <v>967898.62</v>
      </c>
      <c r="D88" s="14">
        <f>data!R73</f>
        <v>2225454.5</v>
      </c>
      <c r="E88" s="14">
        <f>data!S73</f>
        <v>0</v>
      </c>
      <c r="F88" s="14">
        <f>data!T73</f>
        <v>1461932.06</v>
      </c>
      <c r="G88" s="14">
        <f>data!U73</f>
        <v>19997638.460000001</v>
      </c>
      <c r="H88" s="14">
        <f>data!V73</f>
        <v>16478216.92</v>
      </c>
      <c r="I88" s="14">
        <f>data!W73</f>
        <v>1284318.72</v>
      </c>
    </row>
    <row r="89" spans="1:9" ht="20.100000000000001" customHeight="1" x14ac:dyDescent="0.2">
      <c r="A89" s="23">
        <v>20</v>
      </c>
      <c r="B89" s="48" t="s">
        <v>1183</v>
      </c>
      <c r="C89" s="14">
        <f>data!Q74</f>
        <v>2412565.38</v>
      </c>
      <c r="D89" s="14">
        <f>data!R74</f>
        <v>15964675.959999999</v>
      </c>
      <c r="E89" s="14">
        <f>data!S74</f>
        <v>0</v>
      </c>
      <c r="F89" s="14">
        <f>data!T74</f>
        <v>1887725.1</v>
      </c>
      <c r="G89" s="14">
        <f>data!U74</f>
        <v>29788123.819999997</v>
      </c>
      <c r="H89" s="14">
        <f>data!V74</f>
        <v>14415792.390000001</v>
      </c>
      <c r="I89" s="14">
        <f>data!W74</f>
        <v>12852574.57</v>
      </c>
    </row>
    <row r="90" spans="1:9" ht="20.100000000000001" customHeight="1" x14ac:dyDescent="0.2">
      <c r="A90" s="23">
        <v>21</v>
      </c>
      <c r="B90" s="48" t="s">
        <v>1184</v>
      </c>
      <c r="C90" s="14">
        <f>data!Q75</f>
        <v>3380464</v>
      </c>
      <c r="D90" s="14">
        <f>data!R75</f>
        <v>18190130.460000001</v>
      </c>
      <c r="E90" s="14">
        <f>data!S75</f>
        <v>0</v>
      </c>
      <c r="F90" s="14">
        <f>data!T75</f>
        <v>3349657.16</v>
      </c>
      <c r="G90" s="14">
        <f>data!U75</f>
        <v>49785762.280000001</v>
      </c>
      <c r="H90" s="14">
        <f>data!V75</f>
        <v>30894009.310000002</v>
      </c>
      <c r="I90" s="14">
        <f>data!W75</f>
        <v>14136893.290000001</v>
      </c>
    </row>
    <row r="91" spans="1:9" ht="20.100000000000001" customHeight="1" x14ac:dyDescent="0.2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">
      <c r="A92" s="23">
        <v>22</v>
      </c>
      <c r="B92" s="14" t="s">
        <v>1186</v>
      </c>
      <c r="C92" s="14">
        <f>data!Q76</f>
        <v>1295.44</v>
      </c>
      <c r="D92" s="14">
        <f>data!R76</f>
        <v>0</v>
      </c>
      <c r="E92" s="14">
        <f>data!S76</f>
        <v>5476.05</v>
      </c>
      <c r="F92" s="14">
        <f>data!T76</f>
        <v>532.4</v>
      </c>
      <c r="G92" s="14">
        <f>data!U76</f>
        <v>3916.1600000000003</v>
      </c>
      <c r="H92" s="14">
        <f>data!V76</f>
        <v>474.42</v>
      </c>
      <c r="I92" s="14">
        <f>data!W76</f>
        <v>1686.6100000000001</v>
      </c>
    </row>
    <row r="93" spans="1:9" ht="20.100000000000001" customHeight="1" x14ac:dyDescent="0.2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">
      <c r="A94" s="23">
        <v>24</v>
      </c>
      <c r="B94" s="14" t="s">
        <v>1188</v>
      </c>
      <c r="C94" s="14">
        <f>data!Q78</f>
        <v>664.27995171612304</v>
      </c>
      <c r="D94" s="14">
        <f>data!R78</f>
        <v>0</v>
      </c>
      <c r="E94" s="14">
        <f>data!S78</f>
        <v>2808.0267936724786</v>
      </c>
      <c r="F94" s="14">
        <f>data!T78</f>
        <v>273.00580983578078</v>
      </c>
      <c r="G94" s="14">
        <f>data!U78</f>
        <v>2008.1413077507355</v>
      </c>
      <c r="H94" s="14">
        <f>data!V78</f>
        <v>243.27463618011106</v>
      </c>
      <c r="I94" s="14">
        <f>data!W78</f>
        <v>864.86538115538372</v>
      </c>
    </row>
    <row r="95" spans="1:9" ht="20.100000000000001" customHeight="1" x14ac:dyDescent="0.2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">
      <c r="A96" s="23">
        <v>26</v>
      </c>
      <c r="B96" s="14" t="s">
        <v>252</v>
      </c>
      <c r="C96" s="84">
        <f>data!Q80</f>
        <v>17.309999999999999</v>
      </c>
      <c r="D96" s="84">
        <f>data!R80</f>
        <v>0</v>
      </c>
      <c r="E96" s="84">
        <f>data!S80</f>
        <v>0</v>
      </c>
      <c r="F96" s="84">
        <f>data!T80</f>
        <v>2.65</v>
      </c>
      <c r="G96" s="84">
        <f>data!U80</f>
        <v>0</v>
      </c>
      <c r="H96" s="84">
        <f>data!V80</f>
        <v>3.24</v>
      </c>
      <c r="I96" s="84">
        <f>data!W80</f>
        <v>0.01</v>
      </c>
    </row>
    <row r="97" spans="1:9" ht="20.100000000000001" customHeight="1" x14ac:dyDescent="0.2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">
      <c r="A100" s="79" t="str">
        <f>"HOSPITAL NAME: "&amp;data!C84</f>
        <v>HOSPITAL NAME: PROVIDENCE ST MARY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00000000000001" customHeight="1" x14ac:dyDescent="0.2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">
      <c r="A106" s="23">
        <v>5</v>
      </c>
      <c r="B106" s="14" t="s">
        <v>234</v>
      </c>
      <c r="C106" s="26">
        <f>data!X60</f>
        <v>8</v>
      </c>
      <c r="D106" s="26">
        <f>data!Y60</f>
        <v>37.85</v>
      </c>
      <c r="E106" s="26">
        <f>data!Z60</f>
        <v>19.730000000000004</v>
      </c>
      <c r="F106" s="26">
        <f>data!AA60</f>
        <v>2.16</v>
      </c>
      <c r="G106" s="26">
        <f>data!AB60</f>
        <v>29.49</v>
      </c>
      <c r="H106" s="26">
        <f>data!AC60</f>
        <v>31.910000000000004</v>
      </c>
      <c r="I106" s="26">
        <f>data!AD60</f>
        <v>0</v>
      </c>
    </row>
    <row r="107" spans="1:9" ht="20.100000000000001" customHeight="1" x14ac:dyDescent="0.2">
      <c r="A107" s="23">
        <v>6</v>
      </c>
      <c r="B107" s="14" t="s">
        <v>235</v>
      </c>
      <c r="C107" s="14">
        <f>data!X61</f>
        <v>730795.72000000009</v>
      </c>
      <c r="D107" s="14">
        <f>data!Y61</f>
        <v>3092623.310000001</v>
      </c>
      <c r="E107" s="14">
        <f>data!Z61</f>
        <v>1986827.1499999997</v>
      </c>
      <c r="F107" s="14">
        <f>data!AA61</f>
        <v>222261.66999999998</v>
      </c>
      <c r="G107" s="14">
        <f>data!AB61</f>
        <v>2810855.95</v>
      </c>
      <c r="H107" s="14">
        <f>data!AC61</f>
        <v>2623183.89</v>
      </c>
      <c r="I107" s="14">
        <f>data!AD61</f>
        <v>0</v>
      </c>
    </row>
    <row r="108" spans="1:9" ht="20.100000000000001" customHeight="1" x14ac:dyDescent="0.2">
      <c r="A108" s="23">
        <v>7</v>
      </c>
      <c r="B108" s="14" t="s">
        <v>3</v>
      </c>
      <c r="C108" s="14">
        <f>data!X62</f>
        <v>64378</v>
      </c>
      <c r="D108" s="14">
        <f>data!Y62</f>
        <v>272439</v>
      </c>
      <c r="E108" s="14">
        <f>data!Z62</f>
        <v>175026</v>
      </c>
      <c r="F108" s="14">
        <f>data!AA62</f>
        <v>19580</v>
      </c>
      <c r="G108" s="14">
        <f>data!AB62</f>
        <v>247617</v>
      </c>
      <c r="H108" s="14">
        <f>data!AC62</f>
        <v>231085</v>
      </c>
      <c r="I108" s="14">
        <f>data!AD62</f>
        <v>0</v>
      </c>
    </row>
    <row r="109" spans="1:9" ht="20.100000000000001" customHeight="1" x14ac:dyDescent="0.2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17800</v>
      </c>
      <c r="I109" s="14">
        <f>data!AD63</f>
        <v>0</v>
      </c>
    </row>
    <row r="110" spans="1:9" ht="20.100000000000001" customHeight="1" x14ac:dyDescent="0.2">
      <c r="A110" s="23">
        <v>9</v>
      </c>
      <c r="B110" s="14" t="s">
        <v>237</v>
      </c>
      <c r="C110" s="14">
        <f>data!X64</f>
        <v>216538.57</v>
      </c>
      <c r="D110" s="14">
        <f>data!Y64</f>
        <v>403779.87</v>
      </c>
      <c r="E110" s="14">
        <f>data!Z64</f>
        <v>113310.31999999999</v>
      </c>
      <c r="F110" s="14">
        <f>data!AA64</f>
        <v>256086.50999999995</v>
      </c>
      <c r="G110" s="14">
        <f>data!AB64</f>
        <v>18080557.390000001</v>
      </c>
      <c r="H110" s="14">
        <f>data!AC64</f>
        <v>744367.72</v>
      </c>
      <c r="I110" s="14">
        <f>data!AD64</f>
        <v>0</v>
      </c>
    </row>
    <row r="111" spans="1:9" ht="20.100000000000001" customHeight="1" x14ac:dyDescent="0.2">
      <c r="A111" s="23">
        <v>10</v>
      </c>
      <c r="B111" s="14" t="s">
        <v>444</v>
      </c>
      <c r="C111" s="14">
        <f>data!X65</f>
        <v>0</v>
      </c>
      <c r="D111" s="14">
        <f>data!Y65</f>
        <v>650.93000000000006</v>
      </c>
      <c r="E111" s="14">
        <f>data!Z65</f>
        <v>1366.09</v>
      </c>
      <c r="F111" s="14">
        <f>data!AA65</f>
        <v>0</v>
      </c>
      <c r="G111" s="14">
        <f>data!AB65</f>
        <v>582.62</v>
      </c>
      <c r="H111" s="14">
        <f>data!AC65</f>
        <v>0</v>
      </c>
      <c r="I111" s="14">
        <f>data!AD65</f>
        <v>0</v>
      </c>
    </row>
    <row r="112" spans="1:9" ht="20.100000000000001" customHeight="1" x14ac:dyDescent="0.2">
      <c r="A112" s="23">
        <v>11</v>
      </c>
      <c r="B112" s="14" t="s">
        <v>445</v>
      </c>
      <c r="C112" s="14">
        <f>data!X66</f>
        <v>768307.45</v>
      </c>
      <c r="D112" s="14">
        <f>data!Y66</f>
        <v>612281.77</v>
      </c>
      <c r="E112" s="14">
        <f>data!Z66</f>
        <v>1099472.1099999999</v>
      </c>
      <c r="F112" s="14">
        <f>data!AA66</f>
        <v>55701.03</v>
      </c>
      <c r="G112" s="14">
        <f>data!AB66</f>
        <v>36151.659999999996</v>
      </c>
      <c r="H112" s="14">
        <f>data!AC66</f>
        <v>51199.8</v>
      </c>
      <c r="I112" s="14">
        <f>data!AD66</f>
        <v>0</v>
      </c>
    </row>
    <row r="113" spans="1:9" ht="20.100000000000001" customHeight="1" x14ac:dyDescent="0.2">
      <c r="A113" s="23">
        <v>12</v>
      </c>
      <c r="B113" s="14" t="s">
        <v>6</v>
      </c>
      <c r="C113" s="14">
        <f>data!X67</f>
        <v>42610</v>
      </c>
      <c r="D113" s="14">
        <f>data!Y67</f>
        <v>200522</v>
      </c>
      <c r="E113" s="14">
        <f>data!Z67</f>
        <v>265943</v>
      </c>
      <c r="F113" s="14">
        <f>data!AA67</f>
        <v>32316</v>
      </c>
      <c r="G113" s="14">
        <f>data!AB67</f>
        <v>64785</v>
      </c>
      <c r="H113" s="14">
        <f>data!AC67</f>
        <v>107647</v>
      </c>
      <c r="I113" s="14">
        <f>data!AD67</f>
        <v>0</v>
      </c>
    </row>
    <row r="114" spans="1:9" ht="20.100000000000001" customHeight="1" x14ac:dyDescent="0.2">
      <c r="A114" s="23">
        <v>13</v>
      </c>
      <c r="B114" s="14" t="s">
        <v>474</v>
      </c>
      <c r="C114" s="14">
        <f>data!X68</f>
        <v>129938.47000000002</v>
      </c>
      <c r="D114" s="14">
        <f>data!Y68</f>
        <v>8433.5</v>
      </c>
      <c r="E114" s="14">
        <f>data!Z68</f>
        <v>0</v>
      </c>
      <c r="F114" s="14">
        <f>data!AA68</f>
        <v>331705</v>
      </c>
      <c r="G114" s="14">
        <f>data!AB68</f>
        <v>265383.76</v>
      </c>
      <c r="H114" s="14">
        <f>data!AC68</f>
        <v>247.12</v>
      </c>
      <c r="I114" s="14">
        <f>data!AD68</f>
        <v>0</v>
      </c>
    </row>
    <row r="115" spans="1:9" ht="20.100000000000001" customHeight="1" x14ac:dyDescent="0.2">
      <c r="A115" s="23">
        <v>14</v>
      </c>
      <c r="B115" s="14" t="s">
        <v>241</v>
      </c>
      <c r="C115" s="14">
        <f>data!X69</f>
        <v>5409.22</v>
      </c>
      <c r="D115" s="14">
        <f>data!Y69</f>
        <v>43360.29</v>
      </c>
      <c r="E115" s="14">
        <f>data!Z69</f>
        <v>10704.249999999998</v>
      </c>
      <c r="F115" s="14">
        <f>data!AA69</f>
        <v>9292.4599999999991</v>
      </c>
      <c r="G115" s="14">
        <f>data!AB69</f>
        <v>57689.540000000008</v>
      </c>
      <c r="H115" s="14">
        <f>data!AC69</f>
        <v>25040.62</v>
      </c>
      <c r="I115" s="14">
        <f>data!AD69</f>
        <v>0</v>
      </c>
    </row>
    <row r="116" spans="1:9" ht="20.100000000000001" customHeight="1" x14ac:dyDescent="0.2">
      <c r="A116" s="23">
        <v>15</v>
      </c>
      <c r="B116" s="14" t="s">
        <v>242</v>
      </c>
      <c r="C116" s="14">
        <f>-data!X70</f>
        <v>0</v>
      </c>
      <c r="D116" s="14">
        <f>-data!Y70</f>
        <v>-13307.789999999999</v>
      </c>
      <c r="E116" s="14">
        <f>-data!Z70</f>
        <v>-3671.71</v>
      </c>
      <c r="F116" s="14">
        <f>-data!AA70</f>
        <v>0</v>
      </c>
      <c r="G116" s="14">
        <f>-data!AB70</f>
        <v>-3348941.2500000005</v>
      </c>
      <c r="H116" s="14">
        <f>-data!AC70</f>
        <v>0</v>
      </c>
      <c r="I116" s="14">
        <f>-data!AD70</f>
        <v>0</v>
      </c>
    </row>
    <row r="117" spans="1:9" ht="20.100000000000001" customHeight="1" x14ac:dyDescent="0.2">
      <c r="A117" s="23">
        <v>16</v>
      </c>
      <c r="B117" s="48" t="s">
        <v>1180</v>
      </c>
      <c r="C117" s="14">
        <f>data!X71</f>
        <v>1957977.43</v>
      </c>
      <c r="D117" s="14">
        <f>data!Y71</f>
        <v>4620782.8800000008</v>
      </c>
      <c r="E117" s="14">
        <f>data!Z71</f>
        <v>3648977.209999999</v>
      </c>
      <c r="F117" s="14">
        <f>data!AA71</f>
        <v>926942.66999999993</v>
      </c>
      <c r="G117" s="14">
        <f>data!AB71</f>
        <v>18214681.670000002</v>
      </c>
      <c r="H117" s="14">
        <f>data!AC71</f>
        <v>3800571.1500000004</v>
      </c>
      <c r="I117" s="14">
        <f>data!AD71</f>
        <v>0</v>
      </c>
    </row>
    <row r="118" spans="1:9" ht="20.100000000000001" customHeight="1" x14ac:dyDescent="0.2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00000000000001" customHeight="1" x14ac:dyDescent="0.2">
      <c r="A120" s="23">
        <v>19</v>
      </c>
      <c r="B120" s="48" t="s">
        <v>1182</v>
      </c>
      <c r="C120" s="14">
        <f>data!X73</f>
        <v>11222039.140000001</v>
      </c>
      <c r="D120" s="14">
        <f>data!Y73</f>
        <v>3675286.1699999995</v>
      </c>
      <c r="E120" s="14">
        <f>data!Z73</f>
        <v>284291</v>
      </c>
      <c r="F120" s="14">
        <f>data!AA73</f>
        <v>575739.24</v>
      </c>
      <c r="G120" s="14">
        <f>data!AB73</f>
        <v>16174151.550000001</v>
      </c>
      <c r="H120" s="14">
        <f>data!AC73</f>
        <v>14666518.960000001</v>
      </c>
      <c r="I120" s="14">
        <f>data!AD73</f>
        <v>0</v>
      </c>
    </row>
    <row r="121" spans="1:9" ht="20.100000000000001" customHeight="1" x14ac:dyDescent="0.2">
      <c r="A121" s="23">
        <v>20</v>
      </c>
      <c r="B121" s="48" t="s">
        <v>1183</v>
      </c>
      <c r="C121" s="14">
        <f>data!X74</f>
        <v>33882629.43</v>
      </c>
      <c r="D121" s="14">
        <f>data!Y74</f>
        <v>21665041.649999999</v>
      </c>
      <c r="E121" s="14">
        <f>data!Z74</f>
        <v>17920020</v>
      </c>
      <c r="F121" s="14">
        <f>data!AA74</f>
        <v>4294230.580000001</v>
      </c>
      <c r="G121" s="14">
        <f>data!AB74</f>
        <v>88391851.459999993</v>
      </c>
      <c r="H121" s="14">
        <f>data!AC74</f>
        <v>8805867.3300000001</v>
      </c>
      <c r="I121" s="14">
        <f>data!AD74</f>
        <v>0</v>
      </c>
    </row>
    <row r="122" spans="1:9" ht="20.100000000000001" customHeight="1" x14ac:dyDescent="0.2">
      <c r="A122" s="23">
        <v>21</v>
      </c>
      <c r="B122" s="48" t="s">
        <v>1184</v>
      </c>
      <c r="C122" s="14">
        <f>data!X75</f>
        <v>45104668.57</v>
      </c>
      <c r="D122" s="14">
        <f>data!Y75</f>
        <v>25340327.819999997</v>
      </c>
      <c r="E122" s="14">
        <f>data!Z75</f>
        <v>18204311</v>
      </c>
      <c r="F122" s="14">
        <f>data!AA75</f>
        <v>4869969.8200000012</v>
      </c>
      <c r="G122" s="14">
        <f>data!AB75</f>
        <v>104566003.00999999</v>
      </c>
      <c r="H122" s="14">
        <f>data!AC75</f>
        <v>23472386.289999999</v>
      </c>
      <c r="I122" s="14">
        <f>data!AD75</f>
        <v>0</v>
      </c>
    </row>
    <row r="123" spans="1:9" ht="20.100000000000001" customHeight="1" x14ac:dyDescent="0.2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">
      <c r="A124" s="23">
        <v>22</v>
      </c>
      <c r="B124" s="14" t="s">
        <v>1186</v>
      </c>
      <c r="C124" s="14">
        <f>data!X76</f>
        <v>1368.9299999999998</v>
      </c>
      <c r="D124" s="14">
        <f>data!Y76</f>
        <v>6442.13</v>
      </c>
      <c r="E124" s="14">
        <f>data!Z76</f>
        <v>8543.9000000000015</v>
      </c>
      <c r="F124" s="14">
        <f>data!AA76</f>
        <v>1038.21</v>
      </c>
      <c r="G124" s="14">
        <f>data!AB76</f>
        <v>2081.33</v>
      </c>
      <c r="H124" s="14">
        <f>data!AC76</f>
        <v>3458.37</v>
      </c>
      <c r="I124" s="14">
        <f>data!AD76</f>
        <v>0</v>
      </c>
    </row>
    <row r="125" spans="1:9" ht="20.100000000000001" customHeight="1" x14ac:dyDescent="0.2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">
      <c r="A126" s="23">
        <v>24</v>
      </c>
      <c r="B126" s="14" t="s">
        <v>1188</v>
      </c>
      <c r="C126" s="14">
        <f>data!X78</f>
        <v>701.96439379882679</v>
      </c>
      <c r="D126" s="14">
        <f>data!Y78</f>
        <v>3303.4164495067216</v>
      </c>
      <c r="E126" s="14">
        <f>data!Z78</f>
        <v>4381.1689306084299</v>
      </c>
      <c r="F126" s="14">
        <f>data!AA78</f>
        <v>532.37671267769724</v>
      </c>
      <c r="G126" s="14">
        <f>data!AB78</f>
        <v>1067.2711911823922</v>
      </c>
      <c r="H126" s="14">
        <f>data!AC78</f>
        <v>1773.3942572535109</v>
      </c>
      <c r="I126" s="14">
        <f>data!AD78</f>
        <v>0</v>
      </c>
    </row>
    <row r="127" spans="1:9" ht="20.100000000000001" customHeight="1" x14ac:dyDescent="0.2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">
      <c r="A128" s="23">
        <v>26</v>
      </c>
      <c r="B128" s="14" t="s">
        <v>252</v>
      </c>
      <c r="C128" s="26">
        <f>data!X80</f>
        <v>0</v>
      </c>
      <c r="D128" s="26">
        <f>data!Y80</f>
        <v>2.0399999999999996</v>
      </c>
      <c r="E128" s="26">
        <f>data!Z80</f>
        <v>7.0500000000000007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">
      <c r="A132" s="79" t="str">
        <f>"HOSPITAL NAME: "&amp;data!C84</f>
        <v>HOSPITAL NAME: PROVIDENCE ST MARY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00000000000001" customHeight="1" x14ac:dyDescent="0.2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">
      <c r="A138" s="23">
        <v>5</v>
      </c>
      <c r="B138" s="14" t="s">
        <v>234</v>
      </c>
      <c r="C138" s="26">
        <f>data!AE60</f>
        <v>11.5</v>
      </c>
      <c r="D138" s="26">
        <f>data!AF60</f>
        <v>0</v>
      </c>
      <c r="E138" s="26">
        <f>data!AG60</f>
        <v>44.43</v>
      </c>
      <c r="F138" s="26">
        <f>data!AH60</f>
        <v>0</v>
      </c>
      <c r="G138" s="26">
        <f>data!AI60</f>
        <v>0</v>
      </c>
      <c r="H138" s="26">
        <f>data!AJ60</f>
        <v>3.71</v>
      </c>
      <c r="I138" s="26">
        <f>data!AK60</f>
        <v>9.7200000000000006</v>
      </c>
    </row>
    <row r="139" spans="1:9" ht="20.100000000000001" customHeight="1" x14ac:dyDescent="0.2">
      <c r="A139" s="23">
        <v>6</v>
      </c>
      <c r="B139" s="14" t="s">
        <v>235</v>
      </c>
      <c r="C139" s="14">
        <f>data!AE61</f>
        <v>955063.2100000002</v>
      </c>
      <c r="D139" s="14">
        <f>data!AF61</f>
        <v>0</v>
      </c>
      <c r="E139" s="14">
        <f>data!AG61</f>
        <v>7118174.4099999992</v>
      </c>
      <c r="F139" s="14">
        <f>data!AH61</f>
        <v>0</v>
      </c>
      <c r="G139" s="14">
        <f>data!AI61</f>
        <v>0</v>
      </c>
      <c r="H139" s="14">
        <f>data!AJ61</f>
        <v>359552.33999999997</v>
      </c>
      <c r="I139" s="14">
        <f>data!AK61</f>
        <v>778732.85</v>
      </c>
    </row>
    <row r="140" spans="1:9" ht="20.100000000000001" customHeight="1" x14ac:dyDescent="0.2">
      <c r="A140" s="23">
        <v>7</v>
      </c>
      <c r="B140" s="14" t="s">
        <v>3</v>
      </c>
      <c r="C140" s="14">
        <f>data!AE62</f>
        <v>84135</v>
      </c>
      <c r="D140" s="14">
        <f>data!AF62</f>
        <v>0</v>
      </c>
      <c r="E140" s="14">
        <f>data!AG62</f>
        <v>627063</v>
      </c>
      <c r="F140" s="14">
        <f>data!AH62</f>
        <v>0</v>
      </c>
      <c r="G140" s="14">
        <f>data!AI62</f>
        <v>0</v>
      </c>
      <c r="H140" s="14">
        <f>data!AJ62</f>
        <v>31674</v>
      </c>
      <c r="I140" s="14">
        <f>data!AK62</f>
        <v>68601</v>
      </c>
    </row>
    <row r="141" spans="1:9" ht="20.100000000000001" customHeight="1" x14ac:dyDescent="0.2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905701.45999999985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">
      <c r="A142" s="23">
        <v>9</v>
      </c>
      <c r="B142" s="14" t="s">
        <v>237</v>
      </c>
      <c r="C142" s="14">
        <f>data!AE64</f>
        <v>17614.719999999994</v>
      </c>
      <c r="D142" s="14">
        <f>data!AF64</f>
        <v>0</v>
      </c>
      <c r="E142" s="14">
        <f>data!AG64</f>
        <v>825188.81999999983</v>
      </c>
      <c r="F142" s="14">
        <f>data!AH64</f>
        <v>0</v>
      </c>
      <c r="G142" s="14">
        <f>data!AI64</f>
        <v>0</v>
      </c>
      <c r="H142" s="14">
        <f>data!AJ64</f>
        <v>1.35</v>
      </c>
      <c r="I142" s="14">
        <f>data!AK64</f>
        <v>3523.2099999999996</v>
      </c>
    </row>
    <row r="143" spans="1:9" ht="20.100000000000001" customHeight="1" x14ac:dyDescent="0.2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">
      <c r="A144" s="23">
        <v>11</v>
      </c>
      <c r="B144" s="14" t="s">
        <v>445</v>
      </c>
      <c r="C144" s="14">
        <f>data!AE66</f>
        <v>244.01</v>
      </c>
      <c r="D144" s="14">
        <f>data!AF66</f>
        <v>0</v>
      </c>
      <c r="E144" s="14">
        <f>data!AG66</f>
        <v>130114.56999999999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38.120000000000005</v>
      </c>
    </row>
    <row r="145" spans="1:9" ht="20.100000000000001" customHeight="1" x14ac:dyDescent="0.2">
      <c r="A145" s="23">
        <v>12</v>
      </c>
      <c r="B145" s="14" t="s">
        <v>6</v>
      </c>
      <c r="C145" s="14">
        <f>data!AE67</f>
        <v>88238</v>
      </c>
      <c r="D145" s="14">
        <f>data!AF67</f>
        <v>0</v>
      </c>
      <c r="E145" s="14">
        <f>data!AG67</f>
        <v>222603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48354</v>
      </c>
    </row>
    <row r="146" spans="1:9" ht="20.100000000000001" customHeight="1" x14ac:dyDescent="0.2">
      <c r="A146" s="23">
        <v>13</v>
      </c>
      <c r="B146" s="14" t="s">
        <v>474</v>
      </c>
      <c r="C146" s="14">
        <f>data!AE68</f>
        <v>36293.440000000002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">
      <c r="A147" s="23">
        <v>14</v>
      </c>
      <c r="B147" s="14" t="s">
        <v>241</v>
      </c>
      <c r="C147" s="14">
        <f>data!AE69</f>
        <v>2609.7699999999995</v>
      </c>
      <c r="D147" s="14">
        <f>data!AF69</f>
        <v>0</v>
      </c>
      <c r="E147" s="14">
        <f>data!AG69</f>
        <v>59798.670000000006</v>
      </c>
      <c r="F147" s="14">
        <f>data!AH69</f>
        <v>0</v>
      </c>
      <c r="G147" s="14">
        <f>data!AI69</f>
        <v>0</v>
      </c>
      <c r="H147" s="14">
        <f>data!AJ69</f>
        <v>1619.18</v>
      </c>
      <c r="I147" s="14">
        <f>data!AK69</f>
        <v>1271.72</v>
      </c>
    </row>
    <row r="148" spans="1:9" ht="20.100000000000001" customHeight="1" x14ac:dyDescent="0.2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-26696.5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">
      <c r="A149" s="23">
        <v>16</v>
      </c>
      <c r="B149" s="48" t="s">
        <v>1180</v>
      </c>
      <c r="C149" s="14">
        <f>data!AE71</f>
        <v>1184198.1500000001</v>
      </c>
      <c r="D149" s="14">
        <f>data!AF71</f>
        <v>0</v>
      </c>
      <c r="E149" s="14">
        <f>data!AG71</f>
        <v>9861947.4299999997</v>
      </c>
      <c r="F149" s="14">
        <f>data!AH71</f>
        <v>0</v>
      </c>
      <c r="G149" s="14">
        <f>data!AI71</f>
        <v>0</v>
      </c>
      <c r="H149" s="14">
        <f>data!AJ71</f>
        <v>392846.86999999994</v>
      </c>
      <c r="I149" s="14">
        <f>data!AK71</f>
        <v>900520.89999999991</v>
      </c>
    </row>
    <row r="150" spans="1:9" ht="20.100000000000001" customHeight="1" x14ac:dyDescent="0.2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00000000000001" customHeight="1" x14ac:dyDescent="0.2">
      <c r="A152" s="23">
        <v>19</v>
      </c>
      <c r="B152" s="48" t="s">
        <v>1182</v>
      </c>
      <c r="C152" s="14">
        <f>data!AE73</f>
        <v>2452794.9700000002</v>
      </c>
      <c r="D152" s="14">
        <f>data!AF73</f>
        <v>0</v>
      </c>
      <c r="E152" s="14">
        <f>data!AG73</f>
        <v>9949467.9199999981</v>
      </c>
      <c r="F152" s="14">
        <f>data!AH73</f>
        <v>0</v>
      </c>
      <c r="G152" s="14">
        <f>data!AI73</f>
        <v>0</v>
      </c>
      <c r="H152" s="14">
        <f>data!AJ73</f>
        <v>248</v>
      </c>
      <c r="I152" s="14">
        <f>data!AK73</f>
        <v>2060962.25</v>
      </c>
    </row>
    <row r="153" spans="1:9" ht="20.100000000000001" customHeight="1" x14ac:dyDescent="0.2">
      <c r="A153" s="23">
        <v>20</v>
      </c>
      <c r="B153" s="48" t="s">
        <v>1183</v>
      </c>
      <c r="C153" s="14">
        <f>data!AE74</f>
        <v>327122.05</v>
      </c>
      <c r="D153" s="14">
        <f>data!AF74</f>
        <v>0</v>
      </c>
      <c r="E153" s="14">
        <f>data!AG74</f>
        <v>40030559.789999992</v>
      </c>
      <c r="F153" s="14">
        <f>data!AH74</f>
        <v>0</v>
      </c>
      <c r="G153" s="14">
        <f>data!AI74</f>
        <v>0</v>
      </c>
      <c r="H153" s="14">
        <f>data!AJ74</f>
        <v>165572</v>
      </c>
      <c r="I153" s="14">
        <f>data!AK74</f>
        <v>196224.75</v>
      </c>
    </row>
    <row r="154" spans="1:9" ht="20.100000000000001" customHeight="1" x14ac:dyDescent="0.2">
      <c r="A154" s="23">
        <v>21</v>
      </c>
      <c r="B154" s="48" t="s">
        <v>1184</v>
      </c>
      <c r="C154" s="14">
        <f>data!AE75</f>
        <v>2779917.02</v>
      </c>
      <c r="D154" s="14">
        <f>data!AF75</f>
        <v>0</v>
      </c>
      <c r="E154" s="14">
        <f>data!AG75</f>
        <v>49980027.709999993</v>
      </c>
      <c r="F154" s="14">
        <f>data!AH75</f>
        <v>0</v>
      </c>
      <c r="G154" s="14">
        <f>data!AI75</f>
        <v>0</v>
      </c>
      <c r="H154" s="14">
        <f>data!AJ75</f>
        <v>165820</v>
      </c>
      <c r="I154" s="14">
        <f>data!AK75</f>
        <v>2257187</v>
      </c>
    </row>
    <row r="155" spans="1:9" ht="20.100000000000001" customHeight="1" x14ac:dyDescent="0.2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">
      <c r="A156" s="23">
        <v>22</v>
      </c>
      <c r="B156" s="14" t="s">
        <v>1186</v>
      </c>
      <c r="C156" s="14">
        <f>data!AE76</f>
        <v>2834.8</v>
      </c>
      <c r="D156" s="14">
        <f>data!AF76</f>
        <v>0</v>
      </c>
      <c r="E156" s="14">
        <f>data!AG76</f>
        <v>7151.5300000000007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1553.47</v>
      </c>
    </row>
    <row r="157" spans="1:9" ht="20.100000000000001" customHeight="1" x14ac:dyDescent="0.2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">
      <c r="A158" s="23">
        <v>24</v>
      </c>
      <c r="B158" s="14" t="s">
        <v>1188</v>
      </c>
      <c r="C158" s="14">
        <f>data!AE78</f>
        <v>1453.6379972247776</v>
      </c>
      <c r="D158" s="14">
        <f>data!AF78</f>
        <v>0</v>
      </c>
      <c r="E158" s="14">
        <f>data!AG78</f>
        <v>3667.1848970978249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796.59341736587237</v>
      </c>
    </row>
    <row r="159" spans="1:9" ht="20.100000000000001" customHeight="1" x14ac:dyDescent="0.2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15.56</v>
      </c>
      <c r="F160" s="26">
        <f>data!AH80</f>
        <v>0</v>
      </c>
      <c r="G160" s="26">
        <f>data!AI80</f>
        <v>0</v>
      </c>
      <c r="H160" s="26">
        <f>data!AJ80</f>
        <v>0.92</v>
      </c>
      <c r="I160" s="26">
        <f>data!AK80</f>
        <v>0</v>
      </c>
    </row>
    <row r="161" spans="1:9" ht="20.100000000000001" customHeight="1" x14ac:dyDescent="0.2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">
      <c r="A164" s="79" t="str">
        <f>"HOSPITAL NAME: "&amp;data!C84</f>
        <v>HOSPITAL NAME: PROVIDENCE ST MARY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00000000000001" customHeight="1" x14ac:dyDescent="0.2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">
      <c r="A170" s="23">
        <v>5</v>
      </c>
      <c r="B170" s="14" t="s">
        <v>234</v>
      </c>
      <c r="C170" s="26">
        <f>data!AL60</f>
        <v>2.4299999999999997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">
      <c r="A171" s="23">
        <v>6</v>
      </c>
      <c r="B171" s="14" t="s">
        <v>235</v>
      </c>
      <c r="C171" s="14">
        <f>data!AL61</f>
        <v>207258.47000000003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">
      <c r="A172" s="23">
        <v>7</v>
      </c>
      <c r="B172" s="14" t="s">
        <v>3</v>
      </c>
      <c r="C172" s="14">
        <f>data!AL62</f>
        <v>18258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">
      <c r="A174" s="23">
        <v>9</v>
      </c>
      <c r="B174" s="14" t="s">
        <v>237</v>
      </c>
      <c r="C174" s="14">
        <f>data!AL64</f>
        <v>1348.56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">
      <c r="A176" s="23">
        <v>11</v>
      </c>
      <c r="B176" s="14" t="s">
        <v>445</v>
      </c>
      <c r="C176" s="14">
        <f>data!AL66</f>
        <v>296.54999999999995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">
      <c r="A177" s="23">
        <v>12</v>
      </c>
      <c r="B177" s="14" t="s">
        <v>6</v>
      </c>
      <c r="C177" s="14">
        <f>data!AL67</f>
        <v>10517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">
      <c r="A179" s="23">
        <v>14</v>
      </c>
      <c r="B179" s="14" t="s">
        <v>241</v>
      </c>
      <c r="C179" s="14">
        <f>data!AL69</f>
        <v>864.1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">
      <c r="A181" s="23">
        <v>16</v>
      </c>
      <c r="B181" s="48" t="s">
        <v>1180</v>
      </c>
      <c r="C181" s="14">
        <f>data!AL71</f>
        <v>238542.68000000002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00000000000001" customHeight="1" x14ac:dyDescent="0.2">
      <c r="A184" s="23">
        <v>19</v>
      </c>
      <c r="B184" s="48" t="s">
        <v>1182</v>
      </c>
      <c r="C184" s="14">
        <f>data!AL73</f>
        <v>680344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">
      <c r="A185" s="23">
        <v>20</v>
      </c>
      <c r="B185" s="48" t="s">
        <v>1183</v>
      </c>
      <c r="C185" s="14">
        <f>data!AL74</f>
        <v>63102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">
      <c r="A186" s="23">
        <v>21</v>
      </c>
      <c r="B186" s="48" t="s">
        <v>1184</v>
      </c>
      <c r="C186" s="14">
        <f>data!AL75</f>
        <v>743446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">
      <c r="A188" s="23">
        <v>22</v>
      </c>
      <c r="B188" s="14" t="s">
        <v>1186</v>
      </c>
      <c r="C188" s="14">
        <f>data!AL76</f>
        <v>337.87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">
      <c r="A190" s="23">
        <v>24</v>
      </c>
      <c r="B190" s="14" t="s">
        <v>1188</v>
      </c>
      <c r="C190" s="14">
        <f>data!AL78</f>
        <v>173.25408145983334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">
      <c r="A196" s="79" t="str">
        <f>"HOSPITAL NAME: "&amp;data!C84</f>
        <v>HOSPITAL NAME: PROVIDENCE ST MARY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00000000000001" customHeight="1" x14ac:dyDescent="0.2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00000000000001" customHeight="1" x14ac:dyDescent="0.2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0.01</v>
      </c>
      <c r="G202" s="26">
        <f>data!AW60</f>
        <v>1.8199999999999998</v>
      </c>
      <c r="H202" s="26">
        <f>data!AX60</f>
        <v>0</v>
      </c>
      <c r="I202" s="26">
        <f>data!AY60</f>
        <v>32.340000000000003</v>
      </c>
    </row>
    <row r="203" spans="1:9" ht="20.100000000000001" customHeight="1" x14ac:dyDescent="0.2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715.3</v>
      </c>
      <c r="G203" s="14">
        <f>data!AW61</f>
        <v>99250.62</v>
      </c>
      <c r="H203" s="14">
        <f>data!AX61</f>
        <v>-5.04</v>
      </c>
      <c r="I203" s="14">
        <f>data!AY61</f>
        <v>1286677.4699999997</v>
      </c>
    </row>
    <row r="204" spans="1:9" ht="20.100000000000001" customHeight="1" x14ac:dyDescent="0.2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63</v>
      </c>
      <c r="G204" s="14">
        <f>data!AW62</f>
        <v>8743</v>
      </c>
      <c r="H204" s="14">
        <f>data!AX62</f>
        <v>0</v>
      </c>
      <c r="I204" s="14">
        <f>data!AY62</f>
        <v>113348</v>
      </c>
    </row>
    <row r="205" spans="1:9" ht="20.100000000000001" customHeight="1" x14ac:dyDescent="0.2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4192.1400000000003</v>
      </c>
      <c r="G206" s="14">
        <f>data!AW64</f>
        <v>1409.69</v>
      </c>
      <c r="H206" s="14">
        <f>data!AX64</f>
        <v>6537.95</v>
      </c>
      <c r="I206" s="14">
        <f>data!AY64</f>
        <v>-214056.22999999995</v>
      </c>
    </row>
    <row r="207" spans="1:9" ht="20.100000000000001" customHeight="1" x14ac:dyDescent="0.2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300</v>
      </c>
    </row>
    <row r="208" spans="1:9" ht="20.100000000000001" customHeight="1" x14ac:dyDescent="0.2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380.12</v>
      </c>
      <c r="G208" s="14">
        <f>data!AW66</f>
        <v>1028.8900000000001</v>
      </c>
      <c r="H208" s="14">
        <f>data!AX66</f>
        <v>10909.98</v>
      </c>
      <c r="I208" s="14">
        <f>data!AY66</f>
        <v>1353858.77</v>
      </c>
    </row>
    <row r="209" spans="1:9" ht="20.100000000000001" customHeight="1" x14ac:dyDescent="0.2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6259</v>
      </c>
      <c r="G209" s="14">
        <f>data!AW67</f>
        <v>5537</v>
      </c>
      <c r="H209" s="14">
        <f>data!AX67</f>
        <v>0</v>
      </c>
      <c r="I209" s="14">
        <f>data!AY67</f>
        <v>220712</v>
      </c>
    </row>
    <row r="210" spans="1:9" ht="20.100000000000001" customHeight="1" x14ac:dyDescent="0.2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387503.55000000005</v>
      </c>
      <c r="I210" s="14">
        <f>data!AY68</f>
        <v>0</v>
      </c>
    </row>
    <row r="211" spans="1:9" ht="20.100000000000001" customHeight="1" x14ac:dyDescent="0.2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510.78</v>
      </c>
      <c r="G211" s="14">
        <f>data!AW69</f>
        <v>78.19</v>
      </c>
      <c r="H211" s="14">
        <f>data!AX69</f>
        <v>0</v>
      </c>
      <c r="I211" s="14">
        <f>data!AY69</f>
        <v>3265.95</v>
      </c>
    </row>
    <row r="212" spans="1:9" ht="20.100000000000001" customHeight="1" x14ac:dyDescent="0.2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-21309.7</v>
      </c>
      <c r="H212" s="14">
        <f>-data!AX70</f>
        <v>0</v>
      </c>
      <c r="I212" s="14">
        <f>-data!AY70</f>
        <v>-592044.54999999993</v>
      </c>
    </row>
    <row r="213" spans="1:9" ht="20.100000000000001" customHeight="1" x14ac:dyDescent="0.2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12120.340000000002</v>
      </c>
      <c r="G213" s="14">
        <f>data!AW71</f>
        <v>94737.69</v>
      </c>
      <c r="H213" s="14">
        <f>data!AX71</f>
        <v>404946.44000000006</v>
      </c>
      <c r="I213" s="14">
        <f>data!AY71</f>
        <v>2172061.41</v>
      </c>
    </row>
    <row r="214" spans="1:9" ht="20.100000000000001" customHeight="1" x14ac:dyDescent="0.2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00000000000001" customHeight="1" x14ac:dyDescent="0.2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201.08</v>
      </c>
      <c r="G220" s="14">
        <f>data!AW76</f>
        <v>177.89</v>
      </c>
      <c r="H220" s="14">
        <f>data!AX76</f>
        <v>0</v>
      </c>
      <c r="I220" s="85">
        <f>data!AY76</f>
        <v>7090.7800000000007</v>
      </c>
    </row>
    <row r="221" spans="1:9" ht="20.100000000000001" customHeight="1" x14ac:dyDescent="0.2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103.11045875615854</v>
      </c>
      <c r="G222" s="14">
        <f>data!AW78</f>
        <v>91.219014860418952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">
      <c r="A228" s="79" t="str">
        <f>"HOSPITAL NAME: "&amp;data!C84</f>
        <v>HOSPITAL NAME: PROVIDENCE ST MARY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00000000000001" customHeight="1" x14ac:dyDescent="0.2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173614.88999999996</v>
      </c>
      <c r="I233" s="212"/>
    </row>
    <row r="234" spans="1:9" ht="20.100000000000001" customHeight="1" x14ac:dyDescent="0.2">
      <c r="A234" s="23">
        <v>5</v>
      </c>
      <c r="B234" s="14" t="s">
        <v>234</v>
      </c>
      <c r="C234" s="26">
        <f>data!AZ60</f>
        <v>0.03</v>
      </c>
      <c r="D234" s="26">
        <f>data!BA60</f>
        <v>3.1199999999999997</v>
      </c>
      <c r="E234" s="26">
        <f>data!BB60</f>
        <v>17.009999999999998</v>
      </c>
      <c r="F234" s="26">
        <f>data!BC60</f>
        <v>0</v>
      </c>
      <c r="G234" s="26">
        <f>data!BD60</f>
        <v>0.37</v>
      </c>
      <c r="H234" s="26">
        <f>data!BE60</f>
        <v>28.600000000000005</v>
      </c>
      <c r="I234" s="26">
        <f>data!BF60</f>
        <v>42.79999999999999</v>
      </c>
    </row>
    <row r="235" spans="1:9" ht="20.100000000000001" customHeight="1" x14ac:dyDescent="0.2">
      <c r="A235" s="23">
        <v>6</v>
      </c>
      <c r="B235" s="14" t="s">
        <v>235</v>
      </c>
      <c r="C235" s="14">
        <f>data!AZ61</f>
        <v>917.34</v>
      </c>
      <c r="D235" s="14">
        <f>data!BA61</f>
        <v>106397.04999999997</v>
      </c>
      <c r="E235" s="14">
        <f>data!BB61</f>
        <v>1553501.45</v>
      </c>
      <c r="F235" s="14">
        <f>data!BC61</f>
        <v>0</v>
      </c>
      <c r="G235" s="14">
        <f>data!BD61</f>
        <v>2572.4300000000003</v>
      </c>
      <c r="H235" s="14">
        <f>data!BE61</f>
        <v>1854209.0299999998</v>
      </c>
      <c r="I235" s="14">
        <f>data!BF61</f>
        <v>1567132.8599999999</v>
      </c>
    </row>
    <row r="236" spans="1:9" ht="20.100000000000001" customHeight="1" x14ac:dyDescent="0.2">
      <c r="A236" s="23">
        <v>7</v>
      </c>
      <c r="B236" s="14" t="s">
        <v>3</v>
      </c>
      <c r="C236" s="14">
        <f>data!AZ62</f>
        <v>81</v>
      </c>
      <c r="D236" s="14">
        <f>data!BA62</f>
        <v>9373</v>
      </c>
      <c r="E236" s="14">
        <f>data!BB62</f>
        <v>136853</v>
      </c>
      <c r="F236" s="14">
        <f>data!BC62</f>
        <v>0</v>
      </c>
      <c r="G236" s="14">
        <f>data!BD62</f>
        <v>227</v>
      </c>
      <c r="H236" s="14">
        <f>data!BE62</f>
        <v>163343</v>
      </c>
      <c r="I236" s="14">
        <f>data!BF62</f>
        <v>138054</v>
      </c>
    </row>
    <row r="237" spans="1:9" ht="20.100000000000001" customHeight="1" x14ac:dyDescent="0.2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1673.4899999999998</v>
      </c>
      <c r="I237" s="14">
        <f>data!BF63</f>
        <v>0</v>
      </c>
    </row>
    <row r="238" spans="1:9" ht="20.100000000000001" customHeight="1" x14ac:dyDescent="0.2">
      <c r="A238" s="23">
        <v>9</v>
      </c>
      <c r="B238" s="14" t="s">
        <v>237</v>
      </c>
      <c r="C238" s="14">
        <f>data!AZ64</f>
        <v>23720.31</v>
      </c>
      <c r="D238" s="14">
        <f>data!BA64</f>
        <v>79239.800000000017</v>
      </c>
      <c r="E238" s="14">
        <f>data!BB64</f>
        <v>2775.63</v>
      </c>
      <c r="F238" s="14">
        <f>data!BC64</f>
        <v>0</v>
      </c>
      <c r="G238" s="14">
        <f>data!BD64</f>
        <v>8097.3200000000143</v>
      </c>
      <c r="H238" s="14">
        <f>data!BE64</f>
        <v>570288.3600000001</v>
      </c>
      <c r="I238" s="14">
        <f>data!BF64</f>
        <v>290668.32</v>
      </c>
    </row>
    <row r="239" spans="1:9" ht="20.100000000000001" customHeight="1" x14ac:dyDescent="0.2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525</v>
      </c>
      <c r="F239" s="14">
        <f>data!BC65</f>
        <v>0</v>
      </c>
      <c r="G239" s="14">
        <f>data!BD65</f>
        <v>0</v>
      </c>
      <c r="H239" s="14">
        <f>data!BE65</f>
        <v>1229520.42</v>
      </c>
      <c r="I239" s="14">
        <f>data!BF65</f>
        <v>4354.21</v>
      </c>
    </row>
    <row r="240" spans="1:9" ht="20.100000000000001" customHeight="1" x14ac:dyDescent="0.2">
      <c r="A240" s="23">
        <v>11</v>
      </c>
      <c r="B240" s="14" t="s">
        <v>445</v>
      </c>
      <c r="C240" s="14">
        <f>data!AZ66</f>
        <v>111991.11</v>
      </c>
      <c r="D240" s="14">
        <f>data!BA66</f>
        <v>353924.0199999999</v>
      </c>
      <c r="E240" s="14">
        <f>data!BB66</f>
        <v>17315.969999999998</v>
      </c>
      <c r="F240" s="14">
        <f>data!BC66</f>
        <v>0</v>
      </c>
      <c r="G240" s="14">
        <f>data!BD66</f>
        <v>63703.950000000004</v>
      </c>
      <c r="H240" s="14">
        <f>data!BE66</f>
        <v>2115823.7400000002</v>
      </c>
      <c r="I240" s="14">
        <f>data!BF66</f>
        <v>105341.40000000001</v>
      </c>
    </row>
    <row r="241" spans="1:9" ht="20.100000000000001" customHeight="1" x14ac:dyDescent="0.2">
      <c r="A241" s="23">
        <v>12</v>
      </c>
      <c r="B241" s="14" t="s">
        <v>6</v>
      </c>
      <c r="C241" s="14">
        <f>data!AZ67</f>
        <v>5955</v>
      </c>
      <c r="D241" s="14">
        <f>data!BA67</f>
        <v>17515</v>
      </c>
      <c r="E241" s="14">
        <f>data!BB67</f>
        <v>12557</v>
      </c>
      <c r="F241" s="14">
        <f>data!BC67</f>
        <v>0</v>
      </c>
      <c r="G241" s="14">
        <f>data!BD67</f>
        <v>112189</v>
      </c>
      <c r="H241" s="14">
        <f>data!BE67</f>
        <v>1022691</v>
      </c>
      <c r="I241" s="14">
        <f>data!BF67</f>
        <v>95727</v>
      </c>
    </row>
    <row r="242" spans="1:9" ht="20.100000000000001" customHeight="1" x14ac:dyDescent="0.2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24781.790000000005</v>
      </c>
      <c r="F243" s="14">
        <f>data!BC69</f>
        <v>0</v>
      </c>
      <c r="G243" s="14">
        <f>data!BD69</f>
        <v>101044.36000000002</v>
      </c>
      <c r="H243" s="14">
        <f>data!BE69</f>
        <v>59902.020000000004</v>
      </c>
      <c r="I243" s="14">
        <f>data!BF69</f>
        <v>5859.25</v>
      </c>
    </row>
    <row r="244" spans="1:9" ht="20.100000000000001" customHeight="1" x14ac:dyDescent="0.2">
      <c r="A244" s="23">
        <v>15</v>
      </c>
      <c r="B244" s="14" t="s">
        <v>242</v>
      </c>
      <c r="C244" s="14">
        <f>-data!AZ70</f>
        <v>-123512.38</v>
      </c>
      <c r="D244" s="14">
        <f>-data!BA70</f>
        <v>0</v>
      </c>
      <c r="E244" s="14">
        <f>-data!BB70</f>
        <v>-15303.66</v>
      </c>
      <c r="F244" s="14">
        <f>-data!BC70</f>
        <v>0</v>
      </c>
      <c r="G244" s="14">
        <f>-data!BD70</f>
        <v>0</v>
      </c>
      <c r="H244" s="14">
        <f>-data!BE70</f>
        <v>-546800.65999999992</v>
      </c>
      <c r="I244" s="14">
        <f>-data!BF70</f>
        <v>-301553.65999999997</v>
      </c>
    </row>
    <row r="245" spans="1:9" ht="20.100000000000001" customHeight="1" x14ac:dyDescent="0.2">
      <c r="A245" s="23">
        <v>16</v>
      </c>
      <c r="B245" s="48" t="s">
        <v>1180</v>
      </c>
      <c r="C245" s="14">
        <f>data!AZ71</f>
        <v>19152.380000000005</v>
      </c>
      <c r="D245" s="14">
        <f>data!BA71</f>
        <v>566448.86999999988</v>
      </c>
      <c r="E245" s="14">
        <f>data!BB71</f>
        <v>1733006.18</v>
      </c>
      <c r="F245" s="14">
        <f>data!BC71</f>
        <v>0</v>
      </c>
      <c r="G245" s="14">
        <f>data!BD71</f>
        <v>287834.06000000006</v>
      </c>
      <c r="H245" s="14">
        <f>data!BE71</f>
        <v>6470650.3999999994</v>
      </c>
      <c r="I245" s="14">
        <f>data!BF71</f>
        <v>1905583.3800000001</v>
      </c>
    </row>
    <row r="246" spans="1:9" ht="20.100000000000001" customHeight="1" x14ac:dyDescent="0.2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">
      <c r="A252" s="23">
        <v>22</v>
      </c>
      <c r="B252" s="14" t="s">
        <v>1186</v>
      </c>
      <c r="C252" s="85">
        <f>data!AZ76</f>
        <v>191.32999999999998</v>
      </c>
      <c r="D252" s="85">
        <f>data!BA76</f>
        <v>562.71</v>
      </c>
      <c r="E252" s="85">
        <f>data!BB76</f>
        <v>403.41</v>
      </c>
      <c r="F252" s="85">
        <f>data!BC76</f>
        <v>0</v>
      </c>
      <c r="G252" s="85">
        <f>data!BD76</f>
        <v>3604.28</v>
      </c>
      <c r="H252" s="85">
        <f>data!BE76</f>
        <v>32855.81</v>
      </c>
      <c r="I252" s="85">
        <f>data!BF76</f>
        <v>3075.4100000000003</v>
      </c>
    </row>
    <row r="253" spans="1:9" ht="20.100000000000001" customHeight="1" x14ac:dyDescent="0.2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288.54827057229943</v>
      </c>
      <c r="E254" s="85">
        <f>data!BB78</f>
        <v>206.86189659251002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">
      <c r="A260" s="79" t="str">
        <f>"HOSPITAL NAME: "&amp;data!C84</f>
        <v>HOSPITAL NAME: PROVIDENCE ST MARY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00000000000001" customHeight="1" x14ac:dyDescent="0.2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">
      <c r="A266" s="23">
        <v>5</v>
      </c>
      <c r="B266" s="14" t="s">
        <v>234</v>
      </c>
      <c r="C266" s="26">
        <f>data!BG60</f>
        <v>0</v>
      </c>
      <c r="D266" s="26">
        <f>data!BH60</f>
        <v>0.01</v>
      </c>
      <c r="E266" s="26">
        <f>data!BI60</f>
        <v>0</v>
      </c>
      <c r="F266" s="26">
        <f>data!BJ60</f>
        <v>1.01</v>
      </c>
      <c r="G266" s="26">
        <f>data!BK60</f>
        <v>0</v>
      </c>
      <c r="H266" s="26">
        <f>data!BL60</f>
        <v>0</v>
      </c>
      <c r="I266" s="26">
        <f>data!BM60</f>
        <v>3.3100000000000005</v>
      </c>
    </row>
    <row r="267" spans="1:9" ht="20.100000000000001" customHeight="1" x14ac:dyDescent="0.2">
      <c r="A267" s="23">
        <v>6</v>
      </c>
      <c r="B267" s="14" t="s">
        <v>235</v>
      </c>
      <c r="C267" s="14">
        <f>data!BG61</f>
        <v>0</v>
      </c>
      <c r="D267" s="14">
        <f>data!BH61</f>
        <v>483.71</v>
      </c>
      <c r="E267" s="14">
        <f>data!BI61</f>
        <v>0</v>
      </c>
      <c r="F267" s="14">
        <f>data!BJ61</f>
        <v>58926.770000000004</v>
      </c>
      <c r="G267" s="14">
        <f>data!BK61</f>
        <v>0</v>
      </c>
      <c r="H267" s="14">
        <f>data!BL61</f>
        <v>0</v>
      </c>
      <c r="I267" s="14">
        <f>data!BM61</f>
        <v>159069.06000000006</v>
      </c>
    </row>
    <row r="268" spans="1:9" ht="20.100000000000001" customHeight="1" x14ac:dyDescent="0.2">
      <c r="A268" s="23">
        <v>7</v>
      </c>
      <c r="B268" s="14" t="s">
        <v>3</v>
      </c>
      <c r="C268" s="14">
        <f>data!BG62</f>
        <v>0</v>
      </c>
      <c r="D268" s="14">
        <f>data!BH62</f>
        <v>43</v>
      </c>
      <c r="E268" s="14">
        <f>data!BI62</f>
        <v>0</v>
      </c>
      <c r="F268" s="14">
        <f>data!BJ62</f>
        <v>5191</v>
      </c>
      <c r="G268" s="14">
        <f>data!BK62</f>
        <v>0</v>
      </c>
      <c r="H268" s="14">
        <f>data!BL62</f>
        <v>0</v>
      </c>
      <c r="I268" s="14">
        <f>data!BM62</f>
        <v>14013</v>
      </c>
    </row>
    <row r="269" spans="1:9" ht="20.100000000000001" customHeight="1" x14ac:dyDescent="0.2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">
      <c r="A270" s="23">
        <v>9</v>
      </c>
      <c r="B270" s="14" t="s">
        <v>237</v>
      </c>
      <c r="C270" s="14">
        <f>data!BG64</f>
        <v>0</v>
      </c>
      <c r="D270" s="14">
        <f>data!BH64</f>
        <v>615.83999999999992</v>
      </c>
      <c r="E270" s="14">
        <f>data!BI64</f>
        <v>0</v>
      </c>
      <c r="F270" s="14">
        <f>data!BJ64</f>
        <v>9.75</v>
      </c>
      <c r="G270" s="14">
        <f>data!BK64</f>
        <v>0</v>
      </c>
      <c r="H270" s="14">
        <f>data!BL64</f>
        <v>0</v>
      </c>
      <c r="I270" s="14">
        <f>data!BM64</f>
        <v>41.37</v>
      </c>
    </row>
    <row r="271" spans="1:9" ht="20.100000000000001" customHeight="1" x14ac:dyDescent="0.2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350</v>
      </c>
    </row>
    <row r="272" spans="1:9" ht="20.100000000000001" customHeight="1" x14ac:dyDescent="0.2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42.76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">
      <c r="A273" s="23">
        <v>12</v>
      </c>
      <c r="B273" s="14" t="s">
        <v>6</v>
      </c>
      <c r="C273" s="14">
        <f>data!BG67</f>
        <v>12833</v>
      </c>
      <c r="D273" s="14">
        <f>data!BH67</f>
        <v>77297</v>
      </c>
      <c r="E273" s="14">
        <f>data!BI67</f>
        <v>0</v>
      </c>
      <c r="F273" s="14">
        <f>data!BJ67</f>
        <v>13055</v>
      </c>
      <c r="G273" s="14">
        <f>data!BK67</f>
        <v>57605</v>
      </c>
      <c r="H273" s="14">
        <f>data!BL67</f>
        <v>0</v>
      </c>
      <c r="I273" s="14">
        <f>data!BM67</f>
        <v>0</v>
      </c>
    </row>
    <row r="274" spans="1:9" ht="20.100000000000001" customHeight="1" x14ac:dyDescent="0.2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629.34</v>
      </c>
    </row>
    <row r="276" spans="1:9" ht="20.100000000000001" customHeight="1" x14ac:dyDescent="0.2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">
      <c r="A277" s="23">
        <v>16</v>
      </c>
      <c r="B277" s="48" t="s">
        <v>1180</v>
      </c>
      <c r="C277" s="14">
        <f>data!BG71</f>
        <v>12833</v>
      </c>
      <c r="D277" s="14">
        <f>data!BH71</f>
        <v>78439.55</v>
      </c>
      <c r="E277" s="14">
        <f>data!BI71</f>
        <v>0</v>
      </c>
      <c r="F277" s="14">
        <f>data!BJ71</f>
        <v>77225.279999999999</v>
      </c>
      <c r="G277" s="14">
        <f>data!BK71</f>
        <v>57605</v>
      </c>
      <c r="H277" s="14">
        <f>data!BL71</f>
        <v>0</v>
      </c>
      <c r="I277" s="14">
        <f>data!BM71</f>
        <v>174102.77000000005</v>
      </c>
    </row>
    <row r="278" spans="1:9" ht="20.100000000000001" customHeight="1" x14ac:dyDescent="0.2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">
      <c r="A284" s="23">
        <v>22</v>
      </c>
      <c r="B284" s="14" t="s">
        <v>1186</v>
      </c>
      <c r="C284" s="85">
        <f>data!BG76</f>
        <v>412.28</v>
      </c>
      <c r="D284" s="85">
        <f>data!BH76</f>
        <v>2483.2999999999997</v>
      </c>
      <c r="E284" s="85">
        <f>data!BI76</f>
        <v>0</v>
      </c>
      <c r="F284" s="85">
        <f>data!BJ76</f>
        <v>419.4</v>
      </c>
      <c r="G284" s="85">
        <f>data!BK76</f>
        <v>1850.6599999999999</v>
      </c>
      <c r="H284" s="85">
        <f>data!BL76</f>
        <v>0</v>
      </c>
      <c r="I284" s="85">
        <f>data!BM76</f>
        <v>0</v>
      </c>
    </row>
    <row r="285" spans="1:9" ht="20.100000000000001" customHeight="1" x14ac:dyDescent="0.2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1273.3946798745199</v>
      </c>
      <c r="E286" s="85">
        <f>data!BI78</f>
        <v>0</v>
      </c>
      <c r="F286" s="213" t="str">
        <f>IF(data!BJ78&gt;0,data!BJ78,"")</f>
        <v>x</v>
      </c>
      <c r="G286" s="85">
        <f>data!BK78</f>
        <v>948.98747563990628</v>
      </c>
      <c r="H286" s="85">
        <f>data!BL78</f>
        <v>0</v>
      </c>
      <c r="I286" s="85">
        <f>data!BM78</f>
        <v>0</v>
      </c>
    </row>
    <row r="287" spans="1:9" ht="20.100000000000001" customHeight="1" x14ac:dyDescent="0.2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">
      <c r="A292" s="79" t="str">
        <f>"HOSPITAL NAME: "&amp;data!C84</f>
        <v>HOSPITAL NAME: PROVIDENCE ST MARY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00000000000001" customHeight="1" x14ac:dyDescent="0.2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">
      <c r="A298" s="23">
        <v>5</v>
      </c>
      <c r="B298" s="14" t="s">
        <v>234</v>
      </c>
      <c r="C298" s="26">
        <f>data!BN60</f>
        <v>20.150000000000002</v>
      </c>
      <c r="D298" s="26">
        <f>data!BO60</f>
        <v>0.58000000000000007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3.53</v>
      </c>
      <c r="I298" s="26">
        <f>data!BT60</f>
        <v>4.49</v>
      </c>
    </row>
    <row r="299" spans="1:9" ht="20.100000000000001" customHeight="1" x14ac:dyDescent="0.2">
      <c r="A299" s="23">
        <v>6</v>
      </c>
      <c r="B299" s="14" t="s">
        <v>235</v>
      </c>
      <c r="C299" s="14">
        <f>data!BN61</f>
        <v>2785473.85</v>
      </c>
      <c r="D299" s="14">
        <f>data!BO61</f>
        <v>32349.380000000005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289111.83999999997</v>
      </c>
      <c r="I299" s="14">
        <f>data!BT61</f>
        <v>349610.31</v>
      </c>
    </row>
    <row r="300" spans="1:9" ht="20.100000000000001" customHeight="1" x14ac:dyDescent="0.2">
      <c r="A300" s="23">
        <v>7</v>
      </c>
      <c r="B300" s="14" t="s">
        <v>3</v>
      </c>
      <c r="C300" s="14">
        <f>data!BN62</f>
        <v>245381</v>
      </c>
      <c r="D300" s="14">
        <f>data!BO62</f>
        <v>2850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25469</v>
      </c>
      <c r="I300" s="14">
        <f>data!BT62</f>
        <v>30798</v>
      </c>
    </row>
    <row r="301" spans="1:9" ht="20.100000000000001" customHeight="1" x14ac:dyDescent="0.2">
      <c r="A301" s="23">
        <v>8</v>
      </c>
      <c r="B301" s="14" t="s">
        <v>236</v>
      </c>
      <c r="C301" s="14">
        <f>data!BN63</f>
        <v>1944678.4800000004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">
      <c r="A302" s="23">
        <v>9</v>
      </c>
      <c r="B302" s="14" t="s">
        <v>237</v>
      </c>
      <c r="C302" s="14">
        <f>data!BN64</f>
        <v>734012.32999999984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40960.42</v>
      </c>
      <c r="I302" s="14">
        <f>data!BT64</f>
        <v>1747.01</v>
      </c>
    </row>
    <row r="303" spans="1:9" ht="20.100000000000001" customHeight="1" x14ac:dyDescent="0.2">
      <c r="A303" s="23">
        <v>10</v>
      </c>
      <c r="B303" s="14" t="s">
        <v>444</v>
      </c>
      <c r="C303" s="14">
        <f>data!BN65</f>
        <v>84335.569999999992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175</v>
      </c>
      <c r="I303" s="14">
        <f>data!BT65</f>
        <v>534.69000000000005</v>
      </c>
    </row>
    <row r="304" spans="1:9" ht="20.100000000000001" customHeight="1" x14ac:dyDescent="0.2">
      <c r="A304" s="23">
        <v>11</v>
      </c>
      <c r="B304" s="14" t="s">
        <v>445</v>
      </c>
      <c r="C304" s="14">
        <f>data!BN66</f>
        <v>3375171.3</v>
      </c>
      <c r="D304" s="14">
        <f>data!BO66</f>
        <v>0</v>
      </c>
      <c r="E304" s="14">
        <f>data!BP66</f>
        <v>110.27</v>
      </c>
      <c r="F304" s="14">
        <f>data!BQ66</f>
        <v>0</v>
      </c>
      <c r="G304" s="14">
        <f>data!BR66</f>
        <v>0</v>
      </c>
      <c r="H304" s="14">
        <f>data!BS66</f>
        <v>19970.02</v>
      </c>
      <c r="I304" s="14">
        <f>data!BT66</f>
        <v>57.66</v>
      </c>
    </row>
    <row r="305" spans="1:9" ht="20.100000000000001" customHeight="1" x14ac:dyDescent="0.2">
      <c r="A305" s="23">
        <v>12</v>
      </c>
      <c r="B305" s="14" t="s">
        <v>6</v>
      </c>
      <c r="C305" s="14">
        <f>data!BN67</f>
        <v>229197</v>
      </c>
      <c r="D305" s="14">
        <f>data!BO67</f>
        <v>0</v>
      </c>
      <c r="E305" s="14">
        <f>data!BP67</f>
        <v>8322</v>
      </c>
      <c r="F305" s="14">
        <f>data!BQ67</f>
        <v>0</v>
      </c>
      <c r="G305" s="14">
        <f>data!BR67</f>
        <v>0</v>
      </c>
      <c r="H305" s="14">
        <f>data!BS67</f>
        <v>8323</v>
      </c>
      <c r="I305" s="14">
        <f>data!BT67</f>
        <v>18945</v>
      </c>
    </row>
    <row r="306" spans="1:9" ht="20.100000000000001" customHeight="1" x14ac:dyDescent="0.2">
      <c r="A306" s="23">
        <v>13</v>
      </c>
      <c r="B306" s="14" t="s">
        <v>474</v>
      </c>
      <c r="C306" s="14">
        <f>data!BN68</f>
        <v>530104.54999999993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11400.93</v>
      </c>
      <c r="I306" s="14">
        <f>data!BT68</f>
        <v>0</v>
      </c>
    </row>
    <row r="307" spans="1:9" ht="20.100000000000001" customHeight="1" x14ac:dyDescent="0.2">
      <c r="A307" s="23">
        <v>14</v>
      </c>
      <c r="B307" s="14" t="s">
        <v>241</v>
      </c>
      <c r="C307" s="14">
        <f>data!BN69</f>
        <v>287504.21000000002</v>
      </c>
      <c r="D307" s="14">
        <f>data!BO69</f>
        <v>2.88</v>
      </c>
      <c r="E307" s="14">
        <f>data!BP69</f>
        <v>6883.6399999999994</v>
      </c>
      <c r="F307" s="14">
        <f>data!BQ69</f>
        <v>0</v>
      </c>
      <c r="G307" s="14">
        <f>data!BR69</f>
        <v>0</v>
      </c>
      <c r="H307" s="14">
        <f>data!BS69</f>
        <v>35327.459999999992</v>
      </c>
      <c r="I307" s="14">
        <f>data!BT69</f>
        <v>13548.84</v>
      </c>
    </row>
    <row r="308" spans="1:9" ht="20.100000000000001" customHeight="1" x14ac:dyDescent="0.2">
      <c r="A308" s="23">
        <v>15</v>
      </c>
      <c r="B308" s="14" t="s">
        <v>242</v>
      </c>
      <c r="C308" s="14">
        <f>-data!BN70</f>
        <v>-345721.39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-39131.46</v>
      </c>
      <c r="I308" s="14">
        <f>-data!BT70</f>
        <v>0</v>
      </c>
    </row>
    <row r="309" spans="1:9" ht="20.100000000000001" customHeight="1" x14ac:dyDescent="0.2">
      <c r="A309" s="23">
        <v>16</v>
      </c>
      <c r="B309" s="48" t="s">
        <v>1180</v>
      </c>
      <c r="C309" s="14">
        <f>data!BN71</f>
        <v>9870136.9000000022</v>
      </c>
      <c r="D309" s="14">
        <f>data!BO71</f>
        <v>35202.26</v>
      </c>
      <c r="E309" s="14">
        <f>data!BP71</f>
        <v>15315.91</v>
      </c>
      <c r="F309" s="14">
        <f>data!BQ71</f>
        <v>0</v>
      </c>
      <c r="G309" s="14">
        <f>data!BR71</f>
        <v>0</v>
      </c>
      <c r="H309" s="14">
        <f>data!BS71</f>
        <v>391606.2099999999</v>
      </c>
      <c r="I309" s="14">
        <f>data!BT71</f>
        <v>415241.51</v>
      </c>
    </row>
    <row r="310" spans="1:9" ht="20.100000000000001" customHeight="1" x14ac:dyDescent="0.2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">
      <c r="A316" s="23">
        <v>22</v>
      </c>
      <c r="B316" s="14" t="s">
        <v>1186</v>
      </c>
      <c r="C316" s="85">
        <f>data!BN76</f>
        <v>7363.38</v>
      </c>
      <c r="D316" s="85">
        <f>data!BO76</f>
        <v>0</v>
      </c>
      <c r="E316" s="85">
        <f>data!BP76</f>
        <v>267.36</v>
      </c>
      <c r="F316" s="85">
        <f>data!BQ76</f>
        <v>0</v>
      </c>
      <c r="G316" s="85">
        <f>data!BR76</f>
        <v>0</v>
      </c>
      <c r="H316" s="85">
        <f>data!BS76</f>
        <v>267.39999999999998</v>
      </c>
      <c r="I316" s="85">
        <f>data!BT76</f>
        <v>608.63</v>
      </c>
    </row>
    <row r="317" spans="1:9" ht="20.100000000000001" customHeight="1" x14ac:dyDescent="0.2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137.11824483487561</v>
      </c>
      <c r="I318" s="85">
        <f>data!BT78</f>
        <v>312.0952780622676</v>
      </c>
    </row>
    <row r="319" spans="1:9" ht="20.100000000000001" customHeight="1" x14ac:dyDescent="0.2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">
      <c r="A324" s="79" t="str">
        <f>"HOSPITAL NAME: "&amp;data!C84</f>
        <v>HOSPITAL NAME: PROVIDENCE ST MARY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00000000000001" customHeight="1" x14ac:dyDescent="0.2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2.4299999999999997</v>
      </c>
      <c r="F330" s="26">
        <f>data!BX60</f>
        <v>0</v>
      </c>
      <c r="G330" s="26">
        <f>data!BY60</f>
        <v>12.019999999999998</v>
      </c>
      <c r="H330" s="26">
        <f>data!BZ60</f>
        <v>0</v>
      </c>
      <c r="I330" s="26">
        <f>data!CA60</f>
        <v>5.2099999999999991</v>
      </c>
    </row>
    <row r="331" spans="1:9" ht="20.100000000000001" customHeight="1" x14ac:dyDescent="0.2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270871.50999999995</v>
      </c>
      <c r="F331" s="86">
        <f>data!BX61</f>
        <v>0</v>
      </c>
      <c r="G331" s="86">
        <f>data!BY61</f>
        <v>1511878.7599999998</v>
      </c>
      <c r="H331" s="86">
        <f>data!BZ61</f>
        <v>0</v>
      </c>
      <c r="I331" s="86">
        <f>data!CA61</f>
        <v>394614.95000000007</v>
      </c>
    </row>
    <row r="332" spans="1:9" ht="20.100000000000001" customHeight="1" x14ac:dyDescent="0.2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23862</v>
      </c>
      <c r="F332" s="86">
        <f>data!BX62</f>
        <v>0</v>
      </c>
      <c r="G332" s="86">
        <f>data!BY62</f>
        <v>133186</v>
      </c>
      <c r="H332" s="86">
        <f>data!BZ62</f>
        <v>0</v>
      </c>
      <c r="I332" s="86">
        <f>data!CA62</f>
        <v>34763</v>
      </c>
    </row>
    <row r="333" spans="1:9" ht="20.100000000000001" customHeight="1" x14ac:dyDescent="0.2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10000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92928.49000000002</v>
      </c>
      <c r="F334" s="86">
        <f>data!BX64</f>
        <v>0</v>
      </c>
      <c r="G334" s="86">
        <f>data!BY64</f>
        <v>25396.42</v>
      </c>
      <c r="H334" s="86">
        <f>data!BZ64</f>
        <v>0</v>
      </c>
      <c r="I334" s="86">
        <f>data!CA64</f>
        <v>361.03</v>
      </c>
    </row>
    <row r="335" spans="1:9" ht="20.100000000000001" customHeight="1" x14ac:dyDescent="0.2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914.21999999999991</v>
      </c>
      <c r="F335" s="86">
        <f>data!BX65</f>
        <v>0</v>
      </c>
      <c r="G335" s="86">
        <f>data!BY65</f>
        <v>1836.3400000000001</v>
      </c>
      <c r="H335" s="86">
        <f>data!BZ65</f>
        <v>0</v>
      </c>
      <c r="I335" s="86">
        <f>data!CA65</f>
        <v>0</v>
      </c>
    </row>
    <row r="336" spans="1:9" ht="20.100000000000001" customHeight="1" x14ac:dyDescent="0.2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4142.25</v>
      </c>
      <c r="F336" s="86">
        <f>data!BX66</f>
        <v>0</v>
      </c>
      <c r="G336" s="86">
        <f>data!BY66</f>
        <v>257536.38</v>
      </c>
      <c r="H336" s="86">
        <f>data!BZ66</f>
        <v>0</v>
      </c>
      <c r="I336" s="86">
        <f>data!CA66</f>
        <v>864.68000000000006</v>
      </c>
    </row>
    <row r="337" spans="1:9" ht="20.100000000000001" customHeight="1" x14ac:dyDescent="0.2">
      <c r="A337" s="23">
        <v>12</v>
      </c>
      <c r="B337" s="14" t="s">
        <v>6</v>
      </c>
      <c r="C337" s="86">
        <f>data!BU67</f>
        <v>0</v>
      </c>
      <c r="D337" s="86">
        <f>data!BV67</f>
        <v>126450</v>
      </c>
      <c r="E337" s="86">
        <f>data!BW67</f>
        <v>8381</v>
      </c>
      <c r="F337" s="86">
        <f>data!BX67</f>
        <v>0</v>
      </c>
      <c r="G337" s="86">
        <f>data!BY67</f>
        <v>28611</v>
      </c>
      <c r="H337" s="86">
        <f>data!BZ67</f>
        <v>0</v>
      </c>
      <c r="I337" s="86">
        <f>data!CA67</f>
        <v>0</v>
      </c>
    </row>
    <row r="338" spans="1:9" ht="20.100000000000001" customHeight="1" x14ac:dyDescent="0.2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4843.17</v>
      </c>
      <c r="H338" s="86">
        <f>data!BZ68</f>
        <v>0</v>
      </c>
      <c r="I338" s="86">
        <f>data!CA68</f>
        <v>0</v>
      </c>
    </row>
    <row r="339" spans="1:9" ht="20.100000000000001" customHeight="1" x14ac:dyDescent="0.2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8325.7899999999991</v>
      </c>
      <c r="F339" s="86">
        <f>data!BX69</f>
        <v>0</v>
      </c>
      <c r="G339" s="86">
        <f>data!BY69</f>
        <v>53518.07</v>
      </c>
      <c r="H339" s="86">
        <f>data!BZ69</f>
        <v>0</v>
      </c>
      <c r="I339" s="86">
        <f>data!CA69</f>
        <v>10658.619999999999</v>
      </c>
    </row>
    <row r="340" spans="1:9" ht="20.100000000000001" customHeight="1" x14ac:dyDescent="0.2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-92477.090000000011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">
      <c r="A341" s="23">
        <v>16</v>
      </c>
      <c r="B341" s="48" t="s">
        <v>1180</v>
      </c>
      <c r="C341" s="14">
        <f>data!BU71</f>
        <v>0</v>
      </c>
      <c r="D341" s="14">
        <f>data!BV71</f>
        <v>126450</v>
      </c>
      <c r="E341" s="14">
        <f>data!BW71</f>
        <v>326948.16999999993</v>
      </c>
      <c r="F341" s="14">
        <f>data!BX71</f>
        <v>0</v>
      </c>
      <c r="G341" s="14">
        <f>data!BY71</f>
        <v>2016806.14</v>
      </c>
      <c r="H341" s="14">
        <f>data!BZ71</f>
        <v>0</v>
      </c>
      <c r="I341" s="14">
        <f>data!CA71</f>
        <v>441262.28000000009</v>
      </c>
    </row>
    <row r="342" spans="1:9" ht="20.100000000000001" customHeight="1" x14ac:dyDescent="0.2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">
      <c r="A348" s="23">
        <v>22</v>
      </c>
      <c r="B348" s="14" t="s">
        <v>1186</v>
      </c>
      <c r="C348" s="85">
        <f>data!BU76</f>
        <v>0</v>
      </c>
      <c r="D348" s="85">
        <f>data!BV76</f>
        <v>4062.43</v>
      </c>
      <c r="E348" s="85">
        <f>data!BW76</f>
        <v>269.27</v>
      </c>
      <c r="F348" s="85">
        <f>data!BX76</f>
        <v>0</v>
      </c>
      <c r="G348" s="85">
        <f>data!BY76</f>
        <v>919.18000000000006</v>
      </c>
      <c r="H348" s="85">
        <f>data!BZ76</f>
        <v>0</v>
      </c>
      <c r="I348" s="85">
        <f>data!CA76</f>
        <v>0</v>
      </c>
    </row>
    <row r="349" spans="1:9" ht="20.100000000000001" customHeight="1" x14ac:dyDescent="0.2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">
      <c r="A350" s="23">
        <v>24</v>
      </c>
      <c r="B350" s="14" t="s">
        <v>1188</v>
      </c>
      <c r="C350" s="85">
        <f>data!BU78</f>
        <v>0</v>
      </c>
      <c r="D350" s="85">
        <f>data!BV78</f>
        <v>2083.1461157985932</v>
      </c>
      <c r="E350" s="85">
        <f>data!BW78</f>
        <v>138.07714953884428</v>
      </c>
      <c r="F350" s="85">
        <f>data!BX78</f>
        <v>0</v>
      </c>
      <c r="G350" s="85">
        <f>data!BY78</f>
        <v>471.34012074540391</v>
      </c>
      <c r="H350" s="85">
        <f>data!BZ78</f>
        <v>0</v>
      </c>
      <c r="I350" s="85">
        <f>data!CA78</f>
        <v>0</v>
      </c>
    </row>
    <row r="351" spans="1:9" ht="20.100000000000001" customHeight="1" x14ac:dyDescent="0.2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">
      <c r="A356" s="79" t="str">
        <f>"HOSPITAL NAME: "&amp;data!C84</f>
        <v>HOSPITAL NAME: PROVIDENCE ST MARY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00000000000001" customHeight="1" x14ac:dyDescent="0.2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">
      <c r="A362" s="23">
        <v>5</v>
      </c>
      <c r="B362" s="14" t="s">
        <v>234</v>
      </c>
      <c r="C362" s="26">
        <f>data!CB60</f>
        <v>0</v>
      </c>
      <c r="D362" s="26">
        <f>data!CC60</f>
        <v>16.850000000000001</v>
      </c>
      <c r="E362" s="217"/>
      <c r="F362" s="211"/>
      <c r="G362" s="211"/>
      <c r="H362" s="211"/>
      <c r="I362" s="87">
        <f>data!CE60</f>
        <v>709.71</v>
      </c>
    </row>
    <row r="363" spans="1:9" ht="20.100000000000001" customHeight="1" x14ac:dyDescent="0.2">
      <c r="A363" s="23">
        <v>6</v>
      </c>
      <c r="B363" s="14" t="s">
        <v>235</v>
      </c>
      <c r="C363" s="86">
        <f>data!CB61</f>
        <v>0</v>
      </c>
      <c r="D363" s="86">
        <f>data!CC61</f>
        <v>1282254.06</v>
      </c>
      <c r="E363" s="218"/>
      <c r="F363" s="219"/>
      <c r="G363" s="219"/>
      <c r="H363" s="219"/>
      <c r="I363" s="86">
        <f>data!CE61</f>
        <v>64454832.580000021</v>
      </c>
    </row>
    <row r="364" spans="1:9" ht="20.100000000000001" customHeight="1" x14ac:dyDescent="0.2">
      <c r="A364" s="23">
        <v>7</v>
      </c>
      <c r="B364" s="14" t="s">
        <v>3</v>
      </c>
      <c r="C364" s="86">
        <f>data!CB62</f>
        <v>0</v>
      </c>
      <c r="D364" s="86">
        <f>data!CC62</f>
        <v>112958</v>
      </c>
      <c r="E364" s="218"/>
      <c r="F364" s="219"/>
      <c r="G364" s="219"/>
      <c r="H364" s="219"/>
      <c r="I364" s="86">
        <f>data!CE62</f>
        <v>5678035</v>
      </c>
    </row>
    <row r="365" spans="1:9" ht="20.100000000000001" customHeight="1" x14ac:dyDescent="0.2">
      <c r="A365" s="23">
        <v>8</v>
      </c>
      <c r="B365" s="14" t="s">
        <v>236</v>
      </c>
      <c r="C365" s="86">
        <f>data!CB63</f>
        <v>0</v>
      </c>
      <c r="D365" s="86">
        <f>data!CC63</f>
        <v>3000</v>
      </c>
      <c r="E365" s="218"/>
      <c r="F365" s="219"/>
      <c r="G365" s="219"/>
      <c r="H365" s="219"/>
      <c r="I365" s="86">
        <f>data!CE63</f>
        <v>3125936.6500000004</v>
      </c>
    </row>
    <row r="366" spans="1:9" ht="20.100000000000001" customHeight="1" x14ac:dyDescent="0.2">
      <c r="A366" s="23">
        <v>9</v>
      </c>
      <c r="B366" s="14" t="s">
        <v>237</v>
      </c>
      <c r="C366" s="86">
        <f>data!CB64</f>
        <v>191.31</v>
      </c>
      <c r="D366" s="86">
        <f>data!CC64</f>
        <v>77458.78</v>
      </c>
      <c r="E366" s="218"/>
      <c r="F366" s="219"/>
      <c r="G366" s="219"/>
      <c r="H366" s="219"/>
      <c r="I366" s="86">
        <f>data!CE64</f>
        <v>36084429.640000015</v>
      </c>
    </row>
    <row r="367" spans="1:9" ht="20.100000000000001" customHeight="1" x14ac:dyDescent="0.2">
      <c r="A367" s="23">
        <v>10</v>
      </c>
      <c r="B367" s="14" t="s">
        <v>444</v>
      </c>
      <c r="C367" s="86">
        <f>data!CB65</f>
        <v>0</v>
      </c>
      <c r="D367" s="86">
        <f>data!CC65</f>
        <v>4212.62</v>
      </c>
      <c r="E367" s="218"/>
      <c r="F367" s="219"/>
      <c r="G367" s="219"/>
      <c r="H367" s="219"/>
      <c r="I367" s="86">
        <f>data!CE65</f>
        <v>1333814.27</v>
      </c>
    </row>
    <row r="368" spans="1:9" ht="20.100000000000001" customHeight="1" x14ac:dyDescent="0.2">
      <c r="A368" s="23">
        <v>11</v>
      </c>
      <c r="B368" s="14" t="s">
        <v>445</v>
      </c>
      <c r="C368" s="86">
        <f>data!CB66</f>
        <v>0</v>
      </c>
      <c r="D368" s="86">
        <f>data!CC66</f>
        <v>26441.99</v>
      </c>
      <c r="E368" s="218"/>
      <c r="F368" s="219"/>
      <c r="G368" s="219"/>
      <c r="H368" s="219"/>
      <c r="I368" s="86">
        <f>data!CE66</f>
        <v>13601295.18</v>
      </c>
    </row>
    <row r="369" spans="1:9" ht="20.100000000000001" customHeight="1" x14ac:dyDescent="0.2">
      <c r="A369" s="23">
        <v>12</v>
      </c>
      <c r="B369" s="14" t="s">
        <v>6</v>
      </c>
      <c r="C369" s="86">
        <f>data!CB67</f>
        <v>4420</v>
      </c>
      <c r="D369" s="86">
        <f>data!CC67</f>
        <v>289559</v>
      </c>
      <c r="E369" s="218"/>
      <c r="F369" s="219"/>
      <c r="G369" s="219"/>
      <c r="H369" s="219"/>
      <c r="I369" s="86">
        <f>data!CE67</f>
        <v>5404049</v>
      </c>
    </row>
    <row r="370" spans="1:9" ht="20.100000000000001" customHeight="1" x14ac:dyDescent="0.2">
      <c r="A370" s="23">
        <v>13</v>
      </c>
      <c r="B370" s="14" t="s">
        <v>474</v>
      </c>
      <c r="C370" s="86">
        <f>data!CB68</f>
        <v>0</v>
      </c>
      <c r="D370" s="86">
        <f>data!CC68</f>
        <v>27598.14</v>
      </c>
      <c r="E370" s="218"/>
      <c r="F370" s="219"/>
      <c r="G370" s="219"/>
      <c r="H370" s="219"/>
      <c r="I370" s="86">
        <f>data!CE68</f>
        <v>1988568.4699999997</v>
      </c>
    </row>
    <row r="371" spans="1:9" ht="20.100000000000001" customHeight="1" x14ac:dyDescent="0.2">
      <c r="A371" s="23">
        <v>14</v>
      </c>
      <c r="B371" s="14" t="s">
        <v>241</v>
      </c>
      <c r="C371" s="86">
        <f>data!CB69</f>
        <v>1539.9</v>
      </c>
      <c r="D371" s="86">
        <f>data!CC69</f>
        <v>62945627.698930487</v>
      </c>
      <c r="E371" s="86">
        <f>data!CD69</f>
        <v>5576347.0099999998</v>
      </c>
      <c r="F371" s="219"/>
      <c r="G371" s="219"/>
      <c r="H371" s="219"/>
      <c r="I371" s="86">
        <f>data!CE69</f>
        <v>69592792.128930494</v>
      </c>
    </row>
    <row r="372" spans="1:9" ht="20.100000000000001" customHeight="1" x14ac:dyDescent="0.2">
      <c r="A372" s="23">
        <v>15</v>
      </c>
      <c r="B372" s="14" t="s">
        <v>242</v>
      </c>
      <c r="C372" s="14">
        <f>-data!CB70</f>
        <v>0</v>
      </c>
      <c r="D372" s="14">
        <f>-data!CC70</f>
        <v>-12409236.079999998</v>
      </c>
      <c r="E372" s="229">
        <f>data!CD70</f>
        <v>0</v>
      </c>
      <c r="F372" s="220"/>
      <c r="G372" s="220"/>
      <c r="H372" s="220"/>
      <c r="I372" s="14">
        <f>-data!CE70</f>
        <v>-17914293.129999999</v>
      </c>
    </row>
    <row r="373" spans="1:9" ht="20.100000000000001" customHeight="1" x14ac:dyDescent="0.2">
      <c r="A373" s="23">
        <v>16</v>
      </c>
      <c r="B373" s="48" t="s">
        <v>1180</v>
      </c>
      <c r="C373" s="86">
        <f>data!CB71</f>
        <v>6151.2100000000009</v>
      </c>
      <c r="D373" s="86">
        <f>data!CC71</f>
        <v>52359874.208930492</v>
      </c>
      <c r="E373" s="86">
        <f>data!CD71</f>
        <v>5576347.0099999998</v>
      </c>
      <c r="F373" s="219"/>
      <c r="G373" s="219"/>
      <c r="H373" s="219"/>
      <c r="I373" s="14">
        <f>data!CE71</f>
        <v>183349459.78893054</v>
      </c>
    </row>
    <row r="374" spans="1:9" ht="20.100000000000001" customHeight="1" x14ac:dyDescent="0.2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217557271.85000002</v>
      </c>
    </row>
    <row r="377" spans="1:9" ht="20.100000000000001" customHeight="1" x14ac:dyDescent="0.2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374886923.04999995</v>
      </c>
    </row>
    <row r="378" spans="1:9" ht="20.100000000000001" customHeight="1" x14ac:dyDescent="0.2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592444194.89999998</v>
      </c>
    </row>
    <row r="379" spans="1:9" ht="20.100000000000001" customHeight="1" x14ac:dyDescent="0.2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">
      <c r="A380" s="23">
        <v>22</v>
      </c>
      <c r="B380" s="14" t="s">
        <v>1186</v>
      </c>
      <c r="C380" s="85">
        <f>data!CB76</f>
        <v>142.01</v>
      </c>
      <c r="D380" s="85">
        <f>data!CC76</f>
        <v>9302.619999999999</v>
      </c>
      <c r="E380" s="214"/>
      <c r="F380" s="211"/>
      <c r="G380" s="211"/>
      <c r="H380" s="211"/>
      <c r="I380" s="14">
        <f>data!CE76</f>
        <v>173614.88999999996</v>
      </c>
    </row>
    <row r="381" spans="1:9" ht="20.100000000000001" customHeight="1" x14ac:dyDescent="0.2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0</v>
      </c>
    </row>
    <row r="382" spans="1:9" ht="20.100000000000001" customHeight="1" x14ac:dyDescent="0.2">
      <c r="A382" s="23">
        <v>24</v>
      </c>
      <c r="B382" s="14" t="s">
        <v>1188</v>
      </c>
      <c r="C382" s="14">
        <f>IF(data!CB78&gt;0,data!CB78,"")</f>
        <v>72.820351342560528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55909.907925261468</v>
      </c>
    </row>
    <row r="383" spans="1:9" ht="20.100000000000001" customHeight="1" x14ac:dyDescent="0.2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0</v>
      </c>
    </row>
    <row r="384" spans="1:9" ht="20.100000000000001" customHeight="1" x14ac:dyDescent="0.2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141.87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Knight, Ryan A</cp:lastModifiedBy>
  <cp:lastPrinted>2019-04-24T15:57:07Z</cp:lastPrinted>
  <dcterms:created xsi:type="dcterms:W3CDTF">1999-06-02T22:01:56Z</dcterms:created>
  <dcterms:modified xsi:type="dcterms:W3CDTF">2021-04-30T19:41:03Z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2020-06-02T05:36:15Z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9a5cd09c-dde6-4ced-8c64-11656cbeeaf7</vt:lpwstr>
  </property>
  <property fmtid="{D5CDD505-2E9C-101B-9397-08002B2CF9AE}" pid="9" name="MSIP_Label_11a905b5-8388-4a05-b89a-55e43f7b4d00_ContentBits">
    <vt:lpwstr>0</vt:lpwstr>
  </property>
  <property fmtid="{D5CDD505-2E9C-101B-9397-08002B2CF9AE}" pid="10" name="SV_HIDDEN_GRID_QUERY_LIST_4F35BF76-6C0D-4D9B-82B2-816C12CF3733">
    <vt:lpwstr>empty_477D106A-C0D6-4607-AEBD-E2C9D60EA279</vt:lpwstr>
  </property>
</Properties>
</file>