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_Pending\Year End 2020\"/>
    </mc:Choice>
  </mc:AlternateContent>
  <xr:revisionPtr revIDLastSave="0" documentId="13_ncr:1_{D1010772-887A-456F-ABB8-972FA03BC1C8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93" i="1" l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C615" i="10"/>
  <c r="I612" i="10"/>
  <c r="D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H550" i="10"/>
  <c r="E550" i="10"/>
  <c r="D550" i="10"/>
  <c r="B550" i="10"/>
  <c r="F550" i="10" s="1"/>
  <c r="B549" i="10"/>
  <c r="B548" i="10"/>
  <c r="B547" i="10"/>
  <c r="E546" i="10"/>
  <c r="D546" i="10"/>
  <c r="B546" i="10"/>
  <c r="H546" i="10" s="1"/>
  <c r="H545" i="10"/>
  <c r="E545" i="10"/>
  <c r="D545" i="10"/>
  <c r="B545" i="10"/>
  <c r="F545" i="10" s="1"/>
  <c r="H544" i="10"/>
  <c r="E544" i="10"/>
  <c r="D544" i="10"/>
  <c r="B544" i="10"/>
  <c r="F544" i="10" s="1"/>
  <c r="B543" i="10"/>
  <c r="B542" i="10"/>
  <c r="B541" i="10"/>
  <c r="H540" i="10"/>
  <c r="E540" i="10"/>
  <c r="D540" i="10"/>
  <c r="B540" i="10"/>
  <c r="F540" i="10" s="1"/>
  <c r="H539" i="10"/>
  <c r="E539" i="10"/>
  <c r="D539" i="10"/>
  <c r="B539" i="10"/>
  <c r="F539" i="10" s="1"/>
  <c r="F538" i="10"/>
  <c r="E538" i="10"/>
  <c r="D538" i="10"/>
  <c r="B538" i="10"/>
  <c r="H538" i="10" s="1"/>
  <c r="E537" i="10"/>
  <c r="D537" i="10"/>
  <c r="B537" i="10"/>
  <c r="H537" i="10" s="1"/>
  <c r="H536" i="10"/>
  <c r="E536" i="10"/>
  <c r="D536" i="10"/>
  <c r="B536" i="10"/>
  <c r="F536" i="10" s="1"/>
  <c r="H535" i="10"/>
  <c r="E535" i="10"/>
  <c r="D535" i="10"/>
  <c r="B535" i="10"/>
  <c r="F535" i="10" s="1"/>
  <c r="E534" i="10"/>
  <c r="D534" i="10"/>
  <c r="B534" i="10"/>
  <c r="H534" i="10" s="1"/>
  <c r="E533" i="10"/>
  <c r="D533" i="10"/>
  <c r="B533" i="10"/>
  <c r="H533" i="10" s="1"/>
  <c r="H532" i="10"/>
  <c r="E532" i="10"/>
  <c r="D532" i="10"/>
  <c r="B532" i="10"/>
  <c r="F532" i="10" s="1"/>
  <c r="H531" i="10"/>
  <c r="E531" i="10"/>
  <c r="D531" i="10"/>
  <c r="B531" i="10"/>
  <c r="F531" i="10" s="1"/>
  <c r="F530" i="10"/>
  <c r="E530" i="10"/>
  <c r="D530" i="10"/>
  <c r="B530" i="10"/>
  <c r="H530" i="10" s="1"/>
  <c r="E529" i="10"/>
  <c r="D529" i="10"/>
  <c r="B529" i="10"/>
  <c r="H529" i="10" s="1"/>
  <c r="H528" i="10"/>
  <c r="E528" i="10"/>
  <c r="D528" i="10"/>
  <c r="B528" i="10"/>
  <c r="F528" i="10" s="1"/>
  <c r="H527" i="10"/>
  <c r="E527" i="10"/>
  <c r="D527" i="10"/>
  <c r="B527" i="10"/>
  <c r="F527" i="10" s="1"/>
  <c r="E526" i="10"/>
  <c r="D526" i="10"/>
  <c r="B526" i="10"/>
  <c r="H526" i="10" s="1"/>
  <c r="E525" i="10"/>
  <c r="D525" i="10"/>
  <c r="B525" i="10"/>
  <c r="H525" i="10" s="1"/>
  <c r="H524" i="10"/>
  <c r="E524" i="10"/>
  <c r="D524" i="10"/>
  <c r="B524" i="10"/>
  <c r="F524" i="10" s="1"/>
  <c r="H523" i="10"/>
  <c r="E523" i="10"/>
  <c r="D523" i="10"/>
  <c r="B523" i="10"/>
  <c r="F523" i="10" s="1"/>
  <c r="F522" i="10"/>
  <c r="E522" i="10"/>
  <c r="D522" i="10"/>
  <c r="B522" i="10"/>
  <c r="H522" i="10" s="1"/>
  <c r="F521" i="10"/>
  <c r="B521" i="10"/>
  <c r="H521" i="10" s="1"/>
  <c r="E520" i="10"/>
  <c r="D520" i="10"/>
  <c r="B520" i="10"/>
  <c r="H520" i="10" s="1"/>
  <c r="E519" i="10"/>
  <c r="D519" i="10"/>
  <c r="B519" i="10"/>
  <c r="H519" i="10" s="1"/>
  <c r="H518" i="10"/>
  <c r="E518" i="10"/>
  <c r="D518" i="10"/>
  <c r="B518" i="10"/>
  <c r="F518" i="10" s="1"/>
  <c r="H517" i="10"/>
  <c r="E517" i="10"/>
  <c r="D517" i="10"/>
  <c r="B517" i="10"/>
  <c r="F517" i="10" s="1"/>
  <c r="F516" i="10"/>
  <c r="E516" i="10"/>
  <c r="D516" i="10"/>
  <c r="B516" i="10"/>
  <c r="H516" i="10" s="1"/>
  <c r="E515" i="10"/>
  <c r="D515" i="10"/>
  <c r="B515" i="10"/>
  <c r="H515" i="10" s="1"/>
  <c r="H514" i="10"/>
  <c r="E514" i="10"/>
  <c r="D514" i="10"/>
  <c r="B514" i="10"/>
  <c r="F514" i="10" s="1"/>
  <c r="B513" i="10"/>
  <c r="F513" i="10" s="1"/>
  <c r="B512" i="10"/>
  <c r="F512" i="10" s="1"/>
  <c r="E511" i="10"/>
  <c r="D511" i="10"/>
  <c r="B511" i="10"/>
  <c r="H511" i="10" s="1"/>
  <c r="H510" i="10"/>
  <c r="E510" i="10"/>
  <c r="D510" i="10"/>
  <c r="B510" i="10"/>
  <c r="F510" i="10" s="1"/>
  <c r="H509" i="10"/>
  <c r="E509" i="10"/>
  <c r="D509" i="10"/>
  <c r="B509" i="10"/>
  <c r="F509" i="10" s="1"/>
  <c r="F508" i="10"/>
  <c r="E508" i="10"/>
  <c r="D508" i="10"/>
  <c r="B508" i="10"/>
  <c r="H508" i="10" s="1"/>
  <c r="E507" i="10"/>
  <c r="D507" i="10"/>
  <c r="B507" i="10"/>
  <c r="H507" i="10" s="1"/>
  <c r="H506" i="10"/>
  <c r="E506" i="10"/>
  <c r="D506" i="10"/>
  <c r="B506" i="10"/>
  <c r="F506" i="10" s="1"/>
  <c r="H505" i="10"/>
  <c r="E505" i="10"/>
  <c r="D505" i="10"/>
  <c r="B505" i="10"/>
  <c r="F505" i="10" s="1"/>
  <c r="E504" i="10"/>
  <c r="D504" i="10"/>
  <c r="B504" i="10"/>
  <c r="H504" i="10" s="1"/>
  <c r="E503" i="10"/>
  <c r="D503" i="10"/>
  <c r="B503" i="10"/>
  <c r="H503" i="10" s="1"/>
  <c r="H502" i="10"/>
  <c r="E502" i="10"/>
  <c r="D502" i="10"/>
  <c r="B502" i="10"/>
  <c r="F502" i="10" s="1"/>
  <c r="H501" i="10"/>
  <c r="E501" i="10"/>
  <c r="D501" i="10"/>
  <c r="B501" i="10"/>
  <c r="F501" i="10" s="1"/>
  <c r="F500" i="10"/>
  <c r="E500" i="10"/>
  <c r="D500" i="10"/>
  <c r="B500" i="10"/>
  <c r="H500" i="10" s="1"/>
  <c r="E499" i="10"/>
  <c r="D499" i="10"/>
  <c r="B499" i="10"/>
  <c r="H498" i="10"/>
  <c r="E498" i="10"/>
  <c r="D498" i="10"/>
  <c r="B498" i="10"/>
  <c r="F498" i="10" s="1"/>
  <c r="H497" i="10"/>
  <c r="E497" i="10"/>
  <c r="D497" i="10"/>
  <c r="B497" i="10"/>
  <c r="F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C472" i="10"/>
  <c r="B472" i="10"/>
  <c r="B471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4" i="10"/>
  <c r="B439" i="10"/>
  <c r="C438" i="10"/>
  <c r="B438" i="10"/>
  <c r="B440" i="10" s="1"/>
  <c r="B437" i="10"/>
  <c r="B436" i="10"/>
  <c r="B435" i="10"/>
  <c r="D434" i="10"/>
  <c r="C434" i="10"/>
  <c r="B434" i="10"/>
  <c r="B433" i="10"/>
  <c r="B432" i="10"/>
  <c r="B431" i="10"/>
  <c r="B430" i="10"/>
  <c r="C429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C448" i="10" s="1"/>
  <c r="D361" i="10"/>
  <c r="D330" i="10"/>
  <c r="D329" i="10"/>
  <c r="D328" i="10"/>
  <c r="D319" i="10"/>
  <c r="D314" i="10"/>
  <c r="D339" i="10" s="1"/>
  <c r="C482" i="10" s="1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D229" i="10"/>
  <c r="B445" i="10" s="1"/>
  <c r="D221" i="10"/>
  <c r="D242" i="10" s="1"/>
  <c r="B448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E201" i="10"/>
  <c r="E200" i="10"/>
  <c r="E199" i="10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173" i="10"/>
  <c r="D428" i="10" s="1"/>
  <c r="E154" i="10"/>
  <c r="E153" i="10"/>
  <c r="D463" i="10" s="1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CF77" i="10"/>
  <c r="CE77" i="10"/>
  <c r="G612" i="10" s="1"/>
  <c r="CE76" i="10"/>
  <c r="CF76" i="10" s="1"/>
  <c r="CC52" i="10" s="1"/>
  <c r="CC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D75" i="10"/>
  <c r="C75" i="10"/>
  <c r="F74" i="10"/>
  <c r="E74" i="10"/>
  <c r="CE74" i="10" s="1"/>
  <c r="C464" i="10" s="1"/>
  <c r="F73" i="10"/>
  <c r="E73" i="10"/>
  <c r="CE73" i="10" s="1"/>
  <c r="C463" i="10" s="1"/>
  <c r="CD71" i="10"/>
  <c r="C575" i="10" s="1"/>
  <c r="CE70" i="10"/>
  <c r="C458" i="10" s="1"/>
  <c r="E69" i="10"/>
  <c r="CE69" i="10" s="1"/>
  <c r="C440" i="10" s="1"/>
  <c r="CE68" i="10"/>
  <c r="CE66" i="10"/>
  <c r="C432" i="10" s="1"/>
  <c r="E66" i="10"/>
  <c r="CE65" i="10"/>
  <c r="C431" i="10" s="1"/>
  <c r="F64" i="10"/>
  <c r="E64" i="10" s="1"/>
  <c r="CE64" i="10" s="1"/>
  <c r="CE63" i="10"/>
  <c r="CE61" i="10"/>
  <c r="E61" i="10"/>
  <c r="E60" i="10"/>
  <c r="C60" i="10"/>
  <c r="E59" i="10"/>
  <c r="B53" i="10"/>
  <c r="BZ52" i="10"/>
  <c r="BZ67" i="10" s="1"/>
  <c r="BY52" i="10"/>
  <c r="BY67" i="10" s="1"/>
  <c r="BV52" i="10"/>
  <c r="BV67" i="10" s="1"/>
  <c r="BS52" i="10"/>
  <c r="BS67" i="10" s="1"/>
  <c r="BR52" i="10"/>
  <c r="BR67" i="10" s="1"/>
  <c r="BQ52" i="10"/>
  <c r="BQ67" i="10" s="1"/>
  <c r="BO52" i="10"/>
  <c r="BO67" i="10" s="1"/>
  <c r="BN52" i="10"/>
  <c r="BN67" i="10" s="1"/>
  <c r="BM52" i="10"/>
  <c r="BM67" i="10" s="1"/>
  <c r="BK52" i="10"/>
  <c r="BK67" i="10" s="1"/>
  <c r="BJ52" i="10"/>
  <c r="BJ67" i="10" s="1"/>
  <c r="BI52" i="10"/>
  <c r="BI67" i="10" s="1"/>
  <c r="BG52" i="10"/>
  <c r="BG67" i="10" s="1"/>
  <c r="BF52" i="10"/>
  <c r="BF67" i="10" s="1"/>
  <c r="BE52" i="10"/>
  <c r="BE67" i="10" s="1"/>
  <c r="BC52" i="10"/>
  <c r="BC67" i="10" s="1"/>
  <c r="BB52" i="10"/>
  <c r="BB67" i="10" s="1"/>
  <c r="BA52" i="10"/>
  <c r="BA67" i="10" s="1"/>
  <c r="AY52" i="10"/>
  <c r="AY67" i="10" s="1"/>
  <c r="AX52" i="10"/>
  <c r="AX67" i="10" s="1"/>
  <c r="AW52" i="10"/>
  <c r="AW67" i="10" s="1"/>
  <c r="AU52" i="10"/>
  <c r="AU67" i="10" s="1"/>
  <c r="AT52" i="10"/>
  <c r="AT67" i="10" s="1"/>
  <c r="AS52" i="10"/>
  <c r="AS67" i="10" s="1"/>
  <c r="AQ52" i="10"/>
  <c r="AQ67" i="10" s="1"/>
  <c r="AP52" i="10"/>
  <c r="AP67" i="10" s="1"/>
  <c r="AO52" i="10"/>
  <c r="AO67" i="10" s="1"/>
  <c r="AM52" i="10"/>
  <c r="AM67" i="10" s="1"/>
  <c r="AL52" i="10"/>
  <c r="AL67" i="10" s="1"/>
  <c r="AK52" i="10"/>
  <c r="AK67" i="10" s="1"/>
  <c r="AI52" i="10"/>
  <c r="AI67" i="10" s="1"/>
  <c r="AH52" i="10"/>
  <c r="AH67" i="10" s="1"/>
  <c r="AG52" i="10"/>
  <c r="AG67" i="10" s="1"/>
  <c r="AE52" i="10"/>
  <c r="AE67" i="10" s="1"/>
  <c r="AD52" i="10"/>
  <c r="AD67" i="10" s="1"/>
  <c r="AC52" i="10"/>
  <c r="AC67" i="10" s="1"/>
  <c r="AA52" i="10"/>
  <c r="AA67" i="10" s="1"/>
  <c r="Z52" i="10"/>
  <c r="Z67" i="10" s="1"/>
  <c r="Y52" i="10"/>
  <c r="Y67" i="10" s="1"/>
  <c r="W52" i="10"/>
  <c r="W67" i="10" s="1"/>
  <c r="V52" i="10"/>
  <c r="V67" i="10" s="1"/>
  <c r="U52" i="10"/>
  <c r="U67" i="10" s="1"/>
  <c r="S52" i="10"/>
  <c r="S67" i="10" s="1"/>
  <c r="R52" i="10"/>
  <c r="R67" i="10" s="1"/>
  <c r="Q52" i="10"/>
  <c r="Q67" i="10" s="1"/>
  <c r="O52" i="10"/>
  <c r="O67" i="10" s="1"/>
  <c r="N52" i="10"/>
  <c r="N67" i="10" s="1"/>
  <c r="M52" i="10"/>
  <c r="M67" i="10" s="1"/>
  <c r="K52" i="10"/>
  <c r="K67" i="10" s="1"/>
  <c r="J52" i="10"/>
  <c r="J67" i="10" s="1"/>
  <c r="I52" i="10"/>
  <c r="I67" i="10" s="1"/>
  <c r="G52" i="10"/>
  <c r="G67" i="10" s="1"/>
  <c r="F52" i="10"/>
  <c r="F67" i="10" s="1"/>
  <c r="E52" i="10"/>
  <c r="E67" i="10" s="1"/>
  <c r="C52" i="10"/>
  <c r="C67" i="10" s="1"/>
  <c r="CE51" i="10"/>
  <c r="B49" i="10"/>
  <c r="CC48" i="10"/>
  <c r="CC62" i="10" s="1"/>
  <c r="BY48" i="10"/>
  <c r="BY62" i="10" s="1"/>
  <c r="BY71" i="10" s="1"/>
  <c r="BU48" i="10"/>
  <c r="BU62" i="10" s="1"/>
  <c r="BQ48" i="10"/>
  <c r="BQ62" i="10" s="1"/>
  <c r="BQ71" i="10" s="1"/>
  <c r="BM48" i="10"/>
  <c r="BM62" i="10" s="1"/>
  <c r="BM71" i="10" s="1"/>
  <c r="BI48" i="10"/>
  <c r="BI62" i="10" s="1"/>
  <c r="BI71" i="10" s="1"/>
  <c r="BE48" i="10"/>
  <c r="BE62" i="10" s="1"/>
  <c r="BE71" i="10" s="1"/>
  <c r="BA48" i="10"/>
  <c r="BA62" i="10" s="1"/>
  <c r="BA71" i="10" s="1"/>
  <c r="AW48" i="10"/>
  <c r="AW62" i="10" s="1"/>
  <c r="AW71" i="10" s="1"/>
  <c r="C631" i="10" s="1"/>
  <c r="AS48" i="10"/>
  <c r="AS62" i="10" s="1"/>
  <c r="AS71" i="10" s="1"/>
  <c r="AO48" i="10"/>
  <c r="AO62" i="10" s="1"/>
  <c r="AO71" i="10" s="1"/>
  <c r="AK48" i="10"/>
  <c r="AK62" i="10" s="1"/>
  <c r="AK71" i="10" s="1"/>
  <c r="AG48" i="10"/>
  <c r="AG62" i="10" s="1"/>
  <c r="AG71" i="10" s="1"/>
  <c r="AC48" i="10"/>
  <c r="AC62" i="10" s="1"/>
  <c r="AC71" i="10" s="1"/>
  <c r="Y48" i="10"/>
  <c r="Y62" i="10" s="1"/>
  <c r="Y71" i="10" s="1"/>
  <c r="U48" i="10"/>
  <c r="U62" i="10" s="1"/>
  <c r="U71" i="10" s="1"/>
  <c r="Q48" i="10"/>
  <c r="Q62" i="10" s="1"/>
  <c r="Q71" i="10" s="1"/>
  <c r="M48" i="10"/>
  <c r="M62" i="10" s="1"/>
  <c r="M71" i="10" s="1"/>
  <c r="I48" i="10"/>
  <c r="I62" i="10" s="1"/>
  <c r="I71" i="10" s="1"/>
  <c r="E48" i="10"/>
  <c r="E62" i="10" s="1"/>
  <c r="CE47" i="10"/>
  <c r="F612" i="10" l="1"/>
  <c r="C430" i="10"/>
  <c r="CE75" i="10"/>
  <c r="C682" i="10"/>
  <c r="C510" i="10"/>
  <c r="G510" i="10" s="1"/>
  <c r="C694" i="10"/>
  <c r="C522" i="10"/>
  <c r="G522" i="10" s="1"/>
  <c r="C634" i="10"/>
  <c r="C554" i="10"/>
  <c r="CC71" i="10"/>
  <c r="F496" i="10"/>
  <c r="H499" i="10"/>
  <c r="F499" i="10"/>
  <c r="F48" i="10"/>
  <c r="F62" i="10" s="1"/>
  <c r="F71" i="10" s="1"/>
  <c r="J48" i="10"/>
  <c r="J62" i="10" s="1"/>
  <c r="J71" i="10" s="1"/>
  <c r="N48" i="10"/>
  <c r="N62" i="10" s="1"/>
  <c r="N71" i="10" s="1"/>
  <c r="R48" i="10"/>
  <c r="R62" i="10" s="1"/>
  <c r="R71" i="10" s="1"/>
  <c r="V48" i="10"/>
  <c r="V62" i="10" s="1"/>
  <c r="V71" i="10" s="1"/>
  <c r="Z48" i="10"/>
  <c r="Z62" i="10" s="1"/>
  <c r="Z71" i="10" s="1"/>
  <c r="AD48" i="10"/>
  <c r="AD62" i="10" s="1"/>
  <c r="AD71" i="10" s="1"/>
  <c r="AH48" i="10"/>
  <c r="AH62" i="10" s="1"/>
  <c r="AH71" i="10" s="1"/>
  <c r="AL48" i="10"/>
  <c r="AL62" i="10" s="1"/>
  <c r="AL71" i="10" s="1"/>
  <c r="AP48" i="10"/>
  <c r="AP62" i="10" s="1"/>
  <c r="AP71" i="10" s="1"/>
  <c r="AT48" i="10"/>
  <c r="AT62" i="10" s="1"/>
  <c r="AT71" i="10" s="1"/>
  <c r="AX48" i="10"/>
  <c r="AX62" i="10" s="1"/>
  <c r="AX71" i="10" s="1"/>
  <c r="BB48" i="10"/>
  <c r="BB62" i="10" s="1"/>
  <c r="BB71" i="10" s="1"/>
  <c r="BF48" i="10"/>
  <c r="BF62" i="10" s="1"/>
  <c r="BF71" i="10" s="1"/>
  <c r="BJ48" i="10"/>
  <c r="BJ62" i="10" s="1"/>
  <c r="BJ71" i="10" s="1"/>
  <c r="BN48" i="10"/>
  <c r="BN62" i="10" s="1"/>
  <c r="BN71" i="10" s="1"/>
  <c r="BR48" i="10"/>
  <c r="BR62" i="10" s="1"/>
  <c r="BR71" i="10" s="1"/>
  <c r="BV48" i="10"/>
  <c r="BV62" i="10" s="1"/>
  <c r="BV71" i="10" s="1"/>
  <c r="BZ48" i="10"/>
  <c r="BZ62" i="10" s="1"/>
  <c r="BZ71" i="10" s="1"/>
  <c r="D52" i="10"/>
  <c r="D67" i="10" s="1"/>
  <c r="CE67" i="10" s="1"/>
  <c r="C433" i="10" s="1"/>
  <c r="H52" i="10"/>
  <c r="H67" i="10" s="1"/>
  <c r="L52" i="10"/>
  <c r="L67" i="10" s="1"/>
  <c r="P52" i="10"/>
  <c r="P67" i="10" s="1"/>
  <c r="T52" i="10"/>
  <c r="T67" i="10" s="1"/>
  <c r="X52" i="10"/>
  <c r="X67" i="10" s="1"/>
  <c r="AB52" i="10"/>
  <c r="AB67" i="10" s="1"/>
  <c r="AF52" i="10"/>
  <c r="AF67" i="10" s="1"/>
  <c r="AJ52" i="10"/>
  <c r="AJ67" i="10" s="1"/>
  <c r="AN52" i="10"/>
  <c r="AN67" i="10" s="1"/>
  <c r="AR52" i="10"/>
  <c r="AR67" i="10" s="1"/>
  <c r="AV52" i="10"/>
  <c r="AV67" i="10" s="1"/>
  <c r="AZ52" i="10"/>
  <c r="AZ67" i="10" s="1"/>
  <c r="BD52" i="10"/>
  <c r="BD67" i="10" s="1"/>
  <c r="BH52" i="10"/>
  <c r="BH67" i="10" s="1"/>
  <c r="BL52" i="10"/>
  <c r="BL67" i="10" s="1"/>
  <c r="BP52" i="10"/>
  <c r="BP67" i="10" s="1"/>
  <c r="BU52" i="10"/>
  <c r="BU67" i="10" s="1"/>
  <c r="BU71" i="10" s="1"/>
  <c r="CE60" i="10"/>
  <c r="H612" i="10" s="1"/>
  <c r="F75" i="10"/>
  <c r="C427" i="10"/>
  <c r="C439" i="10"/>
  <c r="F520" i="10"/>
  <c r="F526" i="10"/>
  <c r="C542" i="10"/>
  <c r="C678" i="10"/>
  <c r="C506" i="10"/>
  <c r="G506" i="10" s="1"/>
  <c r="C686" i="10"/>
  <c r="C514" i="10"/>
  <c r="G514" i="10" s="1"/>
  <c r="C698" i="10"/>
  <c r="C526" i="10"/>
  <c r="G526" i="10" s="1"/>
  <c r="C706" i="10"/>
  <c r="C534" i="10"/>
  <c r="G534" i="10" s="1"/>
  <c r="C546" i="10"/>
  <c r="G546" i="10" s="1"/>
  <c r="C630" i="10"/>
  <c r="C558" i="10"/>
  <c r="C638" i="10"/>
  <c r="C645" i="10"/>
  <c r="C570" i="10"/>
  <c r="C48" i="10"/>
  <c r="G48" i="10"/>
  <c r="G62" i="10" s="1"/>
  <c r="G71" i="10" s="1"/>
  <c r="K48" i="10"/>
  <c r="K62" i="10" s="1"/>
  <c r="K71" i="10" s="1"/>
  <c r="O48" i="10"/>
  <c r="O62" i="10" s="1"/>
  <c r="O71" i="10" s="1"/>
  <c r="S48" i="10"/>
  <c r="S62" i="10" s="1"/>
  <c r="S71" i="10" s="1"/>
  <c r="W48" i="10"/>
  <c r="W62" i="10" s="1"/>
  <c r="W71" i="10" s="1"/>
  <c r="AA48" i="10"/>
  <c r="AA62" i="10" s="1"/>
  <c r="AA71" i="10" s="1"/>
  <c r="AE48" i="10"/>
  <c r="AE62" i="10" s="1"/>
  <c r="AE71" i="10" s="1"/>
  <c r="AI48" i="10"/>
  <c r="AI62" i="10" s="1"/>
  <c r="AI71" i="10" s="1"/>
  <c r="AM48" i="10"/>
  <c r="AM62" i="10" s="1"/>
  <c r="AM71" i="10" s="1"/>
  <c r="AQ48" i="10"/>
  <c r="AQ62" i="10" s="1"/>
  <c r="AQ71" i="10" s="1"/>
  <c r="AU48" i="10"/>
  <c r="AU62" i="10" s="1"/>
  <c r="AU71" i="10" s="1"/>
  <c r="AY48" i="10"/>
  <c r="AY62" i="10" s="1"/>
  <c r="AY71" i="10" s="1"/>
  <c r="BC48" i="10"/>
  <c r="BC62" i="10" s="1"/>
  <c r="BC71" i="10" s="1"/>
  <c r="BG48" i="10"/>
  <c r="BG62" i="10" s="1"/>
  <c r="BG71" i="10" s="1"/>
  <c r="BK48" i="10"/>
  <c r="BK62" i="10" s="1"/>
  <c r="BK71" i="10" s="1"/>
  <c r="BO48" i="10"/>
  <c r="BO62" i="10" s="1"/>
  <c r="BO71" i="10" s="1"/>
  <c r="BS48" i="10"/>
  <c r="BS62" i="10" s="1"/>
  <c r="BS71" i="10" s="1"/>
  <c r="BW48" i="10"/>
  <c r="BW62" i="10" s="1"/>
  <c r="CA48" i="10"/>
  <c r="CA62" i="10" s="1"/>
  <c r="CA71" i="10" s="1"/>
  <c r="E75" i="10"/>
  <c r="CB52" i="10"/>
  <c r="CB67" i="10" s="1"/>
  <c r="BX52" i="10"/>
  <c r="BX67" i="10" s="1"/>
  <c r="BT52" i="10"/>
  <c r="BT67" i="10" s="1"/>
  <c r="CA52" i="10"/>
  <c r="CA67" i="10" s="1"/>
  <c r="BW52" i="10"/>
  <c r="BW67" i="10" s="1"/>
  <c r="D464" i="10"/>
  <c r="D465" i="10" s="1"/>
  <c r="E204" i="10"/>
  <c r="C476" i="10" s="1"/>
  <c r="C674" i="10"/>
  <c r="C502" i="10"/>
  <c r="G502" i="10" s="1"/>
  <c r="C690" i="10"/>
  <c r="C518" i="10"/>
  <c r="G518" i="10" s="1"/>
  <c r="C702" i="10"/>
  <c r="C530" i="10"/>
  <c r="G530" i="10" s="1"/>
  <c r="C710" i="10"/>
  <c r="C538" i="10"/>
  <c r="G538" i="10" s="1"/>
  <c r="C550" i="10"/>
  <c r="G550" i="10" s="1"/>
  <c r="C614" i="10"/>
  <c r="C623" i="10"/>
  <c r="C562" i="10"/>
  <c r="D48" i="10"/>
  <c r="D62" i="10" s="1"/>
  <c r="D71" i="10" s="1"/>
  <c r="H48" i="10"/>
  <c r="H62" i="10" s="1"/>
  <c r="H71" i="10" s="1"/>
  <c r="L48" i="10"/>
  <c r="L62" i="10" s="1"/>
  <c r="P48" i="10"/>
  <c r="P62" i="10" s="1"/>
  <c r="P71" i="10" s="1"/>
  <c r="T48" i="10"/>
  <c r="T62" i="10" s="1"/>
  <c r="T71" i="10" s="1"/>
  <c r="X48" i="10"/>
  <c r="X62" i="10" s="1"/>
  <c r="X71" i="10" s="1"/>
  <c r="AB48" i="10"/>
  <c r="AB62" i="10" s="1"/>
  <c r="AF48" i="10"/>
  <c r="AF62" i="10" s="1"/>
  <c r="AF71" i="10" s="1"/>
  <c r="AJ48" i="10"/>
  <c r="AJ62" i="10" s="1"/>
  <c r="AJ71" i="10" s="1"/>
  <c r="AN48" i="10"/>
  <c r="AN62" i="10" s="1"/>
  <c r="AN71" i="10" s="1"/>
  <c r="AR48" i="10"/>
  <c r="AR62" i="10" s="1"/>
  <c r="AV48" i="10"/>
  <c r="AV62" i="10" s="1"/>
  <c r="AV71" i="10" s="1"/>
  <c r="AZ48" i="10"/>
  <c r="AZ62" i="10" s="1"/>
  <c r="AZ71" i="10" s="1"/>
  <c r="BD48" i="10"/>
  <c r="BD62" i="10" s="1"/>
  <c r="BD71" i="10" s="1"/>
  <c r="BH48" i="10"/>
  <c r="BH62" i="10" s="1"/>
  <c r="BL48" i="10"/>
  <c r="BL62" i="10" s="1"/>
  <c r="BL71" i="10" s="1"/>
  <c r="BP48" i="10"/>
  <c r="BP62" i="10" s="1"/>
  <c r="BP71" i="10" s="1"/>
  <c r="BT48" i="10"/>
  <c r="BT62" i="10" s="1"/>
  <c r="BT71" i="10" s="1"/>
  <c r="BX48" i="10"/>
  <c r="BX62" i="10" s="1"/>
  <c r="CB48" i="10"/>
  <c r="CB62" i="10" s="1"/>
  <c r="E71" i="10"/>
  <c r="D435" i="10"/>
  <c r="D438" i="10"/>
  <c r="C473" i="10"/>
  <c r="F504" i="10"/>
  <c r="H512" i="10"/>
  <c r="F534" i="10"/>
  <c r="F503" i="10"/>
  <c r="F507" i="10"/>
  <c r="F511" i="10"/>
  <c r="H513" i="10"/>
  <c r="F515" i="10"/>
  <c r="F519" i="10"/>
  <c r="F525" i="10"/>
  <c r="F529" i="10"/>
  <c r="F533" i="10"/>
  <c r="F537" i="10"/>
  <c r="F546" i="10"/>
  <c r="C566" i="10" l="1"/>
  <c r="C641" i="10"/>
  <c r="C565" i="10"/>
  <c r="C640" i="10"/>
  <c r="C705" i="10"/>
  <c r="C533" i="10"/>
  <c r="G533" i="10" s="1"/>
  <c r="C673" i="10"/>
  <c r="C501" i="10"/>
  <c r="G501" i="10" s="1"/>
  <c r="C647" i="10"/>
  <c r="C572" i="10"/>
  <c r="C712" i="10"/>
  <c r="C540" i="10"/>
  <c r="G540" i="10" s="1"/>
  <c r="C680" i="10"/>
  <c r="C508" i="10"/>
  <c r="G508" i="10" s="1"/>
  <c r="C567" i="10"/>
  <c r="C642" i="10"/>
  <c r="C707" i="10"/>
  <c r="C535" i="10"/>
  <c r="G535" i="10" s="1"/>
  <c r="C691" i="10"/>
  <c r="C519" i="10"/>
  <c r="G519" i="10" s="1"/>
  <c r="C670" i="10"/>
  <c r="C498" i="10"/>
  <c r="G498" i="10" s="1"/>
  <c r="C701" i="10"/>
  <c r="C529" i="10"/>
  <c r="G529" i="10" s="1"/>
  <c r="C669" i="10"/>
  <c r="C497" i="10"/>
  <c r="G497" i="10" s="1"/>
  <c r="D615" i="10"/>
  <c r="BW71" i="10"/>
  <c r="C708" i="10"/>
  <c r="C536" i="10"/>
  <c r="G536" i="10" s="1"/>
  <c r="C676" i="10"/>
  <c r="C504" i="10"/>
  <c r="G504" i="10" s="1"/>
  <c r="C632" i="10"/>
  <c r="C547" i="10"/>
  <c r="C671" i="10"/>
  <c r="C499" i="10"/>
  <c r="G499" i="10" s="1"/>
  <c r="C574" i="10"/>
  <c r="C620" i="10"/>
  <c r="CB71" i="10"/>
  <c r="C557" i="10"/>
  <c r="C637" i="10"/>
  <c r="C713" i="10"/>
  <c r="C541" i="10"/>
  <c r="C697" i="10"/>
  <c r="C525" i="10"/>
  <c r="G525" i="10" s="1"/>
  <c r="C681" i="10"/>
  <c r="C509" i="10"/>
  <c r="G509" i="10" s="1"/>
  <c r="C639" i="10"/>
  <c r="C564" i="10"/>
  <c r="C548" i="10"/>
  <c r="C633" i="10"/>
  <c r="C704" i="10"/>
  <c r="C532" i="10"/>
  <c r="G532" i="10" s="1"/>
  <c r="C688" i="10"/>
  <c r="C516" i="10"/>
  <c r="G516" i="10" s="1"/>
  <c r="C672" i="10"/>
  <c r="C500" i="10"/>
  <c r="G500" i="10" s="1"/>
  <c r="C559" i="10"/>
  <c r="C619" i="10"/>
  <c r="C543" i="10"/>
  <c r="C616" i="10"/>
  <c r="C699" i="10"/>
  <c r="C527" i="10"/>
  <c r="G527" i="10" s="1"/>
  <c r="C683" i="10"/>
  <c r="C511" i="10"/>
  <c r="G511" i="10" s="1"/>
  <c r="C624" i="10"/>
  <c r="C549" i="10"/>
  <c r="C689" i="10"/>
  <c r="C517" i="10"/>
  <c r="G517" i="10" s="1"/>
  <c r="C635" i="10"/>
  <c r="C556" i="10"/>
  <c r="C696" i="10"/>
  <c r="C524" i="10"/>
  <c r="G524" i="10" s="1"/>
  <c r="C551" i="10"/>
  <c r="C629" i="10"/>
  <c r="C675" i="10"/>
  <c r="C503" i="10"/>
  <c r="G503" i="10" s="1"/>
  <c r="K612" i="10"/>
  <c r="C465" i="10"/>
  <c r="C561" i="10"/>
  <c r="C621" i="10"/>
  <c r="C628" i="10"/>
  <c r="C545" i="10"/>
  <c r="G545" i="10" s="1"/>
  <c r="C685" i="10"/>
  <c r="C513" i="10"/>
  <c r="G513" i="10" s="1"/>
  <c r="C618" i="10"/>
  <c r="C552" i="10"/>
  <c r="C692" i="10"/>
  <c r="C520" i="10"/>
  <c r="G520" i="10" s="1"/>
  <c r="C563" i="10"/>
  <c r="C626" i="10"/>
  <c r="C703" i="10"/>
  <c r="C531" i="10"/>
  <c r="G531" i="10" s="1"/>
  <c r="C687" i="10"/>
  <c r="C515" i="10"/>
  <c r="G515" i="10" s="1"/>
  <c r="BX71" i="10"/>
  <c r="BH71" i="10"/>
  <c r="AR71" i="10"/>
  <c r="AB71" i="10"/>
  <c r="L71" i="10"/>
  <c r="CE52" i="10"/>
  <c r="C627" i="10"/>
  <c r="C560" i="10"/>
  <c r="C625" i="10"/>
  <c r="C544" i="10"/>
  <c r="G544" i="10" s="1"/>
  <c r="C700" i="10"/>
  <c r="C528" i="10"/>
  <c r="G528" i="10" s="1"/>
  <c r="C684" i="10"/>
  <c r="C512" i="10"/>
  <c r="G512" i="10" s="1"/>
  <c r="C62" i="10"/>
  <c r="CE48" i="10"/>
  <c r="C571" i="10"/>
  <c r="C646" i="10"/>
  <c r="C555" i="10"/>
  <c r="C617" i="10"/>
  <c r="C711" i="10"/>
  <c r="C539" i="10"/>
  <c r="G539" i="10" s="1"/>
  <c r="C695" i="10"/>
  <c r="C523" i="10"/>
  <c r="G523" i="10" s="1"/>
  <c r="C679" i="10"/>
  <c r="C507" i="10"/>
  <c r="G507" i="10" s="1"/>
  <c r="C569" i="10" l="1"/>
  <c r="C644" i="10"/>
  <c r="C693" i="10"/>
  <c r="C521" i="10"/>
  <c r="G521" i="10" s="1"/>
  <c r="C568" i="10"/>
  <c r="C643" i="10"/>
  <c r="CE62" i="10"/>
  <c r="C71" i="10"/>
  <c r="C709" i="10"/>
  <c r="C537" i="10"/>
  <c r="G537" i="10" s="1"/>
  <c r="C677" i="10"/>
  <c r="C505" i="10"/>
  <c r="G505" i="10" s="1"/>
  <c r="C573" i="10"/>
  <c r="C622" i="10"/>
  <c r="C553" i="10"/>
  <c r="C636" i="10"/>
  <c r="D710" i="10"/>
  <c r="D706" i="10"/>
  <c r="D702" i="10"/>
  <c r="D698" i="10"/>
  <c r="D694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3" i="10"/>
  <c r="D679" i="10"/>
  <c r="D675" i="10"/>
  <c r="D671" i="10"/>
  <c r="D705" i="10"/>
  <c r="D690" i="10"/>
  <c r="D684" i="10"/>
  <c r="D680" i="10"/>
  <c r="D676" i="10"/>
  <c r="D672" i="10"/>
  <c r="D668" i="10"/>
  <c r="D709" i="10"/>
  <c r="D693" i="10"/>
  <c r="D689" i="10"/>
  <c r="D685" i="10"/>
  <c r="D681" i="10"/>
  <c r="D677" i="10"/>
  <c r="D673" i="10"/>
  <c r="D669" i="10"/>
  <c r="D697" i="10"/>
  <c r="D686" i="10"/>
  <c r="D674" i="10"/>
  <c r="D644" i="10"/>
  <c r="D629" i="10"/>
  <c r="D626" i="10"/>
  <c r="D623" i="10"/>
  <c r="D621" i="10"/>
  <c r="D619" i="10"/>
  <c r="D617" i="10"/>
  <c r="D713" i="10"/>
  <c r="D678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82" i="10"/>
  <c r="D647" i="10"/>
  <c r="D645" i="10"/>
  <c r="D628" i="10"/>
  <c r="D622" i="10"/>
  <c r="D618" i="10"/>
  <c r="E623" i="10" s="1"/>
  <c r="D670" i="10"/>
  <c r="D646" i="10"/>
  <c r="D643" i="10"/>
  <c r="D620" i="10"/>
  <c r="D616" i="10"/>
  <c r="D627" i="10"/>
  <c r="E716" i="10" l="1"/>
  <c r="E699" i="10"/>
  <c r="E704" i="10"/>
  <c r="E688" i="10"/>
  <c r="E701" i="10"/>
  <c r="E698" i="10"/>
  <c r="E676" i="10"/>
  <c r="E685" i="10"/>
  <c r="E669" i="10"/>
  <c r="E678" i="10"/>
  <c r="E646" i="10"/>
  <c r="E641" i="10"/>
  <c r="E637" i="10"/>
  <c r="E633" i="10"/>
  <c r="E625" i="10"/>
  <c r="E668" i="10"/>
  <c r="E710" i="10"/>
  <c r="E627" i="10"/>
  <c r="C668" i="10"/>
  <c r="C496" i="10"/>
  <c r="G496" i="10" s="1"/>
  <c r="C428" i="10"/>
  <c r="C441" i="10" s="1"/>
  <c r="CE71" i="10"/>
  <c r="C716" i="10" s="1"/>
  <c r="C715" i="10"/>
  <c r="E612" i="10"/>
  <c r="E711" i="10" s="1"/>
  <c r="D715" i="10"/>
  <c r="C648" i="10"/>
  <c r="M716" i="10" s="1"/>
  <c r="E694" i="10" l="1"/>
  <c r="E679" i="10"/>
  <c r="E675" i="10"/>
  <c r="E630" i="10"/>
  <c r="E634" i="10"/>
  <c r="E638" i="10"/>
  <c r="E642" i="10"/>
  <c r="E647" i="10"/>
  <c r="E682" i="10"/>
  <c r="E673" i="10"/>
  <c r="E687" i="10"/>
  <c r="E680" i="10"/>
  <c r="E689" i="10"/>
  <c r="E705" i="10"/>
  <c r="E692" i="10"/>
  <c r="E708" i="10"/>
  <c r="E703" i="10"/>
  <c r="E644" i="10"/>
  <c r="E626" i="10"/>
  <c r="E628" i="10"/>
  <c r="E691" i="10"/>
  <c r="E631" i="10"/>
  <c r="E635" i="10"/>
  <c r="E639" i="10"/>
  <c r="E671" i="10"/>
  <c r="E670" i="10"/>
  <c r="E686" i="10"/>
  <c r="E677" i="10"/>
  <c r="E702" i="10"/>
  <c r="E684" i="10"/>
  <c r="E693" i="10"/>
  <c r="E709" i="10"/>
  <c r="E696" i="10"/>
  <c r="E712" i="10"/>
  <c r="E707" i="10"/>
  <c r="E683" i="10"/>
  <c r="E629" i="10"/>
  <c r="E643" i="10"/>
  <c r="E624" i="10"/>
  <c r="E632" i="10"/>
  <c r="E636" i="10"/>
  <c r="E640" i="10"/>
  <c r="E645" i="10"/>
  <c r="E674" i="10"/>
  <c r="E706" i="10"/>
  <c r="E681" i="10"/>
  <c r="E672" i="10"/>
  <c r="E690" i="10"/>
  <c r="E697" i="10"/>
  <c r="E713" i="10"/>
  <c r="E700" i="10"/>
  <c r="E695" i="10"/>
  <c r="E715" i="10" l="1"/>
  <c r="F624" i="10"/>
  <c r="F712" i="10" l="1"/>
  <c r="F708" i="10"/>
  <c r="F704" i="10"/>
  <c r="F700" i="10"/>
  <c r="F696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7" i="10"/>
  <c r="F681" i="10"/>
  <c r="F677" i="10"/>
  <c r="F673" i="10"/>
  <c r="F716" i="10"/>
  <c r="F699" i="10"/>
  <c r="F692" i="10"/>
  <c r="F682" i="10"/>
  <c r="F678" i="10"/>
  <c r="F674" i="10"/>
  <c r="F670" i="10"/>
  <c r="F647" i="10"/>
  <c r="F646" i="10"/>
  <c r="F645" i="10"/>
  <c r="F703" i="10"/>
  <c r="F691" i="10"/>
  <c r="F683" i="10"/>
  <c r="F679" i="10"/>
  <c r="F675" i="10"/>
  <c r="F671" i="10"/>
  <c r="F644" i="10"/>
  <c r="F643" i="10"/>
  <c r="F684" i="10"/>
  <c r="F668" i="10"/>
  <c r="F628" i="10"/>
  <c r="F707" i="10"/>
  <c r="F688" i="10"/>
  <c r="F672" i="10"/>
  <c r="F627" i="10"/>
  <c r="F676" i="10"/>
  <c r="F629" i="10"/>
  <c r="F626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0" i="10"/>
  <c r="F669" i="10"/>
  <c r="F625" i="10"/>
  <c r="F715" i="10" l="1"/>
  <c r="G625" i="10"/>
  <c r="G713" i="10" l="1"/>
  <c r="G709" i="10"/>
  <c r="G705" i="10"/>
  <c r="G701" i="10"/>
  <c r="G697" i="10"/>
  <c r="G693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5" i="10"/>
  <c r="G682" i="10"/>
  <c r="G678" i="10"/>
  <c r="G674" i="10"/>
  <c r="G670" i="10"/>
  <c r="G712" i="10"/>
  <c r="G696" i="10"/>
  <c r="G689" i="10"/>
  <c r="G683" i="10"/>
  <c r="G679" i="10"/>
  <c r="G675" i="10"/>
  <c r="G671" i="10"/>
  <c r="G700" i="10"/>
  <c r="G688" i="10"/>
  <c r="G684" i="10"/>
  <c r="G680" i="10"/>
  <c r="G676" i="10"/>
  <c r="G672" i="10"/>
  <c r="G668" i="10"/>
  <c r="G681" i="10"/>
  <c r="G643" i="10"/>
  <c r="G627" i="10"/>
  <c r="G647" i="10"/>
  <c r="G646" i="10"/>
  <c r="G645" i="10"/>
  <c r="G629" i="10"/>
  <c r="G626" i="10"/>
  <c r="G67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69" i="10"/>
  <c r="G644" i="10"/>
  <c r="G704" i="10"/>
  <c r="G677" i="10"/>
  <c r="G628" i="10"/>
  <c r="H628" i="10" s="1"/>
  <c r="G715" i="10" l="1"/>
  <c r="H710" i="10"/>
  <c r="H706" i="10"/>
  <c r="H702" i="10"/>
  <c r="H698" i="10"/>
  <c r="H694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3" i="10"/>
  <c r="H679" i="10"/>
  <c r="H675" i="10"/>
  <c r="H671" i="10"/>
  <c r="H709" i="10"/>
  <c r="H693" i="10"/>
  <c r="H686" i="10"/>
  <c r="H684" i="10"/>
  <c r="H680" i="10"/>
  <c r="H676" i="10"/>
  <c r="H672" i="10"/>
  <c r="H668" i="10"/>
  <c r="H713" i="10"/>
  <c r="H697" i="10"/>
  <c r="H681" i="10"/>
  <c r="H677" i="10"/>
  <c r="H673" i="10"/>
  <c r="H669" i="10"/>
  <c r="H678" i="10"/>
  <c r="H647" i="10"/>
  <c r="H646" i="10"/>
  <c r="H645" i="10"/>
  <c r="H629" i="10"/>
  <c r="H701" i="10"/>
  <c r="H685" i="10"/>
  <c r="H682" i="10"/>
  <c r="H644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0" i="10"/>
  <c r="H670" i="10"/>
  <c r="H643" i="10"/>
  <c r="H674" i="10"/>
  <c r="H715" i="10" l="1"/>
  <c r="I629" i="10"/>
  <c r="I716" i="10" l="1"/>
  <c r="I711" i="10"/>
  <c r="I707" i="10"/>
  <c r="I703" i="10"/>
  <c r="I699" i="10"/>
  <c r="I695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4" i="10"/>
  <c r="I680" i="10"/>
  <c r="I676" i="10"/>
  <c r="I672" i="10"/>
  <c r="I706" i="10"/>
  <c r="I691" i="10"/>
  <c r="I681" i="10"/>
  <c r="I677" i="10"/>
  <c r="I673" i="10"/>
  <c r="I669" i="10"/>
  <c r="I710" i="10"/>
  <c r="I694" i="10"/>
  <c r="I690" i="10"/>
  <c r="I685" i="10"/>
  <c r="I682" i="10"/>
  <c r="I678" i="10"/>
  <c r="I674" i="10"/>
  <c r="I670" i="10"/>
  <c r="I647" i="10"/>
  <c r="I646" i="10"/>
  <c r="I645" i="10"/>
  <c r="I675" i="10"/>
  <c r="I644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9" i="10"/>
  <c r="I643" i="10"/>
  <c r="I698" i="10"/>
  <c r="I668" i="10"/>
  <c r="I687" i="10"/>
  <c r="I683" i="10"/>
  <c r="I671" i="10"/>
  <c r="I715" i="10" l="1"/>
  <c r="J630" i="10"/>
  <c r="J712" i="10" l="1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91" i="10"/>
  <c r="J681" i="10"/>
  <c r="J677" i="10"/>
  <c r="J673" i="10"/>
  <c r="J703" i="10"/>
  <c r="J688" i="10"/>
  <c r="J682" i="10"/>
  <c r="J678" i="10"/>
  <c r="J674" i="10"/>
  <c r="J670" i="10"/>
  <c r="J647" i="10"/>
  <c r="J646" i="10"/>
  <c r="J645" i="10"/>
  <c r="J707" i="10"/>
  <c r="J687" i="10"/>
  <c r="J683" i="10"/>
  <c r="J679" i="10"/>
  <c r="J675" i="10"/>
  <c r="J671" i="10"/>
  <c r="J644" i="10"/>
  <c r="J643" i="10"/>
  <c r="J642" i="10"/>
  <c r="J672" i="10"/>
  <c r="J695" i="10"/>
  <c r="J676" i="10"/>
  <c r="J669" i="10"/>
  <c r="J711" i="10"/>
  <c r="J668" i="10"/>
  <c r="J684" i="10"/>
  <c r="J680" i="10"/>
  <c r="J638" i="10"/>
  <c r="J634" i="10"/>
  <c r="J641" i="10"/>
  <c r="J637" i="10"/>
  <c r="J633" i="10"/>
  <c r="J640" i="10"/>
  <c r="J636" i="10"/>
  <c r="J632" i="10"/>
  <c r="J639" i="10"/>
  <c r="J635" i="10"/>
  <c r="J631" i="10"/>
  <c r="J715" i="10" s="1"/>
  <c r="K644" i="10" l="1"/>
  <c r="L647" i="10"/>
  <c r="L710" i="10" l="1"/>
  <c r="L706" i="10"/>
  <c r="L702" i="10"/>
  <c r="L698" i="10"/>
  <c r="M698" i="10" s="1"/>
  <c r="L694" i="10"/>
  <c r="L716" i="10"/>
  <c r="L711" i="10"/>
  <c r="L707" i="10"/>
  <c r="M707" i="10" s="1"/>
  <c r="L703" i="10"/>
  <c r="L699" i="10"/>
  <c r="L695" i="10"/>
  <c r="L691" i="10"/>
  <c r="M691" i="10" s="1"/>
  <c r="L687" i="10"/>
  <c r="L712" i="10"/>
  <c r="L708" i="10"/>
  <c r="L704" i="10"/>
  <c r="M704" i="10" s="1"/>
  <c r="L700" i="10"/>
  <c r="L696" i="10"/>
  <c r="L692" i="10"/>
  <c r="L688" i="10"/>
  <c r="M688" i="10" s="1"/>
  <c r="L709" i="10"/>
  <c r="L693" i="10"/>
  <c r="L685" i="10"/>
  <c r="L683" i="10"/>
  <c r="M683" i="10" s="1"/>
  <c r="L679" i="10"/>
  <c r="L675" i="10"/>
  <c r="L671" i="10"/>
  <c r="L713" i="10"/>
  <c r="L697" i="10"/>
  <c r="L690" i="10"/>
  <c r="L684" i="10"/>
  <c r="L680" i="10"/>
  <c r="L676" i="10"/>
  <c r="L672" i="10"/>
  <c r="L668" i="10"/>
  <c r="L701" i="10"/>
  <c r="M701" i="10" s="1"/>
  <c r="L689" i="10"/>
  <c r="L681" i="10"/>
  <c r="L677" i="10"/>
  <c r="L673" i="10"/>
  <c r="M673" i="10" s="1"/>
  <c r="L669" i="10"/>
  <c r="L682" i="10"/>
  <c r="L670" i="10"/>
  <c r="L678" i="10"/>
  <c r="M678" i="10" s="1"/>
  <c r="L705" i="10"/>
  <c r="L674" i="10"/>
  <c r="L686" i="10"/>
  <c r="K713" i="10"/>
  <c r="K709" i="10"/>
  <c r="K705" i="10"/>
  <c r="K701" i="10"/>
  <c r="K697" i="10"/>
  <c r="K693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8" i="10"/>
  <c r="K682" i="10"/>
  <c r="K678" i="10"/>
  <c r="K674" i="10"/>
  <c r="K670" i="10"/>
  <c r="K700" i="10"/>
  <c r="K685" i="10"/>
  <c r="K683" i="10"/>
  <c r="K679" i="10"/>
  <c r="K675" i="10"/>
  <c r="K671" i="10"/>
  <c r="K704" i="10"/>
  <c r="K684" i="10"/>
  <c r="K680" i="10"/>
  <c r="K676" i="10"/>
  <c r="K672" i="10"/>
  <c r="K668" i="10"/>
  <c r="K708" i="10"/>
  <c r="K669" i="10"/>
  <c r="K673" i="10"/>
  <c r="K689" i="10"/>
  <c r="K681" i="10"/>
  <c r="K677" i="10"/>
  <c r="K692" i="10"/>
  <c r="K715" i="10" l="1"/>
  <c r="M686" i="10"/>
  <c r="M670" i="10"/>
  <c r="M677" i="10"/>
  <c r="L715" i="10"/>
  <c r="M668" i="10"/>
  <c r="M684" i="10"/>
  <c r="M671" i="10"/>
  <c r="M685" i="10"/>
  <c r="M692" i="10"/>
  <c r="M708" i="10"/>
  <c r="M695" i="10"/>
  <c r="M711" i="10"/>
  <c r="M702" i="10"/>
  <c r="M680" i="10"/>
  <c r="M674" i="10"/>
  <c r="M682" i="10"/>
  <c r="M681" i="10"/>
  <c r="M672" i="10"/>
  <c r="M690" i="10"/>
  <c r="M675" i="10"/>
  <c r="M693" i="10"/>
  <c r="M696" i="10"/>
  <c r="M712" i="10"/>
  <c r="M699" i="10"/>
  <c r="M706" i="10"/>
  <c r="M713" i="10"/>
  <c r="M705" i="10"/>
  <c r="M669" i="10"/>
  <c r="M689" i="10"/>
  <c r="M676" i="10"/>
  <c r="M697" i="10"/>
  <c r="M679" i="10"/>
  <c r="M709" i="10"/>
  <c r="M700" i="10"/>
  <c r="M687" i="10"/>
  <c r="M703" i="10"/>
  <c r="M694" i="10"/>
  <c r="M710" i="10"/>
  <c r="M715" i="10" l="1"/>
  <c r="AZ59" i="1" l="1"/>
  <c r="F493" i="1" l="1"/>
  <c r="D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P814" i="10" s="1"/>
  <c r="O733" i="10"/>
  <c r="M733" i="10"/>
  <c r="L733" i="10"/>
  <c r="K733" i="10"/>
  <c r="I733" i="10"/>
  <c r="H733" i="10"/>
  <c r="H814" i="10" s="1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H815" i="10"/>
  <c r="G815" i="10"/>
  <c r="F815" i="10"/>
  <c r="C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E754" i="10"/>
  <c r="D815" i="10"/>
  <c r="I815" i="10"/>
  <c r="M815" i="10"/>
  <c r="E765" i="10"/>
  <c r="E781" i="10"/>
  <c r="E797" i="10"/>
  <c r="E787" i="10"/>
  <c r="E734" i="10"/>
  <c r="BI729" i="10"/>
  <c r="R815" i="10"/>
  <c r="E736" i="10"/>
  <c r="E748" i="10"/>
  <c r="E752" i="10"/>
  <c r="A730" i="1"/>
  <c r="A726" i="1"/>
  <c r="A722" i="1"/>
  <c r="C115" i="8"/>
  <c r="CB730" i="1"/>
  <c r="C444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/>
  <c r="CE73" i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C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C469" i="1" s="1"/>
  <c r="E197" i="1"/>
  <c r="F9" i="6" s="1"/>
  <c r="E198" i="1"/>
  <c r="E199" i="1"/>
  <c r="E200" i="1"/>
  <c r="F12" i="6" s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0" i="4" s="1"/>
  <c r="E140" i="1"/>
  <c r="D10" i="4" s="1"/>
  <c r="E139" i="1"/>
  <c r="C415" i="1" s="1"/>
  <c r="E127" i="1"/>
  <c r="CF79" i="1"/>
  <c r="B53" i="1"/>
  <c r="CE51" i="1"/>
  <c r="B49" i="1"/>
  <c r="AS48" i="1"/>
  <c r="AS62" i="1" s="1"/>
  <c r="C204" i="9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62" i="1"/>
  <c r="N768" i="1"/>
  <c r="N777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6" i="1"/>
  <c r="C445" i="1"/>
  <c r="B445" i="1"/>
  <c r="C432" i="1"/>
  <c r="C434" i="1"/>
  <c r="B438" i="1"/>
  <c r="B440" i="1" s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E44" i="9" s="1"/>
  <c r="H48" i="1"/>
  <c r="H62" i="1" s="1"/>
  <c r="E739" i="1" s="1"/>
  <c r="D48" i="1"/>
  <c r="D62" i="1" s="1"/>
  <c r="BI730" i="1"/>
  <c r="C816" i="1"/>
  <c r="N766" i="1"/>
  <c r="N760" i="1"/>
  <c r="N743" i="1"/>
  <c r="N769" i="1"/>
  <c r="N758" i="1"/>
  <c r="N753" i="1"/>
  <c r="D436" i="1"/>
  <c r="C34" i="5"/>
  <c r="I26" i="9"/>
  <c r="N740" i="1"/>
  <c r="F90" i="9"/>
  <c r="C218" i="9"/>
  <c r="D366" i="9"/>
  <c r="G812" i="1"/>
  <c r="CE64" i="1"/>
  <c r="F612" i="1" s="1"/>
  <c r="D368" i="9"/>
  <c r="I812" i="1"/>
  <c r="I815" i="1" s="1"/>
  <c r="C276" i="9"/>
  <c r="CE70" i="1"/>
  <c r="C458" i="1" s="1"/>
  <c r="CE76" i="1"/>
  <c r="CF76" i="1" s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F24" i="6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C427" i="1"/>
  <c r="CD71" i="1"/>
  <c r="C575" i="1" s="1"/>
  <c r="L816" i="1"/>
  <c r="R816" i="1"/>
  <c r="BQ48" i="1"/>
  <c r="BQ62" i="1" s="1"/>
  <c r="BA48" i="1"/>
  <c r="BA62" i="1" s="1"/>
  <c r="D236" i="9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AO48" i="1"/>
  <c r="AO62" i="1" s="1"/>
  <c r="E772" i="1" s="1"/>
  <c r="AG48" i="1"/>
  <c r="AG62" i="1" s="1"/>
  <c r="E140" i="9" s="1"/>
  <c r="Y48" i="1"/>
  <c r="Y62" i="1" s="1"/>
  <c r="Q48" i="1"/>
  <c r="Q62" i="1" s="1"/>
  <c r="I48" i="1"/>
  <c r="I62" i="1" s="1"/>
  <c r="I12" i="9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K816" i="1"/>
  <c r="C615" i="1"/>
  <c r="C48" i="1"/>
  <c r="C62" i="1" s="1"/>
  <c r="C12" i="9" s="1"/>
  <c r="CB48" i="1"/>
  <c r="CB62" i="1" s="1"/>
  <c r="C364" i="9" s="1"/>
  <c r="V815" i="1"/>
  <c r="I612" i="1"/>
  <c r="I816" i="1"/>
  <c r="O816" i="1"/>
  <c r="E372" i="9"/>
  <c r="H12" i="9"/>
  <c r="E792" i="1"/>
  <c r="CA48" i="1"/>
  <c r="CA62" i="1" s="1"/>
  <c r="I332" i="9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E300" i="9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E779" i="1" s="1"/>
  <c r="AT48" i="1"/>
  <c r="AT62" i="1" s="1"/>
  <c r="AR48" i="1"/>
  <c r="AR62" i="1" s="1"/>
  <c r="E775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E749" i="1" s="1"/>
  <c r="N48" i="1"/>
  <c r="N62" i="1" s="1"/>
  <c r="J48" i="1"/>
  <c r="J62" i="1" s="1"/>
  <c r="F48" i="1"/>
  <c r="F62" i="1" s="1"/>
  <c r="P816" i="1"/>
  <c r="D612" i="1"/>
  <c r="F10" i="4"/>
  <c r="M816" i="1"/>
  <c r="K814" i="10" l="1"/>
  <c r="T814" i="10"/>
  <c r="R814" i="10"/>
  <c r="E753" i="10"/>
  <c r="C440" i="1"/>
  <c r="E776" i="1"/>
  <c r="G10" i="4"/>
  <c r="I377" i="9"/>
  <c r="E19" i="4"/>
  <c r="D463" i="1"/>
  <c r="D815" i="1"/>
  <c r="N745" i="1"/>
  <c r="I372" i="9"/>
  <c r="B441" i="1"/>
  <c r="D186" i="9"/>
  <c r="Q815" i="10"/>
  <c r="N763" i="1"/>
  <c r="C814" i="10"/>
  <c r="M814" i="10"/>
  <c r="G814" i="10"/>
  <c r="L814" i="10"/>
  <c r="Q814" i="10"/>
  <c r="D814" i="10"/>
  <c r="I814" i="10"/>
  <c r="O814" i="10"/>
  <c r="S814" i="10"/>
  <c r="CD722" i="1"/>
  <c r="D5" i="7"/>
  <c r="F8" i="6"/>
  <c r="C470" i="1"/>
  <c r="C473" i="1"/>
  <c r="BZ52" i="1"/>
  <c r="BZ67" i="1" s="1"/>
  <c r="H337" i="9" s="1"/>
  <c r="AB52" i="1"/>
  <c r="AB67" i="1" s="1"/>
  <c r="J759" i="1" s="1"/>
  <c r="AT52" i="1"/>
  <c r="AT67" i="1" s="1"/>
  <c r="AT71" i="1" s="1"/>
  <c r="BJ52" i="1"/>
  <c r="BJ67" i="1" s="1"/>
  <c r="J793" i="1" s="1"/>
  <c r="AG52" i="1"/>
  <c r="AG67" i="1" s="1"/>
  <c r="Q52" i="1"/>
  <c r="Q67" i="1" s="1"/>
  <c r="J748" i="1" s="1"/>
  <c r="AR52" i="1"/>
  <c r="AR67" i="1" s="1"/>
  <c r="I177" i="9" s="1"/>
  <c r="AF52" i="1"/>
  <c r="AF67" i="1" s="1"/>
  <c r="J763" i="1" s="1"/>
  <c r="AP52" i="1"/>
  <c r="AP67" i="1" s="1"/>
  <c r="J773" i="1" s="1"/>
  <c r="BX52" i="1"/>
  <c r="BX67" i="1" s="1"/>
  <c r="J807" i="1" s="1"/>
  <c r="AS52" i="1"/>
  <c r="AS67" i="1" s="1"/>
  <c r="C209" i="9" s="1"/>
  <c r="BS52" i="1"/>
  <c r="BS67" i="1" s="1"/>
  <c r="BS71" i="1" s="1"/>
  <c r="C639" i="1" s="1"/>
  <c r="BL52" i="1"/>
  <c r="BL67" i="1" s="1"/>
  <c r="J795" i="1" s="1"/>
  <c r="AI52" i="1"/>
  <c r="AI67" i="1" s="1"/>
  <c r="G145" i="9" s="1"/>
  <c r="BT52" i="1"/>
  <c r="BT67" i="1" s="1"/>
  <c r="J803" i="1" s="1"/>
  <c r="AC52" i="1"/>
  <c r="AC67" i="1" s="1"/>
  <c r="J760" i="1" s="1"/>
  <c r="AD52" i="1"/>
  <c r="AD67" i="1" s="1"/>
  <c r="Y52" i="1"/>
  <c r="Y67" i="1" s="1"/>
  <c r="D113" i="9" s="1"/>
  <c r="AU52" i="1"/>
  <c r="AU67" i="1" s="1"/>
  <c r="J778" i="1" s="1"/>
  <c r="BC52" i="1"/>
  <c r="BC67" i="1" s="1"/>
  <c r="F241" i="9" s="1"/>
  <c r="AV52" i="1"/>
  <c r="AV67" i="1" s="1"/>
  <c r="S52" i="1"/>
  <c r="S67" i="1" s="1"/>
  <c r="J750" i="1" s="1"/>
  <c r="V52" i="1"/>
  <c r="V67" i="1" s="1"/>
  <c r="J753" i="1" s="1"/>
  <c r="CC52" i="1"/>
  <c r="CC67" i="1" s="1"/>
  <c r="D369" i="9" s="1"/>
  <c r="BP52" i="1"/>
  <c r="BP67" i="1" s="1"/>
  <c r="L52" i="1"/>
  <c r="L67" i="1" s="1"/>
  <c r="E49" i="9" s="1"/>
  <c r="BA52" i="1"/>
  <c r="BA67" i="1" s="1"/>
  <c r="D241" i="9" s="1"/>
  <c r="AQ52" i="1"/>
  <c r="AQ67" i="1" s="1"/>
  <c r="J774" i="1" s="1"/>
  <c r="AL52" i="1"/>
  <c r="AL67" i="1" s="1"/>
  <c r="C177" i="9" s="1"/>
  <c r="BI52" i="1"/>
  <c r="BI67" i="1" s="1"/>
  <c r="J792" i="1" s="1"/>
  <c r="BO52" i="1"/>
  <c r="BO67" i="1" s="1"/>
  <c r="J798" i="1" s="1"/>
  <c r="BU52" i="1"/>
  <c r="BU67" i="1" s="1"/>
  <c r="BU71" i="1" s="1"/>
  <c r="C641" i="1" s="1"/>
  <c r="I380" i="9"/>
  <c r="N739" i="1"/>
  <c r="N761" i="1"/>
  <c r="N774" i="1"/>
  <c r="N773" i="1"/>
  <c r="E373" i="9"/>
  <c r="E209" i="9"/>
  <c r="Q816" i="1"/>
  <c r="I381" i="9"/>
  <c r="G612" i="1"/>
  <c r="Q815" i="1"/>
  <c r="S815" i="1"/>
  <c r="R815" i="1"/>
  <c r="P815" i="1"/>
  <c r="BW52" i="1"/>
  <c r="BW67" i="1" s="1"/>
  <c r="J806" i="1" s="1"/>
  <c r="BG52" i="1"/>
  <c r="BG67" i="1" s="1"/>
  <c r="C273" i="9" s="1"/>
  <c r="AJ52" i="1"/>
  <c r="AJ67" i="1" s="1"/>
  <c r="J767" i="1" s="1"/>
  <c r="E52" i="1"/>
  <c r="E67" i="1" s="1"/>
  <c r="J736" i="1" s="1"/>
  <c r="I52" i="1"/>
  <c r="I67" i="1" s="1"/>
  <c r="J740" i="1" s="1"/>
  <c r="P52" i="1"/>
  <c r="P67" i="1" s="1"/>
  <c r="I49" i="9" s="1"/>
  <c r="N52" i="1"/>
  <c r="N67" i="1" s="1"/>
  <c r="J745" i="1" s="1"/>
  <c r="BK52" i="1"/>
  <c r="BK67" i="1" s="1"/>
  <c r="BK71" i="1" s="1"/>
  <c r="X52" i="1"/>
  <c r="X67" i="1" s="1"/>
  <c r="C113" i="9" s="1"/>
  <c r="R52" i="1"/>
  <c r="R67" i="1" s="1"/>
  <c r="R71" i="1" s="1"/>
  <c r="D85" i="9" s="1"/>
  <c r="O52" i="1"/>
  <c r="O67" i="1" s="1"/>
  <c r="J746" i="1" s="1"/>
  <c r="AO52" i="1"/>
  <c r="AO67" i="1" s="1"/>
  <c r="F177" i="9" s="1"/>
  <c r="H113" i="9"/>
  <c r="AN52" i="1"/>
  <c r="AN67" i="1" s="1"/>
  <c r="J771" i="1" s="1"/>
  <c r="J52" i="1"/>
  <c r="J67" i="1" s="1"/>
  <c r="J71" i="1" s="1"/>
  <c r="C52" i="1"/>
  <c r="C67" i="1" s="1"/>
  <c r="C17" i="9" s="1"/>
  <c r="BH52" i="1"/>
  <c r="BH67" i="1" s="1"/>
  <c r="BH71" i="1" s="1"/>
  <c r="AH52" i="1"/>
  <c r="AH67" i="1" s="1"/>
  <c r="F145" i="9" s="1"/>
  <c r="AZ52" i="1"/>
  <c r="AZ67" i="1" s="1"/>
  <c r="AZ71" i="1" s="1"/>
  <c r="BB52" i="1"/>
  <c r="BB67" i="1" s="1"/>
  <c r="E241" i="9" s="1"/>
  <c r="AE52" i="1"/>
  <c r="AE67" i="1" s="1"/>
  <c r="C145" i="9" s="1"/>
  <c r="W52" i="1"/>
  <c r="W67" i="1" s="1"/>
  <c r="I81" i="9" s="1"/>
  <c r="U52" i="1"/>
  <c r="U67" i="1" s="1"/>
  <c r="G81" i="9" s="1"/>
  <c r="Z52" i="1"/>
  <c r="Z67" i="1" s="1"/>
  <c r="J757" i="1" s="1"/>
  <c r="CA52" i="1"/>
  <c r="CA67" i="1" s="1"/>
  <c r="J810" i="1" s="1"/>
  <c r="K52" i="1"/>
  <c r="K67" i="1" s="1"/>
  <c r="J742" i="1" s="1"/>
  <c r="H52" i="1"/>
  <c r="H67" i="1" s="1"/>
  <c r="J739" i="1" s="1"/>
  <c r="N755" i="1"/>
  <c r="N764" i="1"/>
  <c r="N757" i="1"/>
  <c r="G122" i="9"/>
  <c r="N747" i="1"/>
  <c r="N746" i="1"/>
  <c r="N771" i="1"/>
  <c r="N775" i="1"/>
  <c r="N765" i="1"/>
  <c r="N778" i="1"/>
  <c r="I90" i="9"/>
  <c r="H815" i="1"/>
  <c r="C429" i="1"/>
  <c r="F815" i="1"/>
  <c r="F816" i="1"/>
  <c r="C430" i="1"/>
  <c r="G816" i="1"/>
  <c r="I366" i="9"/>
  <c r="G815" i="1"/>
  <c r="H236" i="9"/>
  <c r="E788" i="1"/>
  <c r="L71" i="1"/>
  <c r="C505" i="1" s="1"/>
  <c r="G505" i="1" s="1"/>
  <c r="BC71" i="1"/>
  <c r="C633" i="1" s="1"/>
  <c r="E804" i="1"/>
  <c r="W48" i="1"/>
  <c r="W62" i="1" s="1"/>
  <c r="I76" i="9" s="1"/>
  <c r="C815" i="1"/>
  <c r="I362" i="9"/>
  <c r="I113" i="9"/>
  <c r="J761" i="1"/>
  <c r="J769" i="1"/>
  <c r="G76" i="9"/>
  <c r="E752" i="1"/>
  <c r="E743" i="1"/>
  <c r="E810" i="1"/>
  <c r="E790" i="1"/>
  <c r="N817" i="1"/>
  <c r="H268" i="9"/>
  <c r="BL71" i="1"/>
  <c r="E795" i="1"/>
  <c r="D140" i="9"/>
  <c r="AF71" i="1"/>
  <c r="C525" i="1" s="1"/>
  <c r="G525" i="1" s="1"/>
  <c r="E763" i="1"/>
  <c r="D300" i="9"/>
  <c r="E798" i="1"/>
  <c r="E768" i="1"/>
  <c r="I140" i="9"/>
  <c r="J790" i="1"/>
  <c r="J755" i="1"/>
  <c r="E81" i="9"/>
  <c r="E734" i="1"/>
  <c r="CE62" i="1"/>
  <c r="C71" i="1"/>
  <c r="BN730" i="1"/>
  <c r="AV71" i="1"/>
  <c r="F204" i="9"/>
  <c r="E784" i="1"/>
  <c r="B447" i="1"/>
  <c r="D367" i="1"/>
  <c r="BG71" i="1"/>
  <c r="H300" i="9"/>
  <c r="E740" i="1"/>
  <c r="C33" i="8"/>
  <c r="C118" i="8"/>
  <c r="D145" i="9"/>
  <c r="J785" i="1"/>
  <c r="C44" i="9"/>
  <c r="E741" i="1"/>
  <c r="E172" i="9"/>
  <c r="E771" i="1"/>
  <c r="I300" i="9"/>
  <c r="E803" i="1"/>
  <c r="E742" i="1"/>
  <c r="D44" i="9"/>
  <c r="E770" i="1"/>
  <c r="G268" i="9"/>
  <c r="E794" i="1"/>
  <c r="E108" i="9"/>
  <c r="E757" i="1"/>
  <c r="D268" i="9"/>
  <c r="E791" i="1"/>
  <c r="E750" i="1"/>
  <c r="E76" i="9"/>
  <c r="E780" i="1"/>
  <c r="P71" i="1"/>
  <c r="C509" i="1" s="1"/>
  <c r="G509" i="1" s="1"/>
  <c r="E747" i="1"/>
  <c r="I44" i="9"/>
  <c r="C236" i="9"/>
  <c r="E748" i="1"/>
  <c r="C76" i="9"/>
  <c r="I268" i="9"/>
  <c r="E796" i="1"/>
  <c r="F300" i="9"/>
  <c r="E800" i="1"/>
  <c r="E759" i="1"/>
  <c r="G108" i="9"/>
  <c r="D76" i="9"/>
  <c r="E767" i="1"/>
  <c r="H140" i="9"/>
  <c r="E787" i="1"/>
  <c r="G236" i="9"/>
  <c r="E799" i="1"/>
  <c r="BP71" i="1"/>
  <c r="C561" i="1" s="1"/>
  <c r="AG71" i="1"/>
  <c r="E764" i="1"/>
  <c r="F76" i="9"/>
  <c r="E751" i="1"/>
  <c r="E783" i="1"/>
  <c r="E737" i="1"/>
  <c r="AR71" i="1"/>
  <c r="I172" i="9"/>
  <c r="F332" i="9"/>
  <c r="BX71" i="1"/>
  <c r="E807" i="1"/>
  <c r="D172" i="9"/>
  <c r="E268" i="9"/>
  <c r="BI71" i="1"/>
  <c r="E762" i="1"/>
  <c r="C140" i="9"/>
  <c r="H332" i="9"/>
  <c r="E809" i="1"/>
  <c r="BZ71" i="1"/>
  <c r="F172" i="9"/>
  <c r="E786" i="1"/>
  <c r="D330" i="1"/>
  <c r="C86" i="8" s="1"/>
  <c r="B476" i="1"/>
  <c r="C14" i="5"/>
  <c r="C10" i="4"/>
  <c r="B10" i="4"/>
  <c r="E765" i="1"/>
  <c r="F140" i="9"/>
  <c r="D12" i="9"/>
  <c r="E735" i="1"/>
  <c r="J743" i="1"/>
  <c r="E305" i="9"/>
  <c r="J799" i="1"/>
  <c r="G113" i="9"/>
  <c r="J779" i="1"/>
  <c r="F209" i="9"/>
  <c r="I108" i="9"/>
  <c r="E761" i="1"/>
  <c r="AD71" i="1"/>
  <c r="D204" i="9"/>
  <c r="E777" i="1"/>
  <c r="F268" i="9"/>
  <c r="E793" i="1"/>
  <c r="G332" i="9"/>
  <c r="E808" i="1"/>
  <c r="E797" i="1"/>
  <c r="C300" i="9"/>
  <c r="E145" i="9"/>
  <c r="J764" i="1"/>
  <c r="H305" i="9"/>
  <c r="E753" i="1"/>
  <c r="H76" i="9"/>
  <c r="G172" i="9"/>
  <c r="E773" i="1"/>
  <c r="AP71" i="1"/>
  <c r="E789" i="1"/>
  <c r="I236" i="9"/>
  <c r="D332" i="9"/>
  <c r="E805" i="1"/>
  <c r="E781" i="1"/>
  <c r="H204" i="9"/>
  <c r="J775" i="1"/>
  <c r="J812" i="1"/>
  <c r="D81" i="9"/>
  <c r="G44" i="9"/>
  <c r="E745" i="1"/>
  <c r="C172" i="9"/>
  <c r="E769" i="1"/>
  <c r="AL71" i="1"/>
  <c r="E236" i="9"/>
  <c r="E785" i="1"/>
  <c r="E801" i="1"/>
  <c r="G300" i="9"/>
  <c r="F44" i="9"/>
  <c r="E744" i="1"/>
  <c r="E811" i="1"/>
  <c r="H44" i="9"/>
  <c r="B446" i="1"/>
  <c r="D242" i="1"/>
  <c r="E779" i="10"/>
  <c r="E795" i="10"/>
  <c r="H273" i="9"/>
  <c r="F12" i="9"/>
  <c r="E760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J809" i="10"/>
  <c r="J740" i="10"/>
  <c r="J808" i="10"/>
  <c r="P815" i="10"/>
  <c r="J804" i="10"/>
  <c r="J772" i="10"/>
  <c r="J774" i="10"/>
  <c r="J758" i="10"/>
  <c r="G177" i="9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N815" i="10"/>
  <c r="E754" i="1"/>
  <c r="C420" i="1"/>
  <c r="B28" i="4"/>
  <c r="N772" i="1"/>
  <c r="F186" i="9"/>
  <c r="E763" i="10"/>
  <c r="J809" i="1"/>
  <c r="E746" i="1"/>
  <c r="I204" i="9"/>
  <c r="H172" i="9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F21" i="9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D465" i="1" s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F515" i="1" l="1"/>
  <c r="H515" i="1" s="1"/>
  <c r="J739" i="10"/>
  <c r="J790" i="10"/>
  <c r="J747" i="10"/>
  <c r="AI71" i="1"/>
  <c r="E273" i="9"/>
  <c r="AB71" i="1"/>
  <c r="S71" i="1"/>
  <c r="BA71" i="1"/>
  <c r="H505" i="1"/>
  <c r="F505" i="1"/>
  <c r="H499" i="1"/>
  <c r="F499" i="1"/>
  <c r="F517" i="1"/>
  <c r="H517" i="1" s="1"/>
  <c r="H511" i="1"/>
  <c r="F511" i="1"/>
  <c r="H501" i="1"/>
  <c r="F501" i="1"/>
  <c r="F497" i="1"/>
  <c r="H497" i="1"/>
  <c r="AU71" i="1"/>
  <c r="C712" i="1" s="1"/>
  <c r="J806" i="10"/>
  <c r="J776" i="10"/>
  <c r="J755" i="10"/>
  <c r="V71" i="1"/>
  <c r="Q71" i="1"/>
  <c r="C510" i="1" s="1"/>
  <c r="G510" i="1" s="1"/>
  <c r="J756" i="1"/>
  <c r="H145" i="9"/>
  <c r="Y71" i="1"/>
  <c r="D117" i="9" s="1"/>
  <c r="J766" i="1"/>
  <c r="BT71" i="1"/>
  <c r="I309" i="9" s="1"/>
  <c r="I305" i="9"/>
  <c r="H81" i="9"/>
  <c r="J749" i="1"/>
  <c r="J777" i="1"/>
  <c r="C540" i="1"/>
  <c r="G540" i="1" s="1"/>
  <c r="BO71" i="1"/>
  <c r="J784" i="1"/>
  <c r="C518" i="1"/>
  <c r="G518" i="1" s="1"/>
  <c r="E53" i="9"/>
  <c r="D209" i="9"/>
  <c r="J776" i="1"/>
  <c r="D305" i="9"/>
  <c r="AS71" i="1"/>
  <c r="C81" i="9"/>
  <c r="BB71" i="1"/>
  <c r="E245" i="9" s="1"/>
  <c r="E213" i="9"/>
  <c r="J734" i="1"/>
  <c r="J747" i="1"/>
  <c r="F337" i="9"/>
  <c r="J802" i="1"/>
  <c r="J804" i="1"/>
  <c r="H177" i="9"/>
  <c r="J786" i="1"/>
  <c r="AQ71" i="1"/>
  <c r="F273" i="9"/>
  <c r="H49" i="9"/>
  <c r="O71" i="1"/>
  <c r="C508" i="1" s="1"/>
  <c r="G508" i="1" s="1"/>
  <c r="BJ71" i="1"/>
  <c r="C337" i="9"/>
  <c r="CC71" i="1"/>
  <c r="C620" i="1" s="1"/>
  <c r="AC71" i="1"/>
  <c r="H117" i="9" s="1"/>
  <c r="J762" i="1"/>
  <c r="E17" i="9"/>
  <c r="E71" i="1"/>
  <c r="C498" i="1" s="1"/>
  <c r="G498" i="1" s="1"/>
  <c r="J794" i="1"/>
  <c r="CA71" i="1"/>
  <c r="C647" i="1" s="1"/>
  <c r="H71" i="1"/>
  <c r="H21" i="9" s="1"/>
  <c r="C49" i="9"/>
  <c r="U71" i="1"/>
  <c r="C686" i="1" s="1"/>
  <c r="J741" i="1"/>
  <c r="J752" i="1"/>
  <c r="H17" i="9"/>
  <c r="I17" i="9"/>
  <c r="C565" i="1"/>
  <c r="C677" i="1"/>
  <c r="G273" i="9"/>
  <c r="CE52" i="1"/>
  <c r="CE67" i="1"/>
  <c r="CE71" i="1" s="1"/>
  <c r="C716" i="1" s="1"/>
  <c r="C640" i="1"/>
  <c r="E337" i="9"/>
  <c r="J772" i="1"/>
  <c r="D273" i="9"/>
  <c r="I337" i="9"/>
  <c r="X71" i="1"/>
  <c r="C517" i="1" s="1"/>
  <c r="G517" i="1" s="1"/>
  <c r="W71" i="1"/>
  <c r="C516" i="1" s="1"/>
  <c r="G516" i="1" s="1"/>
  <c r="BW71" i="1"/>
  <c r="E341" i="9" s="1"/>
  <c r="N71" i="1"/>
  <c r="C507" i="1" s="1"/>
  <c r="G507" i="1" s="1"/>
  <c r="K71" i="1"/>
  <c r="C504" i="1" s="1"/>
  <c r="G504" i="1" s="1"/>
  <c r="C690" i="1"/>
  <c r="J754" i="1"/>
  <c r="J791" i="1"/>
  <c r="AO71" i="1"/>
  <c r="F181" i="9" s="1"/>
  <c r="AJ71" i="1"/>
  <c r="D277" i="9"/>
  <c r="C636" i="1"/>
  <c r="C553" i="1"/>
  <c r="C624" i="1"/>
  <c r="C549" i="1"/>
  <c r="G245" i="9"/>
  <c r="H245" i="9"/>
  <c r="C550" i="1"/>
  <c r="G550" i="1" s="1"/>
  <c r="C614" i="1"/>
  <c r="C530" i="1"/>
  <c r="G530" i="1" s="1"/>
  <c r="I149" i="9"/>
  <c r="J765" i="1"/>
  <c r="AN71" i="1"/>
  <c r="C705" i="1" s="1"/>
  <c r="C213" i="9"/>
  <c r="E113" i="9"/>
  <c r="Z71" i="1"/>
  <c r="AH71" i="1"/>
  <c r="C527" i="1" s="1"/>
  <c r="G527" i="1" s="1"/>
  <c r="G49" i="9"/>
  <c r="E177" i="9"/>
  <c r="D49" i="9"/>
  <c r="C241" i="9"/>
  <c r="J783" i="1"/>
  <c r="I71" i="1"/>
  <c r="AE71" i="1"/>
  <c r="N815" i="1"/>
  <c r="E309" i="9"/>
  <c r="D149" i="9"/>
  <c r="C548" i="1"/>
  <c r="F245" i="9"/>
  <c r="C697" i="1"/>
  <c r="C341" i="9"/>
  <c r="C566" i="1"/>
  <c r="E815" i="1"/>
  <c r="CE48" i="1"/>
  <c r="C706" i="1"/>
  <c r="D339" i="1"/>
  <c r="C102" i="8" s="1"/>
  <c r="C702" i="1"/>
  <c r="C428" i="1"/>
  <c r="C546" i="1"/>
  <c r="G546" i="1" s="1"/>
  <c r="D245" i="9"/>
  <c r="C630" i="1"/>
  <c r="I277" i="9"/>
  <c r="C564" i="1"/>
  <c r="H309" i="9"/>
  <c r="C618" i="1"/>
  <c r="C277" i="9"/>
  <c r="C552" i="1"/>
  <c r="C448" i="1"/>
  <c r="C119" i="8"/>
  <c r="D368" i="1"/>
  <c r="C557" i="1"/>
  <c r="H277" i="9"/>
  <c r="C637" i="1"/>
  <c r="C558" i="1"/>
  <c r="F213" i="9"/>
  <c r="C541" i="1"/>
  <c r="C713" i="1"/>
  <c r="C496" i="1"/>
  <c r="G496" i="1" s="1"/>
  <c r="C21" i="9"/>
  <c r="C668" i="1"/>
  <c r="I364" i="9"/>
  <c r="E816" i="1"/>
  <c r="C621" i="1"/>
  <c r="C499" i="1"/>
  <c r="G499" i="1" s="1"/>
  <c r="C671" i="1"/>
  <c r="C571" i="1"/>
  <c r="C646" i="1"/>
  <c r="H341" i="9"/>
  <c r="C709" i="1"/>
  <c r="C537" i="1"/>
  <c r="G537" i="1" s="1"/>
  <c r="I181" i="9"/>
  <c r="F85" i="9"/>
  <c r="C685" i="1"/>
  <c r="C513" i="1"/>
  <c r="G513" i="1" s="1"/>
  <c r="C698" i="1"/>
  <c r="C526" i="1"/>
  <c r="G526" i="1" s="1"/>
  <c r="E149" i="9"/>
  <c r="C511" i="1"/>
  <c r="G511" i="1" s="1"/>
  <c r="C683" i="1"/>
  <c r="C85" i="9"/>
  <c r="I53" i="9"/>
  <c r="C681" i="1"/>
  <c r="C554" i="1"/>
  <c r="C634" i="1"/>
  <c r="E277" i="9"/>
  <c r="C569" i="1"/>
  <c r="C644" i="1"/>
  <c r="F341" i="9"/>
  <c r="G213" i="9"/>
  <c r="C542" i="1"/>
  <c r="C631" i="1"/>
  <c r="G277" i="9"/>
  <c r="C635" i="1"/>
  <c r="C556" i="1"/>
  <c r="F309" i="9"/>
  <c r="C623" i="1"/>
  <c r="C562" i="1"/>
  <c r="C521" i="1"/>
  <c r="G521" i="1" s="1"/>
  <c r="G117" i="9"/>
  <c r="C693" i="1"/>
  <c r="C245" i="9"/>
  <c r="C628" i="1"/>
  <c r="C545" i="1"/>
  <c r="G545" i="1" s="1"/>
  <c r="E85" i="9"/>
  <c r="C512" i="1"/>
  <c r="G512" i="1" s="1"/>
  <c r="C684" i="1"/>
  <c r="C675" i="1"/>
  <c r="C503" i="1"/>
  <c r="G503" i="1" s="1"/>
  <c r="C53" i="9"/>
  <c r="C532" i="1"/>
  <c r="G532" i="1" s="1"/>
  <c r="C704" i="1"/>
  <c r="D181" i="9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44" i="1" s="1"/>
  <c r="H536" i="1"/>
  <c r="F536" i="1"/>
  <c r="F528" i="1"/>
  <c r="H528" i="1" s="1"/>
  <c r="F520" i="1"/>
  <c r="H520" i="1" s="1"/>
  <c r="Z815" i="10"/>
  <c r="D341" i="1"/>
  <c r="C481" i="1" s="1"/>
  <c r="C50" i="8"/>
  <c r="D309" i="9"/>
  <c r="C627" i="1"/>
  <c r="C56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F32" i="6"/>
  <c r="C478" i="1"/>
  <c r="C305" i="9"/>
  <c r="J797" i="1"/>
  <c r="C536" i="1"/>
  <c r="G536" i="1" s="1"/>
  <c r="H181" i="9"/>
  <c r="C708" i="1"/>
  <c r="J748" i="10"/>
  <c r="J763" i="10"/>
  <c r="J795" i="10"/>
  <c r="C670" i="1"/>
  <c r="C687" i="1"/>
  <c r="C515" i="1"/>
  <c r="G515" i="1" s="1"/>
  <c r="H85" i="9"/>
  <c r="E760" i="10"/>
  <c r="E770" i="10"/>
  <c r="E786" i="10"/>
  <c r="E802" i="10"/>
  <c r="E810" i="10"/>
  <c r="F498" i="1"/>
  <c r="H498" i="1" s="1"/>
  <c r="C673" i="1"/>
  <c r="J788" i="1"/>
  <c r="H241" i="9"/>
  <c r="J768" i="1"/>
  <c r="I145" i="9"/>
  <c r="G209" i="9"/>
  <c r="J780" i="1"/>
  <c r="J808" i="1"/>
  <c r="G337" i="9"/>
  <c r="D177" i="9"/>
  <c r="J770" i="1"/>
  <c r="I85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C563" i="1"/>
  <c r="G309" i="9"/>
  <c r="C626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H516" i="1" s="1"/>
  <c r="J735" i="1"/>
  <c r="D17" i="9"/>
  <c r="J800" i="1"/>
  <c r="F305" i="9"/>
  <c r="J771" i="10"/>
  <c r="C622" i="1"/>
  <c r="C373" i="9"/>
  <c r="C573" i="1"/>
  <c r="C181" i="9"/>
  <c r="C703" i="1"/>
  <c r="C531" i="1"/>
  <c r="G531" i="1" s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H524" i="1" s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06" i="1"/>
  <c r="G506" i="1" s="1"/>
  <c r="F53" i="9"/>
  <c r="C678" i="1"/>
  <c r="C555" i="1"/>
  <c r="C617" i="1"/>
  <c r="F277" i="9"/>
  <c r="C523" i="1"/>
  <c r="G523" i="1" s="1"/>
  <c r="C695" i="1"/>
  <c r="I117" i="9"/>
  <c r="C682" i="1" l="1"/>
  <c r="C501" i="1"/>
  <c r="G501" i="1" s="1"/>
  <c r="C679" i="1"/>
  <c r="C632" i="1"/>
  <c r="C680" i="1"/>
  <c r="C676" i="1"/>
  <c r="G85" i="9"/>
  <c r="C710" i="1"/>
  <c r="C538" i="1"/>
  <c r="G538" i="1" s="1"/>
  <c r="C694" i="1"/>
  <c r="C482" i="1"/>
  <c r="H53" i="9"/>
  <c r="C522" i="1"/>
  <c r="G522" i="1" s="1"/>
  <c r="E21" i="9"/>
  <c r="D53" i="9"/>
  <c r="C514" i="1"/>
  <c r="G514" i="1" s="1"/>
  <c r="C688" i="1"/>
  <c r="C534" i="1"/>
  <c r="G534" i="1" s="1"/>
  <c r="C572" i="1"/>
  <c r="I341" i="9"/>
  <c r="C433" i="1"/>
  <c r="J816" i="1"/>
  <c r="C643" i="1"/>
  <c r="F149" i="9"/>
  <c r="G53" i="9"/>
  <c r="C699" i="1"/>
  <c r="I369" i="9"/>
  <c r="J815" i="1"/>
  <c r="C568" i="1"/>
  <c r="C117" i="9"/>
  <c r="C689" i="1"/>
  <c r="C533" i="1"/>
  <c r="G533" i="1" s="1"/>
  <c r="D615" i="1"/>
  <c r="D673" i="1" s="1"/>
  <c r="C701" i="1"/>
  <c r="C529" i="1"/>
  <c r="G529" i="1" s="1"/>
  <c r="E181" i="9"/>
  <c r="H149" i="9"/>
  <c r="C524" i="1"/>
  <c r="G524" i="1" s="1"/>
  <c r="C696" i="1"/>
  <c r="C149" i="9"/>
  <c r="C441" i="1"/>
  <c r="I373" i="9"/>
  <c r="C674" i="1"/>
  <c r="I21" i="9"/>
  <c r="C502" i="1"/>
  <c r="G502" i="1" s="1"/>
  <c r="C691" i="1"/>
  <c r="C519" i="1"/>
  <c r="G519" i="1" s="1"/>
  <c r="E117" i="9"/>
  <c r="D618" i="1"/>
  <c r="D626" i="1"/>
  <c r="D621" i="1"/>
  <c r="D668" i="1"/>
  <c r="D701" i="1"/>
  <c r="D639" i="1"/>
  <c r="D711" i="1"/>
  <c r="D646" i="1"/>
  <c r="D620" i="1"/>
  <c r="D713" i="1"/>
  <c r="D636" i="1"/>
  <c r="D716" i="1"/>
  <c r="C120" i="8"/>
  <c r="D373" i="1"/>
  <c r="F522" i="1"/>
  <c r="H522" i="1" s="1"/>
  <c r="F510" i="1"/>
  <c r="H510" i="1" s="1"/>
  <c r="F513" i="1"/>
  <c r="H51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F530" i="1"/>
  <c r="H530" i="1" s="1"/>
  <c r="F512" i="1"/>
  <c r="H512" i="1"/>
  <c r="F526" i="1"/>
  <c r="H526" i="1"/>
  <c r="F503" i="1"/>
  <c r="H503" i="1" s="1"/>
  <c r="F508" i="1"/>
  <c r="H508" i="1" s="1"/>
  <c r="F514" i="1"/>
  <c r="H514" i="1" s="1"/>
  <c r="H507" i="1"/>
  <c r="F507" i="1"/>
  <c r="H518" i="1"/>
  <c r="F518" i="1"/>
  <c r="H546" i="1"/>
  <c r="F546" i="1"/>
  <c r="F506" i="1"/>
  <c r="H506" i="1"/>
  <c r="H500" i="1"/>
  <c r="F500" i="1"/>
  <c r="F509" i="1"/>
  <c r="H509" i="1" s="1"/>
  <c r="C648" i="1" l="1"/>
  <c r="M716" i="1" s="1"/>
  <c r="Y816" i="1" s="1"/>
  <c r="D642" i="1"/>
  <c r="D616" i="1"/>
  <c r="D696" i="1"/>
  <c r="D623" i="1"/>
  <c r="D685" i="1"/>
  <c r="D694" i="1"/>
  <c r="D641" i="1"/>
  <c r="D689" i="1"/>
  <c r="D629" i="1"/>
  <c r="D622" i="1"/>
  <c r="D624" i="1"/>
  <c r="D674" i="1"/>
  <c r="D709" i="1"/>
  <c r="D702" i="1"/>
  <c r="D698" i="1"/>
  <c r="D672" i="1"/>
  <c r="D704" i="1"/>
  <c r="D677" i="1"/>
  <c r="D693" i="1"/>
  <c r="D645" i="1"/>
  <c r="D640" i="1"/>
  <c r="D687" i="1"/>
  <c r="D638" i="1"/>
  <c r="D695" i="1"/>
  <c r="D630" i="1"/>
  <c r="D705" i="1"/>
  <c r="D617" i="1"/>
  <c r="D707" i="1"/>
  <c r="D635" i="1"/>
  <c r="D628" i="1"/>
  <c r="D708" i="1"/>
  <c r="D676" i="1"/>
  <c r="D670" i="1"/>
  <c r="D669" i="1"/>
  <c r="D632" i="1"/>
  <c r="D697" i="1"/>
  <c r="D690" i="1"/>
  <c r="D637" i="1"/>
  <c r="D647" i="1"/>
  <c r="D644" i="1"/>
  <c r="D691" i="1"/>
  <c r="D688" i="1"/>
  <c r="D706" i="1"/>
  <c r="D633" i="1"/>
  <c r="D631" i="1"/>
  <c r="D671" i="1"/>
  <c r="D643" i="1"/>
  <c r="D699" i="1"/>
  <c r="D681" i="1"/>
  <c r="D679" i="1"/>
  <c r="C715" i="1"/>
  <c r="D678" i="1"/>
  <c r="D684" i="1"/>
  <c r="D634" i="1"/>
  <c r="D619" i="1"/>
  <c r="D675" i="1"/>
  <c r="D680" i="1"/>
  <c r="D686" i="1"/>
  <c r="D712" i="1"/>
  <c r="D710" i="1"/>
  <c r="D700" i="1"/>
  <c r="D627" i="1"/>
  <c r="D625" i="1"/>
  <c r="D692" i="1"/>
  <c r="D683" i="1"/>
  <c r="D703" i="1"/>
  <c r="D682" i="1"/>
  <c r="C126" i="8"/>
  <c r="D391" i="1"/>
  <c r="J733" i="10"/>
  <c r="J814" i="10" s="1"/>
  <c r="H545" i="1"/>
  <c r="F545" i="1"/>
  <c r="H525" i="1"/>
  <c r="F525" i="1"/>
  <c r="H529" i="1"/>
  <c r="F529" i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D715" i="1"/>
  <c r="E612" i="1"/>
  <c r="E693" i="1" s="1"/>
  <c r="C142" i="8"/>
  <c r="D393" i="1"/>
  <c r="J815" i="10"/>
  <c r="E695" i="1" l="1"/>
  <c r="E699" i="1"/>
  <c r="E643" i="1"/>
  <c r="E629" i="1"/>
  <c r="E634" i="1"/>
  <c r="E701" i="1"/>
  <c r="E677" i="1"/>
  <c r="E625" i="1"/>
  <c r="E645" i="1"/>
  <c r="E673" i="1"/>
  <c r="E708" i="1"/>
  <c r="E704" i="1"/>
  <c r="E646" i="1"/>
  <c r="E626" i="1"/>
  <c r="E683" i="1"/>
  <c r="E698" i="1"/>
  <c r="E692" i="1"/>
  <c r="E637" i="1"/>
  <c r="E640" i="1"/>
  <c r="E636" i="1"/>
  <c r="E674" i="1"/>
  <c r="E624" i="1"/>
  <c r="E709" i="1"/>
  <c r="E689" i="1"/>
  <c r="E711" i="1"/>
  <c r="E628" i="1"/>
  <c r="E682" i="1"/>
  <c r="E678" i="1"/>
  <c r="E688" i="1"/>
  <c r="E669" i="1"/>
  <c r="E647" i="1"/>
  <c r="E671" i="1"/>
  <c r="E686" i="1"/>
  <c r="E632" i="1"/>
  <c r="E644" i="1"/>
  <c r="E697" i="1"/>
  <c r="E684" i="1"/>
  <c r="E670" i="1"/>
  <c r="E706" i="1"/>
  <c r="E707" i="1"/>
  <c r="E703" i="1"/>
  <c r="E676" i="1"/>
  <c r="E627" i="1"/>
  <c r="E694" i="1"/>
  <c r="E685" i="1"/>
  <c r="E642" i="1"/>
  <c r="E705" i="1"/>
  <c r="E687" i="1"/>
  <c r="E641" i="1"/>
  <c r="E713" i="1"/>
  <c r="E681" i="1"/>
  <c r="E633" i="1"/>
  <c r="E672" i="1"/>
  <c r="E630" i="1"/>
  <c r="E679" i="1"/>
  <c r="E690" i="1"/>
  <c r="E631" i="1"/>
  <c r="E680" i="1"/>
  <c r="E639" i="1"/>
  <c r="E700" i="1"/>
  <c r="E635" i="1"/>
  <c r="E668" i="1"/>
  <c r="E638" i="1"/>
  <c r="E712" i="1"/>
  <c r="E702" i="1"/>
  <c r="E675" i="1"/>
  <c r="E691" i="1"/>
  <c r="E710" i="1"/>
  <c r="E696" i="1"/>
  <c r="C146" i="8"/>
  <c r="D396" i="1"/>
  <c r="C151" i="8" s="1"/>
  <c r="E715" i="1" l="1"/>
  <c r="F624" i="1"/>
  <c r="F632" i="1" l="1"/>
  <c r="F642" i="1"/>
  <c r="F633" i="1"/>
  <c r="F699" i="1"/>
  <c r="F689" i="1"/>
  <c r="F629" i="1"/>
  <c r="F670" i="1"/>
  <c r="F647" i="1"/>
  <c r="F646" i="1"/>
  <c r="F645" i="1"/>
  <c r="F668" i="1"/>
  <c r="F627" i="1"/>
  <c r="F634" i="1"/>
  <c r="F639" i="1"/>
  <c r="F705" i="1"/>
  <c r="F637" i="1"/>
  <c r="F626" i="1"/>
  <c r="F641" i="1"/>
  <c r="F711" i="1"/>
  <c r="F692" i="1"/>
  <c r="F681" i="1"/>
  <c r="F675" i="1"/>
  <c r="F700" i="1"/>
  <c r="F698" i="1"/>
  <c r="F707" i="1"/>
  <c r="F706" i="1"/>
  <c r="F710" i="1"/>
  <c r="F630" i="1"/>
  <c r="F631" i="1"/>
  <c r="F682" i="1"/>
  <c r="F625" i="1"/>
  <c r="F680" i="1"/>
  <c r="F686" i="1"/>
  <c r="F644" i="1"/>
  <c r="F683" i="1"/>
  <c r="F693" i="1"/>
  <c r="F704" i="1"/>
  <c r="F628" i="1"/>
  <c r="F716" i="1"/>
  <c r="F694" i="1"/>
  <c r="F712" i="1"/>
  <c r="F643" i="1"/>
  <c r="F688" i="1"/>
  <c r="F691" i="1"/>
  <c r="F676" i="1"/>
  <c r="F695" i="1"/>
  <c r="F687" i="1"/>
  <c r="F679" i="1"/>
  <c r="F697" i="1"/>
  <c r="F638" i="1"/>
  <c r="F671" i="1"/>
  <c r="F669" i="1"/>
  <c r="F709" i="1"/>
  <c r="F696" i="1"/>
  <c r="F636" i="1"/>
  <c r="F673" i="1"/>
  <c r="F701" i="1"/>
  <c r="F708" i="1"/>
  <c r="F674" i="1"/>
  <c r="F684" i="1"/>
  <c r="F640" i="1"/>
  <c r="F685" i="1"/>
  <c r="F635" i="1"/>
  <c r="F672" i="1"/>
  <c r="F690" i="1"/>
  <c r="F713" i="1"/>
  <c r="F702" i="1"/>
  <c r="F677" i="1"/>
  <c r="F678" i="1"/>
  <c r="F703" i="1"/>
  <c r="F715" i="1" l="1"/>
  <c r="G625" i="1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H628" i="1" s="1"/>
  <c r="G696" i="1"/>
  <c r="G705" i="1"/>
  <c r="G671" i="1"/>
  <c r="G697" i="1"/>
  <c r="G699" i="1"/>
  <c r="G707" i="1"/>
  <c r="G709" i="1"/>
  <c r="G687" i="1"/>
  <c r="G682" i="1"/>
  <c r="G694" i="1"/>
  <c r="G672" i="1"/>
  <c r="G674" i="1"/>
  <c r="G632" i="1"/>
  <c r="G686" i="1"/>
  <c r="G641" i="1"/>
  <c r="G708" i="1"/>
  <c r="G676" i="1"/>
  <c r="G639" i="1"/>
  <c r="G700" i="1"/>
  <c r="G629" i="1"/>
  <c r="G681" i="1"/>
  <c r="G715" i="1" l="1"/>
  <c r="H683" i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673" i="1"/>
  <c r="H678" i="1"/>
  <c r="H630" i="1"/>
  <c r="H672" i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71" i="1"/>
  <c r="H696" i="1"/>
  <c r="H645" i="1"/>
  <c r="H700" i="1"/>
  <c r="H677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43" i="1"/>
  <c r="H681" i="1"/>
  <c r="H679" i="1"/>
  <c r="H708" i="1"/>
  <c r="H686" i="1"/>
  <c r="H693" i="1"/>
  <c r="H632" i="1"/>
  <c r="H692" i="1"/>
  <c r="H676" i="1"/>
  <c r="H716" i="1"/>
  <c r="H668" i="1"/>
  <c r="H640" i="1"/>
  <c r="H669" i="1"/>
  <c r="H646" i="1"/>
  <c r="H715" i="1" l="1"/>
  <c r="I629" i="1"/>
  <c r="I635" i="1" l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79" i="1"/>
  <c r="I638" i="1"/>
  <c r="I632" i="1"/>
  <c r="I715" i="1" l="1"/>
  <c r="J630" i="1"/>
  <c r="J708" i="1" l="1"/>
  <c r="J701" i="1"/>
  <c r="J695" i="1"/>
  <c r="J706" i="1"/>
  <c r="J712" i="1"/>
  <c r="J686" i="1"/>
  <c r="J638" i="1"/>
  <c r="J691" i="1"/>
  <c r="J683" i="1"/>
  <c r="J713" i="1"/>
  <c r="J678" i="1"/>
  <c r="J640" i="1"/>
  <c r="J684" i="1"/>
  <c r="J687" i="1"/>
  <c r="J673" i="1"/>
  <c r="J631" i="1"/>
  <c r="J676" i="1"/>
  <c r="J682" i="1"/>
  <c r="J636" i="1"/>
  <c r="J632" i="1"/>
  <c r="J705" i="1"/>
  <c r="J710" i="1"/>
  <c r="J693" i="1"/>
  <c r="J709" i="1"/>
  <c r="J689" i="1"/>
  <c r="J685" i="1"/>
  <c r="J699" i="1"/>
  <c r="J702" i="1"/>
  <c r="J711" i="1"/>
  <c r="J674" i="1"/>
  <c r="J697" i="1"/>
  <c r="J671" i="1"/>
  <c r="J634" i="1"/>
  <c r="J707" i="1"/>
  <c r="J675" i="1"/>
  <c r="J669" i="1"/>
  <c r="J670" i="1"/>
  <c r="J692" i="1"/>
  <c r="J641" i="1"/>
  <c r="J700" i="1"/>
  <c r="J679" i="1"/>
  <c r="J635" i="1"/>
  <c r="J694" i="1"/>
  <c r="J637" i="1"/>
  <c r="J647" i="1"/>
  <c r="J643" i="1"/>
  <c r="J681" i="1"/>
  <c r="J703" i="1"/>
  <c r="J716" i="1"/>
  <c r="J680" i="1"/>
  <c r="J690" i="1"/>
  <c r="J704" i="1"/>
  <c r="J668" i="1"/>
  <c r="J642" i="1"/>
  <c r="J646" i="1"/>
  <c r="J633" i="1"/>
  <c r="J639" i="1"/>
  <c r="J644" i="1"/>
  <c r="J672" i="1"/>
  <c r="J677" i="1"/>
  <c r="J696" i="1"/>
  <c r="J698" i="1"/>
  <c r="J645" i="1"/>
  <c r="J688" i="1"/>
  <c r="K644" i="1" l="1"/>
  <c r="K668" i="1" s="1"/>
  <c r="L647" i="1"/>
  <c r="L685" i="1" s="1"/>
  <c r="J715" i="1"/>
  <c r="K684" i="1" l="1"/>
  <c r="K672" i="1"/>
  <c r="K682" i="1"/>
  <c r="K674" i="1"/>
  <c r="K675" i="1"/>
  <c r="K705" i="1"/>
  <c r="K692" i="1"/>
  <c r="K700" i="1"/>
  <c r="K709" i="1"/>
  <c r="L684" i="1"/>
  <c r="K712" i="1"/>
  <c r="K694" i="1"/>
  <c r="K706" i="1"/>
  <c r="L673" i="1"/>
  <c r="L669" i="1"/>
  <c r="K703" i="1"/>
  <c r="K685" i="1"/>
  <c r="M685" i="1" s="1"/>
  <c r="Y751" i="1" s="1"/>
  <c r="K677" i="1"/>
  <c r="K687" i="1"/>
  <c r="K693" i="1"/>
  <c r="K688" i="1"/>
  <c r="K708" i="1"/>
  <c r="K670" i="1"/>
  <c r="K689" i="1"/>
  <c r="K697" i="1"/>
  <c r="L707" i="1"/>
  <c r="L698" i="1"/>
  <c r="L687" i="1"/>
  <c r="L701" i="1"/>
  <c r="L676" i="1"/>
  <c r="L690" i="1"/>
  <c r="L704" i="1"/>
  <c r="L681" i="1"/>
  <c r="L716" i="1"/>
  <c r="L674" i="1"/>
  <c r="M674" i="1" s="1"/>
  <c r="I23" i="9" s="1"/>
  <c r="L712" i="1"/>
  <c r="M712" i="1" s="1"/>
  <c r="E215" i="9" s="1"/>
  <c r="L713" i="1"/>
  <c r="L680" i="1"/>
  <c r="L699" i="1"/>
  <c r="L668" i="1"/>
  <c r="M668" i="1" s="1"/>
  <c r="L708" i="1"/>
  <c r="L697" i="1"/>
  <c r="L692" i="1"/>
  <c r="M692" i="1" s="1"/>
  <c r="L688" i="1"/>
  <c r="L695" i="1"/>
  <c r="L693" i="1"/>
  <c r="L710" i="1"/>
  <c r="K686" i="1"/>
  <c r="K691" i="1"/>
  <c r="K704" i="1"/>
  <c r="K699" i="1"/>
  <c r="K711" i="1"/>
  <c r="K671" i="1"/>
  <c r="K673" i="1"/>
  <c r="M673" i="1" s="1"/>
  <c r="Y739" i="1" s="1"/>
  <c r="K701" i="1"/>
  <c r="K695" i="1"/>
  <c r="K707" i="1"/>
  <c r="K716" i="1"/>
  <c r="L682" i="1"/>
  <c r="M682" i="1" s="1"/>
  <c r="Y748" i="1" s="1"/>
  <c r="L694" i="1"/>
  <c r="M694" i="1" s="1"/>
  <c r="Y760" i="1" s="1"/>
  <c r="L677" i="1"/>
  <c r="L706" i="1"/>
  <c r="L689" i="1"/>
  <c r="L711" i="1"/>
  <c r="L670" i="1"/>
  <c r="L678" i="1"/>
  <c r="L672" i="1"/>
  <c r="M672" i="1" s="1"/>
  <c r="G23" i="9" s="1"/>
  <c r="K669" i="1"/>
  <c r="M669" i="1" s="1"/>
  <c r="D23" i="9" s="1"/>
  <c r="K702" i="1"/>
  <c r="K681" i="1"/>
  <c r="K713" i="1"/>
  <c r="K679" i="1"/>
  <c r="K698" i="1"/>
  <c r="K696" i="1"/>
  <c r="K676" i="1"/>
  <c r="K678" i="1"/>
  <c r="K690" i="1"/>
  <c r="K680" i="1"/>
  <c r="M680" i="1" s="1"/>
  <c r="L675" i="1"/>
  <c r="M675" i="1" s="1"/>
  <c r="Y741" i="1" s="1"/>
  <c r="L703" i="1"/>
  <c r="M703" i="1" s="1"/>
  <c r="Y769" i="1" s="1"/>
  <c r="L700" i="1"/>
  <c r="M700" i="1" s="1"/>
  <c r="Y766" i="1" s="1"/>
  <c r="L686" i="1"/>
  <c r="L671" i="1"/>
  <c r="L696" i="1"/>
  <c r="L705" i="1"/>
  <c r="M705" i="1" s="1"/>
  <c r="E183" i="9" s="1"/>
  <c r="L709" i="1"/>
  <c r="M709" i="1" s="1"/>
  <c r="L702" i="1"/>
  <c r="L683" i="1"/>
  <c r="L691" i="1"/>
  <c r="L679" i="1"/>
  <c r="M684" i="1"/>
  <c r="E87" i="9" s="1"/>
  <c r="K683" i="1"/>
  <c r="K710" i="1"/>
  <c r="M706" i="1" l="1"/>
  <c r="F183" i="9" s="1"/>
  <c r="M689" i="1"/>
  <c r="Y755" i="1" s="1"/>
  <c r="M693" i="1"/>
  <c r="G119" i="9" s="1"/>
  <c r="M677" i="1"/>
  <c r="E55" i="9" s="1"/>
  <c r="M688" i="1"/>
  <c r="I87" i="9" s="1"/>
  <c r="M670" i="1"/>
  <c r="Y736" i="1" s="1"/>
  <c r="M698" i="1"/>
  <c r="Y764" i="1" s="1"/>
  <c r="M707" i="1"/>
  <c r="Y773" i="1" s="1"/>
  <c r="M708" i="1"/>
  <c r="Y774" i="1" s="1"/>
  <c r="M687" i="1"/>
  <c r="Y753" i="1" s="1"/>
  <c r="M697" i="1"/>
  <c r="D151" i="9" s="1"/>
  <c r="M702" i="1"/>
  <c r="I151" i="9" s="1"/>
  <c r="M671" i="1"/>
  <c r="Y737" i="1" s="1"/>
  <c r="M681" i="1"/>
  <c r="Y747" i="1" s="1"/>
  <c r="M683" i="1"/>
  <c r="D87" i="9" s="1"/>
  <c r="M691" i="1"/>
  <c r="E119" i="9" s="1"/>
  <c r="M695" i="1"/>
  <c r="Y761" i="1" s="1"/>
  <c r="M696" i="1"/>
  <c r="Y762" i="1" s="1"/>
  <c r="M676" i="1"/>
  <c r="D55" i="9" s="1"/>
  <c r="M713" i="1"/>
  <c r="Y779" i="1" s="1"/>
  <c r="M701" i="1"/>
  <c r="Y767" i="1" s="1"/>
  <c r="M678" i="1"/>
  <c r="F55" i="9" s="1"/>
  <c r="M704" i="1"/>
  <c r="Y770" i="1" s="1"/>
  <c r="M690" i="1"/>
  <c r="D119" i="9" s="1"/>
  <c r="Y738" i="1"/>
  <c r="M686" i="1"/>
  <c r="Y752" i="1" s="1"/>
  <c r="M711" i="1"/>
  <c r="Y777" i="1" s="1"/>
  <c r="M679" i="1"/>
  <c r="G55" i="9" s="1"/>
  <c r="M710" i="1"/>
  <c r="Y776" i="1" s="1"/>
  <c r="F119" i="9"/>
  <c r="Y758" i="1"/>
  <c r="G183" i="9"/>
  <c r="Y740" i="1"/>
  <c r="M699" i="1"/>
  <c r="H183" i="9"/>
  <c r="C183" i="9"/>
  <c r="F87" i="9"/>
  <c r="C87" i="9"/>
  <c r="Y750" i="1"/>
  <c r="Y771" i="1"/>
  <c r="Y746" i="1"/>
  <c r="H55" i="9"/>
  <c r="C55" i="9"/>
  <c r="Y772" i="1"/>
  <c r="G151" i="9"/>
  <c r="Y735" i="1"/>
  <c r="H119" i="9"/>
  <c r="I183" i="9"/>
  <c r="Y775" i="1"/>
  <c r="L715" i="1"/>
  <c r="Y778" i="1"/>
  <c r="H23" i="9"/>
  <c r="K715" i="1"/>
  <c r="Y734" i="1"/>
  <c r="C23" i="9"/>
  <c r="C119" i="9" l="1"/>
  <c r="Y768" i="1"/>
  <c r="Y743" i="1"/>
  <c r="Y754" i="1"/>
  <c r="F23" i="9"/>
  <c r="Y759" i="1"/>
  <c r="E151" i="9"/>
  <c r="Y763" i="1"/>
  <c r="E23" i="9"/>
  <c r="H87" i="9"/>
  <c r="I55" i="9"/>
  <c r="Y742" i="1"/>
  <c r="Y749" i="1"/>
  <c r="Y744" i="1"/>
  <c r="Y745" i="1"/>
  <c r="I119" i="9"/>
  <c r="F215" i="9"/>
  <c r="D183" i="9"/>
  <c r="Y756" i="1"/>
  <c r="H151" i="9"/>
  <c r="Y757" i="1"/>
  <c r="C151" i="9"/>
  <c r="C215" i="9"/>
  <c r="M715" i="1"/>
  <c r="G87" i="9"/>
  <c r="D215" i="9"/>
  <c r="Y765" i="1"/>
  <c r="F151" i="9"/>
  <c r="Y815" i="1" l="1"/>
</calcChain>
</file>

<file path=xl/sharedStrings.xml><?xml version="1.0" encoding="utf-8"?>
<sst xmlns="http://schemas.openxmlformats.org/spreadsheetml/2006/main" count="4945" uniqueCount="1284">
  <si>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</si>
  <si>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</si>
  <si>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</si>
  <si>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</si>
  <si>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</si>
  <si>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</si>
  <si>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</si>
  <si>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</si>
  <si>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</si>
  <si>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</si>
  <si>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</si>
  <si>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</si>
  <si>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</si>
  <si>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</si>
  <si>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</si>
  <si>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</si>
  <si>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</si>
  <si>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</si>
  <si>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</si>
  <si>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</si>
  <si>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</si>
  <si>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</si>
  <si>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</si>
  <si>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</si>
  <si>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</si>
  <si>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</si>
  <si>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</si>
  <si>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</si>
  <si>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</si>
  <si>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</si>
  <si>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</si>
  <si>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</si>
  <si>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</si>
  <si>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</si>
  <si>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</si>
  <si>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</si>
  <si>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</si>
  <si>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</si>
  <si>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</si>
  <si>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</si>
  <si>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</si>
  <si>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</si>
  <si>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</si>
  <si>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</si>
  <si>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</si>
  <si>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</si>
  <si>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</si>
  <si>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</si>
  <si>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</si>
  <si>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</si>
  <si>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</si>
  <si>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</si>
  <si>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</si>
  <si>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</si>
  <si>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</si>
  <si>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</si>
  <si>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</si>
  <si>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</si>
  <si>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</si>
  <si>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</si>
  <si>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</si>
  <si>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</si>
  <si>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</si>
  <si>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</si>
  <si>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</si>
  <si>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</si>
  <si>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</si>
  <si>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</si>
  <si>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</si>
  <si>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</si>
  <si>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</si>
  <si>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</si>
  <si>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</si>
  <si>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</si>
  <si>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</si>
  <si>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</si>
  <si>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</si>
  <si>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</si>
  <si>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</si>
  <si>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</si>
  <si>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</si>
  <si>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</si>
  <si>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</si>
  <si>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</si>
  <si>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</si>
  <si>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</si>
  <si>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</si>
  <si>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</si>
  <si>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</si>
  <si>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</si>
  <si>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</si>
  <si>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</si>
  <si>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</si>
  <si>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</si>
  <si>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</si>
  <si>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</si>
  <si>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</si>
  <si>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</si>
  <si>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</si>
  <si>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</si>
  <si>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</si>
  <si>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</si>
  <si>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</si>
  <si>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</si>
  <si>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</si>
  <si>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</si>
  <si>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</si>
  <si>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</si>
  <si>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</si>
  <si>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</si>
  <si>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</si>
  <si>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</si>
  <si>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</si>
  <si>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</si>
  <si>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</si>
  <si>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</si>
  <si>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</si>
  <si>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</si>
  <si>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</si>
  <si>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</si>
  <si>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</si>
  <si>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</si>
  <si>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</si>
  <si>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</si>
  <si>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</si>
  <si>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</si>
  <si>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</si>
  <si>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</si>
  <si>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</si>
  <si>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</si>
  <si>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</si>
  <si>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</si>
  <si>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</si>
  <si>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</si>
  <si>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</si>
  <si>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</si>
  <si>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</si>
  <si>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</si>
  <si>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</si>
  <si>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</si>
  <si>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</si>
  <si>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</si>
  <si>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</si>
  <si>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</si>
  <si>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</si>
  <si>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</si>
  <si>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</si>
  <si>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</si>
  <si>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</si>
  <si>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</si>
  <si>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</si>
  <si>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</si>
  <si>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</si>
  <si>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</si>
  <si>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</si>
  <si>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</si>
  <si>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</si>
  <si>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</si>
  <si>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</si>
  <si>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</si>
  <si>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</si>
  <si>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</si>
  <si>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</si>
  <si>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</si>
  <si>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</si>
  <si>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</si>
  <si>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</si>
  <si>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</si>
  <si>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</si>
  <si>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</si>
  <si>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</si>
  <si>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</si>
  <si>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</si>
  <si>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</si>
  <si>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</si>
  <si>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</si>
  <si>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</si>
  <si>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</si>
  <si>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</si>
  <si>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</si>
  <si>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</si>
  <si>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</si>
  <si>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</si>
  <si>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</si>
  <si>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</si>
  <si>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</si>
  <si>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</si>
  <si>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</si>
  <si>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</si>
  <si>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</si>
  <si>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</si>
  <si>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</si>
  <si>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</si>
  <si>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</si>
  <si>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</si>
  <si>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</si>
  <si>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</si>
  <si>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</si>
  <si>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</si>
  <si>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</si>
  <si>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</si>
  <si>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</si>
  <si>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</si>
  <si>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</si>
  <si>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</si>
  <si>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</si>
  <si>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</si>
  <si>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</si>
  <si>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</si>
  <si>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</si>
  <si>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</si>
  <si>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</si>
  <si>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</si>
  <si>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</si>
  <si>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</si>
  <si>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</si>
  <si>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</si>
  <si>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</si>
  <si>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</si>
  <si>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</si>
  <si>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</si>
  <si>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</si>
  <si>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</si>
  <si>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</si>
  <si>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</si>
  <si>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</si>
  <si>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</si>
  <si>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</si>
  <si>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</si>
  <si>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</si>
  <si>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</si>
  <si>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</si>
  <si>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</si>
  <si>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</si>
  <si>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</si>
  <si>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</si>
  <si>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</si>
  <si>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</si>
  <si>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</si>
  <si>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</si>
  <si>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</si>
  <si>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</si>
  <si>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</si>
  <si>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</si>
  <si>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</si>
  <si>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</si>
  <si>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</si>
  <si>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</si>
  <si>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</si>
  <si>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</si>
  <si>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</si>
  <si>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</si>
  <si>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</si>
  <si>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</si>
  <si>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</si>
  <si>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</si>
  <si>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</si>
  <si>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</si>
  <si>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</si>
  <si>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</si>
  <si>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</si>
  <si>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</si>
  <si>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</si>
  <si>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</si>
  <si>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</si>
  <si>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</si>
  <si>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</si>
  <si>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</si>
  <si>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</si>
  <si>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</si>
  <si>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</si>
  <si>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</si>
  <si>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</si>
  <si>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</si>
  <si>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</si>
  <si>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</si>
  <si>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</si>
  <si>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</si>
  <si>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</si>
  <si>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</si>
  <si>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</si>
  <si>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</si>
  <si>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</si>
  <si>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</si>
  <si>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</si>
  <si>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</si>
  <si>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</si>
  <si>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</si>
  <si>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</si>
  <si>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</si>
  <si>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</si>
  <si>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</si>
  <si>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</si>
  <si>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</si>
  <si>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</si>
  <si>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</si>
  <si>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</si>
  <si>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</si>
  <si>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</si>
  <si>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</si>
  <si>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</si>
  <si>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</si>
  <si>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</si>
  <si>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</si>
  <si>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</si>
  <si>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</si>
  <si>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</si>
  <si>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</si>
  <si>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</si>
  <si>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</si>
  <si>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</si>
  <si>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</si>
  <si>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</si>
  <si>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</si>
  <si>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</si>
  <si>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</si>
  <si>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</si>
  <si>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</si>
  <si>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</si>
  <si>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</si>
  <si>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</si>
  <si>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</si>
  <si>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</si>
  <si>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</si>
  <si>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</si>
  <si>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</si>
  <si>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</si>
  <si>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</si>
  <si>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</si>
  <si>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</si>
  <si>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</si>
  <si>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</si>
  <si>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</si>
  <si>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</si>
  <si>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</si>
  <si>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</si>
  <si>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</si>
  <si>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</si>
  <si>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</si>
  <si>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</si>
  <si>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</si>
  <si>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</si>
  <si>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</si>
  <si>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</si>
  <si>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</si>
  <si>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</si>
  <si>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</si>
  <si>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</si>
  <si>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</si>
  <si>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</si>
  <si>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</si>
  <si>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</si>
  <si>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</si>
  <si>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</si>
  <si>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</si>
  <si>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</si>
  <si>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</si>
  <si>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</si>
  <si>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</si>
  <si>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</si>
  <si>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</si>
  <si>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</si>
  <si>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</si>
  <si>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</si>
  <si>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</si>
  <si>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</si>
  <si>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</si>
  <si>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</si>
  <si>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</si>
  <si>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</si>
  <si>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</si>
  <si>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</si>
  <si>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</si>
  <si>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</si>
  <si>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</si>
  <si>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</si>
  <si>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</si>
  <si>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</si>
  <si>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</si>
  <si>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</si>
  <si>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</si>
  <si>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</si>
  <si>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</si>
  <si>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</si>
  <si>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</si>
  <si>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</si>
  <si>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</si>
  <si>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</si>
  <si>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</si>
  <si>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</si>
  <si>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</si>
  <si>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</si>
  <si>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</si>
  <si>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</si>
  <si>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</si>
  <si>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</si>
  <si>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</si>
  <si>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</si>
  <si>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</si>
  <si>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</si>
  <si>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</si>
  <si>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</si>
  <si>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</si>
  <si>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</si>
  <si>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</si>
  <si>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</si>
  <si>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</si>
  <si>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</si>
  <si>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</si>
  <si>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</si>
  <si>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</si>
  <si>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</si>
  <si>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</si>
  <si>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</si>
  <si>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</si>
  <si>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</si>
  <si>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</si>
  <si>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</si>
  <si>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</si>
  <si>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</si>
  <si>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</si>
  <si>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</si>
  <si>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</si>
  <si>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</si>
  <si>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</si>
  <si>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</si>
  <si>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</si>
  <si>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</si>
  <si>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</si>
  <si>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</si>
  <si>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</si>
  <si>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</si>
  <si>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</si>
  <si>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</si>
  <si>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</si>
  <si>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</si>
  <si>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</si>
  <si>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</si>
  <si>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</si>
  <si>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</si>
  <si>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</si>
  <si>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</si>
  <si>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</si>
  <si>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</si>
  <si>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</si>
  <si>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</si>
  <si>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</si>
  <si>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</si>
  <si>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</si>
  <si>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</si>
  <si>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</si>
  <si>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</si>
  <si>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</si>
  <si>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</si>
  <si>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</si>
  <si>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</si>
  <si>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</si>
  <si>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</si>
  <si>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</si>
  <si>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</si>
  <si>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</si>
  <si>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</si>
  <si>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</si>
  <si>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</si>
  <si>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</si>
  <si>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</si>
  <si>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</si>
  <si>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</si>
  <si>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</si>
  <si>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</si>
  <si>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</si>
  <si>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</si>
  <si>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</si>
  <si>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</si>
  <si>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</si>
  <si>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</si>
  <si>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</si>
  <si>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</si>
  <si>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</si>
  <si>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</si>
  <si>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</si>
  <si>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</si>
  <si>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</si>
  <si>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</si>
  <si>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</si>
  <si>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</si>
  <si>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</si>
  <si>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</si>
  <si>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</si>
  <si>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</si>
  <si>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</si>
  <si>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</si>
  <si>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</si>
  <si>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</si>
  <si>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</si>
  <si>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</si>
  <si>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</si>
  <si>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</si>
  <si>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</si>
  <si>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</si>
  <si>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</si>
  <si>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</si>
  <si>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</si>
  <si>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</si>
  <si>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</si>
  <si>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</si>
  <si>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</si>
  <si>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</si>
  <si>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</si>
  <si>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</si>
  <si>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</si>
  <si>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</si>
  <si>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</si>
  <si>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</si>
  <si>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</si>
  <si>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</si>
  <si>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</si>
  <si>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</si>
  <si>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</si>
  <si>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</si>
  <si>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</si>
  <si>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</si>
  <si>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</si>
  <si>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</si>
  <si>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</si>
  <si>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</si>
  <si>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</si>
  <si>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</si>
  <si>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</si>
  <si>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</si>
  <si>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</si>
  <si>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</si>
  <si>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</si>
  <si>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</si>
  <si>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</si>
  <si>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</si>
  <si>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</si>
  <si>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</si>
  <si>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</si>
  <si>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</si>
  <si>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</si>
  <si>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</si>
  <si>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</si>
  <si>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</si>
  <si>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</si>
  <si>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</si>
  <si>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</si>
  <si>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</si>
  <si>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</si>
  <si>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</si>
  <si>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</si>
  <si>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</si>
  <si>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</si>
  <si>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</si>
  <si>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</si>
  <si>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</si>
  <si>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</si>
  <si>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</si>
  <si>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</si>
  <si>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</si>
  <si>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</si>
  <si>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</si>
  <si>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</si>
  <si>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</si>
  <si>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</si>
  <si>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</si>
  <si>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</si>
  <si>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</si>
  <si>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</si>
  <si>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</si>
  <si>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</si>
  <si>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</si>
  <si>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</si>
  <si>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</si>
  <si>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</si>
  <si>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</si>
  <si>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</si>
  <si>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</si>
  <si>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</si>
  <si>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</si>
  <si>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</si>
  <si>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</si>
  <si>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</si>
  <si>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</si>
  <si>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</si>
  <si>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</si>
  <si>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</si>
  <si>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</si>
  <si>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</si>
  <si>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</si>
  <si>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</si>
  <si>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</si>
  <si>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</si>
  <si>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</si>
  <si>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</si>
  <si>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</si>
  <si>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</si>
  <si>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</si>
  <si>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</si>
  <si>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</si>
  <si>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</si>
  <si>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</si>
  <si>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</si>
  <si>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</si>
  <si>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</si>
  <si>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</si>
  <si>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</si>
  <si>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</si>
  <si>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</si>
  <si>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</si>
  <si>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</si>
  <si>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</si>
  <si>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</si>
  <si>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</si>
  <si>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</si>
  <si>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</si>
  <si>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</si>
  <si>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</si>
  <si>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</si>
  <si>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</si>
  <si>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</si>
  <si>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</si>
  <si>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</si>
  <si>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</si>
  <si>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</si>
  <si>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</si>
  <si>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</si>
  <si>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</si>
  <si>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</si>
  <si>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</si>
  <si>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</si>
  <si>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</si>
  <si>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</si>
  <si>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</si>
  <si>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</si>
  <si>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</si>
  <si>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</si>
  <si>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</si>
  <si>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</si>
  <si>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</si>
  <si>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</si>
  <si>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</si>
  <si>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</si>
  <si>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</si>
  <si>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</si>
  <si>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</si>
  <si>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</si>
  <si>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</si>
  <si>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</si>
  <si>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</si>
  <si>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</si>
  <si>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</si>
  <si>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</si>
  <si>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</si>
  <si>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</si>
  <si>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</si>
  <si>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</si>
  <si>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</si>
  <si>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</si>
  <si>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</si>
  <si>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</si>
  <si>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</si>
  <si>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</si>
  <si>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</si>
  <si>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</si>
  <si>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</si>
  <si>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</si>
  <si>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</si>
  <si>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</si>
  <si>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</si>
  <si>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</si>
  <si>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</si>
  <si>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</si>
  <si>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</si>
  <si>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</si>
  <si>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</si>
  <si>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</si>
  <si>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</si>
  <si>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</si>
  <si>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</si>
  <si>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</si>
  <si>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</si>
  <si>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</si>
  <si>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</si>
  <si>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</si>
  <si>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</si>
  <si>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</si>
  <si>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</si>
  <si>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</si>
  <si>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</si>
  <si>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</si>
  <si>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</si>
  <si>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</si>
  <si>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</si>
  <si>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</si>
  <si>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</si>
  <si>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</si>
  <si>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</si>
  <si>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</si>
  <si>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</si>
  <si>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</si>
  <si>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</si>
  <si>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</si>
  <si>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</si>
  <si>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</si>
  <si>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</si>
  <si>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</si>
  <si>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</si>
  <si>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</si>
  <si>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</si>
  <si>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</si>
  <si>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</si>
  <si>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</si>
  <si>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</si>
  <si>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</si>
  <si>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</si>
  <si>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</si>
  <si>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</si>
  <si>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</si>
  <si>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</si>
  <si>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</si>
  <si>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</si>
  <si>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</si>
  <si>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</si>
  <si>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</si>
  <si>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</si>
  <si>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</si>
  <si>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</si>
  <si>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</si>
  <si>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</si>
  <si>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</si>
  <si>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</si>
  <si>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</si>
  <si>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</si>
  <si>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</si>
  <si>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</si>
  <si>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</si>
  <si>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</si>
  <si>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</si>
  <si>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</si>
  <si>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</si>
  <si>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</si>
  <si>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</si>
  <si>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</si>
  <si>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</si>
  <si>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</si>
  <si>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</si>
  <si>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</si>
  <si>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</si>
  <si>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</si>
  <si>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</si>
  <si>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</si>
  <si>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</si>
  <si>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</si>
  <si>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</si>
  <si>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</si>
  <si>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</si>
  <si>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</si>
  <si>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</si>
  <si>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</si>
  <si>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</si>
  <si>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</si>
  <si>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</si>
  <si>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</si>
  <si>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</si>
  <si>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</si>
  <si>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</si>
  <si>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</si>
  <si>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</si>
  <si>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</si>
  <si>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</si>
  <si>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</si>
  <si>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</si>
  <si>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</si>
  <si>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</si>
  <si>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</si>
  <si>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</si>
  <si>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</si>
  <si>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</si>
  <si>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</si>
  <si>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</si>
  <si>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</si>
  <si>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</si>
  <si>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</si>
  <si>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</si>
  <si>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</si>
  <si>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</si>
  <si>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</si>
  <si>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</si>
  <si>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</si>
  <si>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</si>
  <si>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</si>
  <si>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</si>
  <si>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</si>
  <si>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</si>
  <si>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</si>
  <si>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</si>
  <si>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</si>
  <si>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</si>
  <si>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</si>
  <si>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</si>
  <si>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</si>
  <si>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</si>
  <si>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</si>
  <si>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</si>
  <si>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</si>
  <si>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</si>
  <si>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</si>
  <si>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</si>
  <si>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</si>
  <si>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</si>
  <si>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</si>
  <si>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</si>
  <si>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</si>
  <si>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</si>
  <si>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</si>
  <si>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</si>
  <si>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</si>
  <si>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</si>
  <si>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</si>
  <si>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</si>
  <si>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</si>
  <si>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</si>
  <si>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</si>
  <si>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</si>
  <si>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</si>
  <si>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</si>
  <si>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</si>
  <si>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</si>
  <si>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</si>
  <si>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</si>
  <si>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</si>
  <si>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</si>
  <si>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</si>
  <si>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</si>
  <si>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</si>
  <si>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</si>
  <si>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</si>
  <si>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</si>
  <si>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</si>
  <si>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</si>
  <si>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</si>
  <si>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</si>
  <si>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</si>
  <si>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</si>
  <si>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</si>
  <si>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</si>
  <si>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</si>
  <si>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</si>
  <si>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</si>
  <si>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</si>
  <si>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</si>
  <si>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</si>
  <si>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</si>
  <si>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</si>
  <si>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</si>
  <si>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</si>
  <si>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</si>
  <si>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</si>
  <si>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</si>
  <si>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</si>
  <si>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</si>
  <si>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</si>
  <si>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</si>
  <si>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</si>
  <si>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</si>
  <si>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</si>
  <si>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</si>
  <si>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</si>
  <si>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</si>
  <si>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</si>
  <si>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</si>
  <si>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</si>
  <si>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</si>
  <si>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</si>
  <si>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</si>
  <si>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</si>
  <si>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</si>
  <si>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</si>
  <si>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</si>
  <si>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</si>
  <si>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</si>
  <si>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</si>
  <si>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</si>
  <si>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</si>
  <si>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</si>
  <si>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</si>
  <si>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</si>
  <si>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</si>
  <si>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</si>
  <si>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</si>
  <si>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</si>
  <si>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</si>
  <si>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</si>
  <si>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</si>
  <si>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</si>
  <si>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</si>
  <si>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</si>
  <si>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</si>
  <si>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</si>
  <si>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</si>
  <si>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</si>
  <si>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</si>
  <si>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</si>
  <si>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</si>
  <si>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</si>
  <si>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</si>
  <si>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</si>
  <si>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</si>
  <si>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</si>
  <si>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</si>
  <si>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</si>
  <si>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</si>
  <si>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</si>
  <si>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</si>
  <si>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</si>
  <si>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</si>
  <si>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</si>
  <si>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</si>
  <si>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</si>
  <si>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</si>
  <si>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</si>
  <si>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</si>
  <si>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</si>
  <si>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</si>
  <si>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</si>
  <si>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</si>
  <si>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</si>
  <si>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</si>
  <si>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</si>
  <si>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</si>
  <si>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</si>
  <si>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</si>
  <si>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</si>
  <si>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</si>
  <si>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</si>
  <si>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</si>
  <si>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</si>
  <si>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</si>
  <si>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</si>
  <si>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</si>
  <si>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</si>
  <si>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</si>
  <si>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</si>
  <si>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</si>
  <si>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</si>
  <si>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</si>
  <si>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</si>
  <si>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</si>
  <si>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</si>
  <si>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</si>
  <si>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</si>
  <si>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</si>
  <si>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</si>
  <si>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</si>
  <si>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</si>
  <si>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</si>
  <si>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</si>
  <si>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</si>
  <si>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</si>
  <si>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</si>
  <si>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</si>
  <si>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</si>
  <si>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</si>
  <si>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</si>
  <si>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</si>
  <si>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</si>
  <si>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</si>
  <si>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</si>
  <si>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</si>
  <si>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</si>
  <si>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</si>
  <si>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</si>
  <si>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</si>
  <si>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</si>
  <si>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</si>
  <si>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</si>
  <si>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</si>
  <si>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</si>
  <si>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</si>
  <si>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</si>
  <si>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</si>
  <si>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</si>
  <si>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</si>
  <si>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</si>
  <si>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</si>
  <si>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</si>
  <si>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</si>
  <si>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</si>
  <si>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</si>
  <si>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</si>
  <si>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</si>
  <si>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</si>
  <si>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</si>
  <si>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</si>
  <si>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</si>
  <si>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</si>
  <si>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</si>
  <si>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</si>
  <si>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</si>
  <si>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</si>
  <si>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</si>
  <si>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</si>
  <si>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</si>
  <si>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</si>
  <si>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</si>
  <si>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</si>
  <si>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</si>
  <si>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</si>
  <si>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</si>
  <si>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</si>
  <si>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</si>
  <si>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</si>
  <si>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</si>
  <si>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</si>
  <si>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</si>
  <si>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</si>
  <si>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</si>
  <si>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</si>
  <si>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</si>
  <si>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</si>
  <si>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</si>
  <si>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</si>
  <si>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</si>
  <si>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</si>
  <si>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</si>
  <si>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</si>
  <si>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</si>
  <si>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</si>
  <si>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</si>
  <si>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</si>
  <si>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</si>
  <si>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</si>
  <si>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</si>
  <si>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</si>
  <si>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</si>
  <si>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</si>
  <si>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</si>
  <si>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</si>
  <si>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</si>
  <si>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</si>
  <si>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</si>
  <si>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</si>
  <si>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</si>
  <si>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</si>
  <si>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</si>
  <si>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</si>
  <si>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</si>
  <si>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</si>
  <si>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</si>
  <si>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</si>
  <si>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</si>
  <si>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</si>
  <si>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</si>
  <si>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</si>
  <si>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</si>
  <si>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</si>
  <si>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</si>
  <si>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</si>
  <si>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</si>
  <si>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</si>
  <si>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</si>
  <si>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</si>
  <si>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</si>
  <si>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</si>
  <si>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</si>
  <si>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</si>
  <si>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</si>
  <si>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</si>
  <si>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</si>
  <si>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</si>
  <si>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</si>
  <si>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</si>
  <si>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</si>
  <si>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</si>
  <si>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</si>
  <si>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</si>
  <si>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</si>
  <si>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</si>
  <si>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</si>
  <si>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</si>
  <si>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</si>
  <si>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</si>
  <si>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</si>
  <si>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</si>
  <si>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</si>
  <si>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</si>
  <si>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</si>
  <si>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</si>
  <si>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</si>
  <si>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</si>
  <si>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</si>
  <si>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</si>
  <si>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</si>
  <si>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</si>
  <si>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</si>
  <si>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</si>
  <si>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</si>
  <si>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</si>
  <si>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</si>
  <si>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</si>
  <si>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</si>
  <si>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</si>
  <si>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</si>
  <si>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</si>
  <si>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</si>
  <si>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</si>
  <si>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</si>
  <si>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</si>
  <si>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</si>
  <si>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</si>
  <si>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</si>
  <si>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</si>
  <si>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</si>
  <si>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</si>
  <si>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</si>
  <si>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</si>
  <si>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</si>
  <si>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</si>
  <si>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</si>
  <si>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</si>
  <si>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</si>
  <si>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</si>
  <si>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</si>
  <si>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</si>
  <si>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</si>
  <si>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</si>
  <si>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</si>
  <si>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</si>
  <si>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</si>
  <si>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</si>
  <si>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</si>
  <si>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</si>
  <si>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</si>
  <si>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</si>
  <si>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</si>
  <si>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</si>
  <si>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</si>
  <si>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</si>
  <si>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</si>
  <si>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</si>
  <si>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</si>
  <si>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</si>
  <si>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</si>
  <si>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</si>
  <si>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</si>
  <si>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</si>
  <si>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</si>
  <si>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</si>
  <si>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</si>
  <si>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</si>
  <si>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</si>
  <si>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</si>
  <si>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</si>
  <si>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</si>
  <si>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</si>
  <si>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</si>
  <si>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</si>
  <si>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</si>
  <si>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</si>
  <si>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</si>
  <si>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</si>
  <si>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</si>
  <si>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</si>
  <si>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</si>
  <si>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</si>
  <si>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</si>
  <si>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</si>
  <si>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</si>
  <si>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</si>
  <si>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</si>
  <si>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</si>
  <si>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</si>
  <si>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</si>
  <si>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</si>
  <si>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</si>
  <si>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</si>
  <si>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</si>
  <si>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</si>
  <si>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</si>
  <si>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</si>
  <si>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</si>
  <si>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</si>
  <si>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</si>
  <si>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</si>
  <si>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</si>
  <si>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</si>
  <si>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</si>
  <si>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</si>
  <si>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</si>
  <si>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</si>
  <si>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</si>
  <si>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</si>
  <si>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</si>
  <si>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</si>
  <si>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</si>
  <si>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</si>
  <si>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</si>
  <si>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</si>
  <si>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</si>
  <si>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</si>
  <si>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</si>
  <si>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</si>
  <si>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</si>
  <si>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</si>
  <si>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</si>
  <si>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</si>
  <si>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</si>
  <si>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</si>
  <si>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</si>
  <si>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</si>
  <si>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</si>
  <si>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</si>
  <si>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</si>
  <si>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</si>
  <si>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</si>
  <si>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</si>
  <si>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</si>
  <si>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</si>
  <si>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</si>
  <si>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</si>
  <si>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</si>
  <si>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</si>
  <si>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</si>
  <si>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</si>
  <si>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</si>
  <si>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</si>
  <si>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</si>
  <si>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</si>
  <si>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</si>
  <si>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</si>
  <si>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</si>
  <si>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</si>
  <si>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</si>
  <si>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</si>
  <si>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</si>
  <si>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</si>
  <si>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</si>
  <si>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</si>
  <si>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</si>
  <si>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</si>
  <si>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</si>
  <si>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</si>
  <si>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</si>
  <si>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</si>
  <si>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</si>
  <si>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</si>
  <si>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</si>
  <si>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</si>
  <si>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</si>
  <si>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</si>
  <si>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</si>
  <si>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</si>
  <si>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</si>
  <si>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</si>
  <si>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</si>
  <si>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</si>
  <si>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</si>
  <si>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</si>
  <si>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</si>
  <si>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</si>
  <si>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</si>
  <si>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</si>
  <si>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YUNABD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</si>
  <si>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</si>
  <si>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</si>
  <si>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</si>
  <si>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</si>
  <si>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</si>
  <si>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078</t>
  </si>
  <si>
    <t>Samaritan Hospital</t>
  </si>
  <si>
    <t>801 E Wheeler Road</t>
  </si>
  <si>
    <t>same as street address</t>
  </si>
  <si>
    <t>Moses Lake, WA 98837</t>
  </si>
  <si>
    <t>Grant</t>
  </si>
  <si>
    <t>Theresa Sullivan</t>
  </si>
  <si>
    <t>Alexander Town</t>
  </si>
  <si>
    <t>509-793-9601</t>
  </si>
  <si>
    <t>509-764-3242</t>
  </si>
  <si>
    <t>12/31/2020</t>
  </si>
  <si>
    <t>Katherine Christian, Board President</t>
  </si>
  <si>
    <t>Theresa Sullivan, Chief Executive Officer</t>
  </si>
  <si>
    <t>Katherine Christian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</si>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</sst>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9" fillId="3" borderId="0" xfId="0" applyFont="1" applyFill="1" applyAlignment="1">
      <alignment horizontal="center" vertical="center"/>
    </xf>
    <xf numFmtId="37" fontId="3" fillId="3" borderId="0" xfId="0" applyFont="1" applyFill="1" applyAlignment="1">
      <alignment horizontal="left"/>
    </xf>
    <xf numFmtId="40" fontId="9" fillId="4" borderId="1" xfId="0" applyNumberFormat="1" applyFont="1" applyFill="1" applyBorder="1" applyProtection="1">
      <protection locked="0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9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07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2"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e">
            <v>#DIV/0!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 t="e">
            <v>#DIV/0!</v>
          </cell>
          <cell r="AA72" t="e">
            <v>#DIV/0!</v>
          </cell>
          <cell r="AB72" t="e">
            <v>#DIV/0!</v>
          </cell>
          <cell r="AC72" t="e">
            <v>#DIV/0!</v>
          </cell>
          <cell r="AD72" t="e">
            <v>#DIV/0!</v>
          </cell>
          <cell r="AE72" t="e">
            <v>#DIV/0!</v>
          </cell>
          <cell r="AF72" t="e">
            <v>#DIV/0!</v>
          </cell>
          <cell r="AG72" t="e">
            <v>#DIV/0!</v>
          </cell>
          <cell r="AH72" t="e">
            <v>#DIV/0!</v>
          </cell>
          <cell r="AI72" t="e">
            <v>#DIV/0!</v>
          </cell>
          <cell r="AJ72" t="e">
            <v>#DIV/0!</v>
          </cell>
          <cell r="AK72" t="e">
            <v>#DIV/0!</v>
          </cell>
          <cell r="AL72" t="e">
            <v>#DIV/0!</v>
          </cell>
          <cell r="AM72" t="e">
            <v>#DIV/0!</v>
          </cell>
          <cell r="AN72" t="e">
            <v>#DIV/0!</v>
          </cell>
          <cell r="AO72" t="e">
            <v>#DIV/0!</v>
          </cell>
          <cell r="AP72" t="e">
            <v>#DIV/0!</v>
          </cell>
          <cell r="AQ72" t="e">
            <v>#DIV/0!</v>
          </cell>
          <cell r="AR72" t="e">
            <v>#DIV/0!</v>
          </cell>
          <cell r="AS72" t="e">
            <v>#DIV/0!</v>
          </cell>
          <cell r="AT72" t="e">
            <v>#DIV/0!</v>
          </cell>
          <cell r="AU72" t="e">
            <v>#DIV/0!</v>
          </cell>
          <cell r="AV72" t="e">
            <v>#DIV/0!</v>
          </cell>
          <cell r="AW72" t="e">
            <v>#DIV/0!</v>
          </cell>
          <cell r="AX72" t="e">
            <v>#DIV/0!</v>
          </cell>
          <cell r="AY72" t="e">
            <v>#DIV/0!</v>
          </cell>
          <cell r="AZ72" t="e">
            <v>#DIV/0!</v>
          </cell>
          <cell r="BA72" t="e">
            <v>#DIV/0!</v>
          </cell>
          <cell r="BB72" t="e">
            <v>#DIV/0!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 t="e">
            <v>#DIV/0!</v>
          </cell>
          <cell r="BI72" t="e">
            <v>#DIV/0!</v>
          </cell>
          <cell r="BJ72" t="e">
            <v>#DIV/0!</v>
          </cell>
          <cell r="BK72" t="e">
            <v>#DIV/0!</v>
          </cell>
          <cell r="BL72" t="e">
            <v>#DIV/0!</v>
          </cell>
          <cell r="BM72" t="e">
            <v>#DIV/0!</v>
          </cell>
          <cell r="BN72" t="e">
            <v>#DIV/0!</v>
          </cell>
          <cell r="BO72" t="e">
            <v>#DIV/0!</v>
          </cell>
          <cell r="BP72" t="e">
            <v>#DIV/0!</v>
          </cell>
          <cell r="BQ72" t="e">
            <v>#DIV/0!</v>
          </cell>
          <cell r="BR72" t="e">
            <v>#DIV/0!</v>
          </cell>
          <cell r="BS72" t="e">
            <v>#DIV/0!</v>
          </cell>
          <cell r="BT72" t="e">
            <v>#DIV/0!</v>
          </cell>
          <cell r="BU72" t="e">
            <v>#DIV/0!</v>
          </cell>
          <cell r="BV72" t="e">
            <v>#DIV/0!</v>
          </cell>
          <cell r="BW72" t="e">
            <v>#DIV/0!</v>
          </cell>
          <cell r="BX72" t="e">
            <v>#DIV/0!</v>
          </cell>
          <cell r="BY72" t="e">
            <v>#DIV/0!</v>
          </cell>
          <cell r="BZ72" t="e">
            <v>#DIV/0!</v>
          </cell>
          <cell r="CA72" t="e">
            <v>#DIV/0!</v>
          </cell>
          <cell r="CB72" t="e">
            <v>#DIV/0!</v>
          </cell>
          <cell r="CC72" t="e">
            <v>#DIV/0!</v>
          </cell>
          <cell r="CD72">
            <v>0</v>
          </cell>
        </row>
        <row r="83">
          <cell r="C83" t="str">
            <v>12/31/2015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79" transitionEvaluation="1" transitionEntry="1" codeName="Sheet1">
    <pageSetUpPr autoPageBreaks="0" fitToPage="1"/>
  </sheetPr>
  <dimension ref="A1:CF817"/>
  <sheetViews>
    <sheetView showGridLines="0" tabSelected="1" topLeftCell="A479" zoomScale="80" zoomScaleNormal="80" workbookViewId="0">
      <selection activeCell="A497" sqref="A49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3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35">
      <c r="A3" s="199"/>
      <c r="C3" s="234"/>
    </row>
    <row r="4" spans="1:6" ht="12.75" customHeight="1" x14ac:dyDescent="0.35">
      <c r="C4" s="234"/>
    </row>
    <row r="5" spans="1:6" ht="12.75" customHeight="1" x14ac:dyDescent="0.35">
      <c r="A5" s="199" t="s">
        <v>1260</v>
      </c>
      <c r="C5" s="234"/>
    </row>
    <row r="6" spans="1:6" ht="12.75" customHeight="1" x14ac:dyDescent="0.35">
      <c r="A6" s="199" t="s">
        <v>0</v>
      </c>
      <c r="C6" s="234"/>
    </row>
    <row r="7" spans="1:6" ht="12.75" customHeight="1" x14ac:dyDescent="0.35">
      <c r="A7" s="199" t="s">
        <v>1</v>
      </c>
      <c r="C7" s="234"/>
    </row>
    <row r="8" spans="1:6" ht="12.75" customHeight="1" x14ac:dyDescent="0.35">
      <c r="C8" s="234"/>
    </row>
    <row r="9" spans="1:6" ht="12.75" customHeight="1" x14ac:dyDescent="0.35">
      <c r="C9" s="234"/>
    </row>
    <row r="10" spans="1:6" ht="12.75" customHeight="1" x14ac:dyDescent="0.35">
      <c r="A10" s="198" t="s">
        <v>1228</v>
      </c>
      <c r="C10" s="234"/>
    </row>
    <row r="11" spans="1:6" ht="12.75" customHeight="1" x14ac:dyDescent="0.35">
      <c r="A11" s="198" t="s">
        <v>1231</v>
      </c>
      <c r="C11" s="234"/>
    </row>
    <row r="12" spans="1:6" ht="12.75" customHeight="1" x14ac:dyDescent="0.35">
      <c r="C12" s="234"/>
    </row>
    <row r="13" spans="1:6" ht="12.75" customHeight="1" x14ac:dyDescent="0.35">
      <c r="C13" s="234"/>
    </row>
    <row r="14" spans="1:6" ht="12.75" customHeight="1" x14ac:dyDescent="0.35">
      <c r="A14" s="199" t="s">
        <v>2</v>
      </c>
      <c r="C14" s="234"/>
    </row>
    <row r="15" spans="1:6" ht="12.75" customHeight="1" x14ac:dyDescent="0.35">
      <c r="A15" s="199"/>
      <c r="C15" s="234"/>
    </row>
    <row r="16" spans="1:6" ht="12.75" customHeight="1" x14ac:dyDescent="0.35">
      <c r="A16" s="180" t="s">
        <v>1264</v>
      </c>
      <c r="C16" s="234"/>
      <c r="F16" s="289" t="s">
        <v>1261</v>
      </c>
    </row>
    <row r="17" spans="1:6" ht="12.75" customHeight="1" x14ac:dyDescent="0.35">
      <c r="A17" s="180" t="s">
        <v>1230</v>
      </c>
      <c r="C17" s="289" t="s">
        <v>1261</v>
      </c>
    </row>
    <row r="18" spans="1:6" ht="12.75" customHeight="1" x14ac:dyDescent="0.35">
      <c r="A18" s="226"/>
      <c r="C18" s="234"/>
    </row>
    <row r="19" spans="1:6" ht="12.75" customHeight="1" x14ac:dyDescent="0.35">
      <c r="C19" s="234"/>
    </row>
    <row r="20" spans="1:6" ht="12.75" customHeight="1" x14ac:dyDescent="0.35">
      <c r="A20" s="274" t="s">
        <v>1234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4"/>
    </row>
    <row r="22" spans="1:6" ht="12.65" customHeight="1" x14ac:dyDescent="0.35">
      <c r="A22" s="238" t="s">
        <v>1256</v>
      </c>
      <c r="B22" s="239"/>
      <c r="C22" s="240"/>
      <c r="D22" s="238"/>
      <c r="E22" s="238"/>
    </row>
    <row r="23" spans="1:6" ht="12.65" customHeight="1" x14ac:dyDescent="0.35">
      <c r="B23" s="199"/>
      <c r="C23" s="234"/>
    </row>
    <row r="24" spans="1:6" ht="12.65" customHeight="1" x14ac:dyDescent="0.35">
      <c r="A24" s="241" t="s">
        <v>3</v>
      </c>
      <c r="C24" s="234"/>
    </row>
    <row r="25" spans="1:6" ht="12.65" customHeight="1" x14ac:dyDescent="0.35">
      <c r="A25" s="198" t="s">
        <v>1235</v>
      </c>
      <c r="C25" s="234"/>
    </row>
    <row r="26" spans="1:6" ht="12.65" customHeight="1" x14ac:dyDescent="0.35">
      <c r="A26" s="199" t="s">
        <v>4</v>
      </c>
      <c r="C26" s="234"/>
    </row>
    <row r="27" spans="1:6" ht="12.65" customHeight="1" x14ac:dyDescent="0.35">
      <c r="A27" s="198" t="s">
        <v>1236</v>
      </c>
      <c r="C27" s="234"/>
    </row>
    <row r="28" spans="1:6" ht="12.65" customHeight="1" x14ac:dyDescent="0.35">
      <c r="A28" s="199" t="s">
        <v>5</v>
      </c>
      <c r="C28" s="234"/>
    </row>
    <row r="29" spans="1:6" ht="12.65" customHeight="1" x14ac:dyDescent="0.35">
      <c r="A29" s="198"/>
      <c r="C29" s="234"/>
    </row>
    <row r="30" spans="1:6" ht="12.65" customHeight="1" x14ac:dyDescent="0.35">
      <c r="A30" s="180" t="s">
        <v>6</v>
      </c>
      <c r="C30" s="234"/>
    </row>
    <row r="31" spans="1:6" ht="12.65" customHeight="1" x14ac:dyDescent="0.35">
      <c r="A31" s="199" t="s">
        <v>7</v>
      </c>
      <c r="C31" s="234"/>
    </row>
    <row r="32" spans="1:6" ht="12.65" customHeight="1" x14ac:dyDescent="0.35">
      <c r="A32" s="199" t="s">
        <v>8</v>
      </c>
      <c r="C32" s="234"/>
    </row>
    <row r="33" spans="1:83" ht="12.65" customHeight="1" x14ac:dyDescent="0.35">
      <c r="A33" s="198" t="s">
        <v>1237</v>
      </c>
      <c r="C33" s="234"/>
    </row>
    <row r="34" spans="1:83" ht="12.65" customHeight="1" x14ac:dyDescent="0.35">
      <c r="A34" s="199" t="s">
        <v>9</v>
      </c>
      <c r="C34" s="234"/>
    </row>
    <row r="35" spans="1:83" ht="12.65" customHeight="1" x14ac:dyDescent="0.35">
      <c r="A35" s="199"/>
      <c r="C35" s="234"/>
    </row>
    <row r="36" spans="1:83" ht="12.65" customHeight="1" x14ac:dyDescent="0.35">
      <c r="A36" s="198" t="s">
        <v>1238</v>
      </c>
      <c r="C36" s="234"/>
    </row>
    <row r="37" spans="1:83" ht="12.65" customHeight="1" x14ac:dyDescent="0.35">
      <c r="A37" s="199" t="s">
        <v>1229</v>
      </c>
      <c r="C37" s="234"/>
    </row>
    <row r="38" spans="1:83" ht="12" customHeight="1" x14ac:dyDescent="0.35">
      <c r="A38" s="198"/>
      <c r="C38" s="234"/>
    </row>
    <row r="39" spans="1:83" ht="12.65" customHeight="1" x14ac:dyDescent="0.35">
      <c r="A39" s="199"/>
      <c r="C39" s="234"/>
    </row>
    <row r="40" spans="1:83" ht="12" customHeight="1" x14ac:dyDescent="0.35">
      <c r="A40" s="199"/>
      <c r="C40" s="234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4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13888798</v>
      </c>
      <c r="C48" s="246">
        <f>ROUND(((B48/CE61)*C61),0)</f>
        <v>604431</v>
      </c>
      <c r="D48" s="246">
        <f>ROUND(((B48/CE61)*D61),0)</f>
        <v>0</v>
      </c>
      <c r="E48" s="195">
        <f>ROUND(((B48/CE61)*E61),0)</f>
        <v>830572</v>
      </c>
      <c r="F48" s="195">
        <f>ROUND(((B48/CE61)*F61),0)</f>
        <v>814662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375946</v>
      </c>
      <c r="Q48" s="195">
        <f>ROUND(((B48/CE61)*Q61),0)</f>
        <v>107606</v>
      </c>
      <c r="R48" s="195">
        <f>ROUND(((B48/CE61)*R61),0)</f>
        <v>696091</v>
      </c>
      <c r="S48" s="195">
        <f>ROUND(((B48/CE61)*S61),0)</f>
        <v>75455</v>
      </c>
      <c r="T48" s="195">
        <f>ROUND(((B48/CE61)*T61),0)</f>
        <v>0</v>
      </c>
      <c r="U48" s="195">
        <f>ROUND(((B48/CE61)*U61),0)</f>
        <v>489055</v>
      </c>
      <c r="V48" s="195">
        <f>ROUND(((B48/CE61)*V61),0)</f>
        <v>0</v>
      </c>
      <c r="W48" s="195">
        <f>ROUND(((B48/CE61)*W61),0)</f>
        <v>57780</v>
      </c>
      <c r="X48" s="195">
        <f>ROUND(((B48/CE61)*X61),0)</f>
        <v>91055</v>
      </c>
      <c r="Y48" s="195">
        <f>ROUND(((B48/CE61)*Y61),0)</f>
        <v>595741</v>
      </c>
      <c r="Z48" s="195">
        <f>ROUND(((B48/CE61)*Z61),0)</f>
        <v>0</v>
      </c>
      <c r="AA48" s="195">
        <f>ROUND(((B48/CE61)*AA61),0)</f>
        <v>36800</v>
      </c>
      <c r="AB48" s="195">
        <f>ROUND(((B48/CE61)*AB61),0)</f>
        <v>285349</v>
      </c>
      <c r="AC48" s="195">
        <f>ROUND(((B48/CE61)*AC61),0)</f>
        <v>137728</v>
      </c>
      <c r="AD48" s="195">
        <f>ROUND(((B48/CE61)*AD61),0)</f>
        <v>0</v>
      </c>
      <c r="AE48" s="195">
        <f>ROUND(((B48/CE61)*AE61),0)</f>
        <v>176107</v>
      </c>
      <c r="AF48" s="195">
        <f>ROUND(((B48/CE61)*AF61),0)</f>
        <v>0</v>
      </c>
      <c r="AG48" s="195">
        <f>ROUND(((B48/CE61)*AG61),0)</f>
        <v>708085</v>
      </c>
      <c r="AH48" s="195">
        <f>ROUND(((B48/CE61)*AH61),0)</f>
        <v>258078</v>
      </c>
      <c r="AI48" s="195">
        <f>ROUND(((B48/CE61)*AI61),0)</f>
        <v>248963</v>
      </c>
      <c r="AJ48" s="195">
        <f>ROUND(((B48/CE61)*AJ61),0)</f>
        <v>3177000</v>
      </c>
      <c r="AK48" s="195">
        <f>ROUND(((B48/CE61)*AK61),0)</f>
        <v>315136</v>
      </c>
      <c r="AL48" s="195">
        <f>ROUND(((B48/CE61)*AL61),0)</f>
        <v>3132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262530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32123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227462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151458</v>
      </c>
      <c r="BC48" s="195">
        <f>ROUND(((B48/CE61)*BC61),0)</f>
        <v>0</v>
      </c>
      <c r="BD48" s="195">
        <f>ROUND(((B48/CE61)*BD61),0)</f>
        <v>103795</v>
      </c>
      <c r="BE48" s="195">
        <f>ROUND(((B48/CE61)*BE61),0)</f>
        <v>352080</v>
      </c>
      <c r="BF48" s="195">
        <f>ROUND(((B48/CE61)*BF61),0)</f>
        <v>287517</v>
      </c>
      <c r="BG48" s="195">
        <f>ROUND(((B48/CE61)*BG61),0)</f>
        <v>0</v>
      </c>
      <c r="BH48" s="195">
        <f>ROUND(((B48/CE61)*BH61),0)</f>
        <v>196611</v>
      </c>
      <c r="BI48" s="195">
        <f>ROUND(((B48/CE61)*BI61),0)</f>
        <v>0</v>
      </c>
      <c r="BJ48" s="195">
        <f>ROUND(((B48/CE61)*BJ61),0)</f>
        <v>113008</v>
      </c>
      <c r="BK48" s="195">
        <f>ROUND(((B48/CE61)*BK61),0)</f>
        <v>333600</v>
      </c>
      <c r="BL48" s="195">
        <f>ROUND(((B48/CE61)*BL61),0)</f>
        <v>174795</v>
      </c>
      <c r="BM48" s="195">
        <f>ROUND(((B48/CE61)*BM61),0)</f>
        <v>-632</v>
      </c>
      <c r="BN48" s="195">
        <f>ROUND(((B48/CE61)*BN61),0)</f>
        <v>279181</v>
      </c>
      <c r="BO48" s="195">
        <f>ROUND(((B48/CE61)*BO61),0)</f>
        <v>30952</v>
      </c>
      <c r="BP48" s="195">
        <f>ROUND(((B48/CE61)*BP61),0)</f>
        <v>48801</v>
      </c>
      <c r="BQ48" s="195">
        <f>ROUND(((B48/CE61)*BQ61),0)</f>
        <v>0</v>
      </c>
      <c r="BR48" s="195">
        <f>ROUND(((B48/CE61)*BR61),0)</f>
        <v>156048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360017</v>
      </c>
      <c r="BW48" s="195">
        <f>ROUND(((B48/CE61)*BW61),0)</f>
        <v>28828</v>
      </c>
      <c r="BX48" s="195">
        <f>ROUND(((B48/CE61)*BX61),0)</f>
        <v>0</v>
      </c>
      <c r="BY48" s="195">
        <f>ROUND(((B48/CE61)*BY61),0)</f>
        <v>356494</v>
      </c>
      <c r="BZ48" s="195">
        <f>ROUND(((B48/CE61)*BZ61),0)</f>
        <v>47047</v>
      </c>
      <c r="CA48" s="195">
        <f>ROUND(((B48/CE61)*CA61),0)</f>
        <v>32578</v>
      </c>
      <c r="CB48" s="195">
        <f>ROUND(((B48/CE61)*CB61),0)</f>
        <v>0</v>
      </c>
      <c r="CC48" s="195">
        <f>ROUND(((B48/CE61)*CC61),0)</f>
        <v>229731</v>
      </c>
      <c r="CD48" s="195"/>
      <c r="CE48" s="195">
        <f>SUM(C48:CD48)</f>
        <v>13888796</v>
      </c>
    </row>
    <row r="49" spans="1:84" ht="12.65" customHeight="1" x14ac:dyDescent="0.35">
      <c r="A49" s="175" t="s">
        <v>206</v>
      </c>
      <c r="B49" s="195">
        <f>B47+B48</f>
        <v>13888798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6030223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524734</v>
      </c>
      <c r="F52" s="195">
        <f>ROUND((B52/(CE76+CF76)*F76),0)</f>
        <v>332461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257544</v>
      </c>
      <c r="Q52" s="195">
        <f>ROUND((B52/(CE76+CF76)*Q76),0)</f>
        <v>36594</v>
      </c>
      <c r="R52" s="195">
        <f>ROUND((B52/(CE76+CF76)*R76),0)</f>
        <v>4876</v>
      </c>
      <c r="S52" s="195">
        <f>ROUND((B52/(CE76+CF76)*S76),0)</f>
        <v>35624</v>
      </c>
      <c r="T52" s="195">
        <f>ROUND((B52/(CE76+CF76)*T76),0)</f>
        <v>0</v>
      </c>
      <c r="U52" s="195">
        <f>ROUND((B52/(CE76+CF76)*U76),0)</f>
        <v>85219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174343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43278</v>
      </c>
      <c r="AC52" s="195">
        <f>ROUND((B52/(CE76+CF76)*AC76),0)</f>
        <v>21731</v>
      </c>
      <c r="AD52" s="195">
        <f>ROUND((B52/(CE76+CF76)*AD76),0)</f>
        <v>0</v>
      </c>
      <c r="AE52" s="195">
        <f>ROUND((B52/(CE76+CF76)*AE76),0)</f>
        <v>53449</v>
      </c>
      <c r="AF52" s="195">
        <f>ROUND((B52/(CE76+CF76)*AF76),0)</f>
        <v>0</v>
      </c>
      <c r="AG52" s="195">
        <f>ROUND((B52/(CE76+CF76)*AG76),0)</f>
        <v>143438</v>
      </c>
      <c r="AH52" s="195">
        <f>ROUND((B52/(CE76+CF76)*AH76),0)</f>
        <v>0</v>
      </c>
      <c r="AI52" s="195">
        <f>ROUND((B52/(CE76+CF76)*AI76),0)</f>
        <v>101707</v>
      </c>
      <c r="AJ52" s="195">
        <f>ROUND((B52/(CE76+CF76)*AJ76),0)</f>
        <v>1772295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193269</v>
      </c>
      <c r="AZ52" s="195">
        <f>ROUND((B52/(CE76+CF76)*AZ76),0)</f>
        <v>0</v>
      </c>
      <c r="BA52" s="195">
        <f>ROUND((B52/(CE76+CF76)*BA76),0)</f>
        <v>17222</v>
      </c>
      <c r="BB52" s="195">
        <f>ROUND((B52/(CE76+CF76)*BB76),0)</f>
        <v>15335</v>
      </c>
      <c r="BC52" s="195">
        <f>ROUND((B52/(CE76+CF76)*BC76),0)</f>
        <v>0</v>
      </c>
      <c r="BD52" s="195">
        <f>ROUND((B52/(CE76+CF76)*BD76),0)</f>
        <v>123228</v>
      </c>
      <c r="BE52" s="195">
        <f>ROUND((B52/(CE76+CF76)*BE76),0)</f>
        <v>642352</v>
      </c>
      <c r="BF52" s="195">
        <f>ROUND((B52/(CE76+CF76)*BF76),0)</f>
        <v>89701</v>
      </c>
      <c r="BG52" s="195">
        <f>ROUND((B52/(CE76+CF76)*BG76),0)</f>
        <v>0</v>
      </c>
      <c r="BH52" s="195">
        <f>ROUND((B52/(CE76+CF76)*BH76),0)</f>
        <v>93161</v>
      </c>
      <c r="BI52" s="195">
        <f>ROUND((B52/(CE76+CF76)*BI76),0)</f>
        <v>0</v>
      </c>
      <c r="BJ52" s="195">
        <f>ROUND((B52/(CE76+CF76)*BJ76),0)</f>
        <v>38114</v>
      </c>
      <c r="BK52" s="195">
        <f>ROUND((B52/(CE76+CF76)*BK76),0)</f>
        <v>48966</v>
      </c>
      <c r="BL52" s="195">
        <f>ROUND((B52/(CE76+CF76)*BL76),0)</f>
        <v>34785</v>
      </c>
      <c r="BM52" s="195">
        <f>ROUND((B52/(CE76+CF76)*BM76),0)</f>
        <v>0</v>
      </c>
      <c r="BN52" s="195">
        <f>ROUND((B52/(CE76+CF76)*BN76),0)</f>
        <v>750193</v>
      </c>
      <c r="BO52" s="195">
        <f>ROUND((B52/(CE76+CF76)*BO76),0)</f>
        <v>5374</v>
      </c>
      <c r="BP52" s="195">
        <f>ROUND((B52/(CE76+CF76)*BP76),0)</f>
        <v>30617</v>
      </c>
      <c r="BQ52" s="195">
        <f>ROUND((B52/(CE76+CF76)*BQ76),0)</f>
        <v>0</v>
      </c>
      <c r="BR52" s="195">
        <f>ROUND((B52/(CE76+CF76)*BR76),0)</f>
        <v>42911</v>
      </c>
      <c r="BS52" s="195">
        <f>ROUND((B52/(CE76+CF76)*BS76),0)</f>
        <v>23408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43042</v>
      </c>
      <c r="BW52" s="195">
        <f>ROUND((B52/(CE76+CF76)*BW76),0)</f>
        <v>24667</v>
      </c>
      <c r="BX52" s="195">
        <f>ROUND((B52/(CE76+CF76)*BX76),0)</f>
        <v>0</v>
      </c>
      <c r="BY52" s="195">
        <f>ROUND((B52/(CE76+CF76)*BY76),0)</f>
        <v>15807</v>
      </c>
      <c r="BZ52" s="195">
        <f>ROUND((B52/(CE76+CF76)*BZ76),0)</f>
        <v>0</v>
      </c>
      <c r="CA52" s="195">
        <f>ROUND((B52/(CE76+CF76)*CA76),0)</f>
        <v>201238</v>
      </c>
      <c r="CB52" s="195">
        <f>ROUND((B52/(CE76+CF76)*CB76),0)</f>
        <v>2621</v>
      </c>
      <c r="CC52" s="195">
        <f>ROUND((B52/(CE76+CF76)*CC76),0)</f>
        <v>6920</v>
      </c>
      <c r="CD52" s="195"/>
      <c r="CE52" s="195">
        <f>SUM(C52:CD52)</f>
        <v>6030224</v>
      </c>
    </row>
    <row r="53" spans="1:84" ht="12.65" customHeight="1" x14ac:dyDescent="0.35">
      <c r="A53" s="175" t="s">
        <v>206</v>
      </c>
      <c r="B53" s="195">
        <f>B51+B52</f>
        <v>6030223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>
        <v>2867</v>
      </c>
      <c r="D59" s="184"/>
      <c r="E59" s="184">
        <v>4424</v>
      </c>
      <c r="F59" s="184">
        <v>1818</v>
      </c>
      <c r="G59" s="184"/>
      <c r="H59" s="184"/>
      <c r="I59" s="184"/>
      <c r="J59" s="184">
        <v>1524</v>
      </c>
      <c r="K59" s="184"/>
      <c r="L59" s="184"/>
      <c r="M59" s="184"/>
      <c r="N59" s="184"/>
      <c r="O59" s="184">
        <v>988</v>
      </c>
      <c r="P59" s="185">
        <v>272084</v>
      </c>
      <c r="Q59" s="185">
        <v>90793</v>
      </c>
      <c r="R59" s="185">
        <v>275937</v>
      </c>
      <c r="S59" s="249"/>
      <c r="T59" s="249"/>
      <c r="U59" s="222">
        <v>520899.16675275937</v>
      </c>
      <c r="V59" s="185">
        <v>697</v>
      </c>
      <c r="W59" s="185">
        <v>1964</v>
      </c>
      <c r="X59" s="185">
        <v>9788</v>
      </c>
      <c r="Y59" s="185">
        <v>31770</v>
      </c>
      <c r="Z59" s="185"/>
      <c r="AA59" s="185">
        <v>729</v>
      </c>
      <c r="AB59" s="249"/>
      <c r="AC59" s="185">
        <v>16398</v>
      </c>
      <c r="AD59" s="185"/>
      <c r="AE59" s="185">
        <v>13778</v>
      </c>
      <c r="AF59" s="185"/>
      <c r="AG59" s="185">
        <v>18188</v>
      </c>
      <c r="AH59" s="185"/>
      <c r="AI59" s="185">
        <v>3794</v>
      </c>
      <c r="AJ59" s="185">
        <v>114096</v>
      </c>
      <c r="AK59" s="185">
        <v>6806</v>
      </c>
      <c r="AL59" s="185">
        <v>68</v>
      </c>
      <c r="AM59" s="185"/>
      <c r="AN59" s="185"/>
      <c r="AO59" s="185"/>
      <c r="AP59" s="185">
        <v>5909</v>
      </c>
      <c r="AQ59" s="185"/>
      <c r="AR59" s="185"/>
      <c r="AS59" s="185"/>
      <c r="AT59" s="185"/>
      <c r="AU59" s="185"/>
      <c r="AV59" s="249"/>
      <c r="AW59" s="249"/>
      <c r="AX59" s="249"/>
      <c r="AY59" s="185">
        <v>9709.5088103762391</v>
      </c>
      <c r="AZ59" s="185">
        <f>AZ77</f>
        <v>88936.672178288994</v>
      </c>
      <c r="BA59" s="249"/>
      <c r="BB59" s="249"/>
      <c r="BC59" s="249"/>
      <c r="BD59" s="249"/>
      <c r="BE59" s="185">
        <v>237316.08199999999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>
        <v>22.47</v>
      </c>
      <c r="D60" s="187">
        <v>0</v>
      </c>
      <c r="E60" s="187">
        <v>31.8500625</v>
      </c>
      <c r="F60" s="187">
        <v>32.845312499999999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17.0896346153846</v>
      </c>
      <c r="Q60" s="187">
        <v>3.4375721153846199</v>
      </c>
      <c r="R60" s="187">
        <v>9.6383365384615409</v>
      </c>
      <c r="S60" s="187">
        <v>5.4571730769230804</v>
      </c>
      <c r="T60" s="187">
        <v>0</v>
      </c>
      <c r="U60" s="187">
        <v>27.2356971153846</v>
      </c>
      <c r="V60" s="187">
        <v>0</v>
      </c>
      <c r="W60" s="187">
        <v>2.4329711538461498</v>
      </c>
      <c r="X60" s="187">
        <v>3.7603557692307699</v>
      </c>
      <c r="Y60" s="187">
        <v>22.848639423076882</v>
      </c>
      <c r="Z60" s="187">
        <v>0</v>
      </c>
      <c r="AA60" s="187">
        <v>1.0117788461538499</v>
      </c>
      <c r="AB60" s="187">
        <v>9.5001153846153912</v>
      </c>
      <c r="AC60" s="187">
        <v>6.5926586538461498</v>
      </c>
      <c r="AD60" s="187">
        <v>0</v>
      </c>
      <c r="AE60" s="187">
        <v>6.3226730769230803</v>
      </c>
      <c r="AF60" s="187">
        <v>0</v>
      </c>
      <c r="AG60" s="187">
        <v>26.8398701923077</v>
      </c>
      <c r="AH60" s="187">
        <v>13.3138990384615</v>
      </c>
      <c r="AI60" s="187">
        <v>9.4091538461538509</v>
      </c>
      <c r="AJ60" s="187">
        <v>100.70979326923077</v>
      </c>
      <c r="AK60" s="187">
        <v>0</v>
      </c>
      <c r="AL60" s="187">
        <v>9.6427884615384596E-2</v>
      </c>
      <c r="AM60" s="187">
        <v>0</v>
      </c>
      <c r="AN60" s="187">
        <v>0</v>
      </c>
      <c r="AO60" s="187">
        <v>0</v>
      </c>
      <c r="AP60" s="187">
        <v>7.2484711538461504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2.7610096153846202</v>
      </c>
      <c r="AW60" s="187">
        <v>0</v>
      </c>
      <c r="AX60" s="187">
        <v>0</v>
      </c>
      <c r="AY60" s="187">
        <v>19.2994855769231</v>
      </c>
      <c r="AZ60" s="187">
        <v>0</v>
      </c>
      <c r="BA60" s="187">
        <v>0</v>
      </c>
      <c r="BB60" s="187">
        <v>7.2989567307692305</v>
      </c>
      <c r="BC60" s="187">
        <v>0</v>
      </c>
      <c r="BD60" s="187">
        <v>7.6476971153846103</v>
      </c>
      <c r="BE60" s="187">
        <v>21.00928846153851</v>
      </c>
      <c r="BF60" s="187">
        <v>28.389706730769198</v>
      </c>
      <c r="BG60" s="187">
        <v>0</v>
      </c>
      <c r="BH60" s="187">
        <v>8.1381875000000008</v>
      </c>
      <c r="BI60" s="187">
        <v>0</v>
      </c>
      <c r="BJ60" s="187">
        <v>5.6516298076923102</v>
      </c>
      <c r="BK60" s="187">
        <v>25.081730769230798</v>
      </c>
      <c r="BL60" s="187">
        <v>15.5824615384615</v>
      </c>
      <c r="BM60" s="187">
        <v>0</v>
      </c>
      <c r="BN60" s="187">
        <v>6.5977163461538506</v>
      </c>
      <c r="BO60" s="187">
        <v>1.7652644230769201</v>
      </c>
      <c r="BP60" s="187">
        <v>2.9057692307692302</v>
      </c>
      <c r="BQ60" s="187">
        <v>0</v>
      </c>
      <c r="BR60" s="187">
        <v>6.1934855769230799</v>
      </c>
      <c r="BS60" s="187">
        <v>0</v>
      </c>
      <c r="BT60" s="187">
        <v>0</v>
      </c>
      <c r="BU60" s="187">
        <v>0</v>
      </c>
      <c r="BV60" s="187">
        <v>23.4662644230769</v>
      </c>
      <c r="BW60" s="187">
        <v>2.0063701923076902</v>
      </c>
      <c r="BX60" s="187">
        <v>0</v>
      </c>
      <c r="BY60" s="187">
        <v>11.1971778846154</v>
      </c>
      <c r="BZ60" s="187">
        <v>1.5905048076923101</v>
      </c>
      <c r="CA60" s="187">
        <v>2.0200624999999999</v>
      </c>
      <c r="CB60" s="187">
        <v>0</v>
      </c>
      <c r="CC60" s="187">
        <v>7.9606874999999997</v>
      </c>
      <c r="CD60" s="250" t="s">
        <v>221</v>
      </c>
      <c r="CE60" s="252">
        <f t="shared" ref="CE60:CE70" si="0">SUM(C60:CD60)</f>
        <v>566.67405288461532</v>
      </c>
    </row>
    <row r="61" spans="1:84" ht="12.65" customHeight="1" x14ac:dyDescent="0.35">
      <c r="A61" s="171" t="s">
        <v>235</v>
      </c>
      <c r="B61" s="175"/>
      <c r="C61" s="184">
        <v>2320527.87</v>
      </c>
      <c r="D61" s="184">
        <v>0</v>
      </c>
      <c r="E61" s="184">
        <v>3188725.39</v>
      </c>
      <c r="F61" s="184">
        <v>3127643.72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1443329.52</v>
      </c>
      <c r="Q61" s="184">
        <v>413120.41</v>
      </c>
      <c r="R61" s="184">
        <v>2672425.8000000003</v>
      </c>
      <c r="S61" s="184">
        <v>289684.83</v>
      </c>
      <c r="T61" s="184">
        <v>0</v>
      </c>
      <c r="U61" s="184">
        <v>1877577.21</v>
      </c>
      <c r="V61" s="184">
        <v>0</v>
      </c>
      <c r="W61" s="184">
        <v>221829.49</v>
      </c>
      <c r="X61" s="184">
        <v>349576.95</v>
      </c>
      <c r="Y61" s="184">
        <v>2287166.37</v>
      </c>
      <c r="Z61" s="184">
        <v>0</v>
      </c>
      <c r="AA61" s="184">
        <v>141284.01999999999</v>
      </c>
      <c r="AB61" s="184">
        <v>1095509.96</v>
      </c>
      <c r="AC61" s="184">
        <v>528765.31999999995</v>
      </c>
      <c r="AD61" s="184">
        <v>0</v>
      </c>
      <c r="AE61" s="184">
        <v>676109.5</v>
      </c>
      <c r="AF61" s="184">
        <v>0</v>
      </c>
      <c r="AG61" s="184">
        <v>2718476.68</v>
      </c>
      <c r="AH61" s="184">
        <v>990811.0199999999</v>
      </c>
      <c r="AI61" s="184">
        <v>955818.38</v>
      </c>
      <c r="AJ61" s="184">
        <v>12197114.33</v>
      </c>
      <c r="AK61" s="184">
        <v>1209867.1599999999</v>
      </c>
      <c r="AL61" s="184">
        <v>12025.81</v>
      </c>
      <c r="AM61" s="184">
        <v>0</v>
      </c>
      <c r="AN61" s="184">
        <v>0</v>
      </c>
      <c r="AO61" s="184">
        <v>0</v>
      </c>
      <c r="AP61" s="184">
        <v>1007904.89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123326.39</v>
      </c>
      <c r="AW61" s="184">
        <v>0</v>
      </c>
      <c r="AX61" s="184">
        <v>0</v>
      </c>
      <c r="AY61" s="184">
        <v>873271.13</v>
      </c>
      <c r="AZ61" s="184">
        <v>0</v>
      </c>
      <c r="BA61" s="184">
        <v>0</v>
      </c>
      <c r="BB61" s="184">
        <v>581475.01</v>
      </c>
      <c r="BC61" s="184">
        <v>0</v>
      </c>
      <c r="BD61" s="184">
        <v>398490.25</v>
      </c>
      <c r="BE61" s="184">
        <v>1351704.79</v>
      </c>
      <c r="BF61" s="184">
        <v>1103833.4099999999</v>
      </c>
      <c r="BG61" s="184">
        <v>0</v>
      </c>
      <c r="BH61" s="184">
        <v>754829.18</v>
      </c>
      <c r="BI61" s="184">
        <v>0</v>
      </c>
      <c r="BJ61" s="184">
        <v>433859.3</v>
      </c>
      <c r="BK61" s="184">
        <v>1280753.4099999999</v>
      </c>
      <c r="BL61" s="184">
        <v>671072.28</v>
      </c>
      <c r="BM61" s="184">
        <v>-2426.15</v>
      </c>
      <c r="BN61" s="184">
        <v>1071830.1499999999</v>
      </c>
      <c r="BO61" s="184">
        <v>118830.6</v>
      </c>
      <c r="BP61" s="184">
        <v>187355.99</v>
      </c>
      <c r="BQ61" s="184">
        <v>0</v>
      </c>
      <c r="BR61" s="184">
        <v>599096.98</v>
      </c>
      <c r="BS61" s="184">
        <v>0</v>
      </c>
      <c r="BT61" s="184">
        <v>0</v>
      </c>
      <c r="BU61" s="184">
        <v>0</v>
      </c>
      <c r="BV61" s="184">
        <v>1382173.82</v>
      </c>
      <c r="BW61" s="184">
        <v>110677.64</v>
      </c>
      <c r="BX61" s="184">
        <v>0</v>
      </c>
      <c r="BY61" s="184">
        <v>1368649.74</v>
      </c>
      <c r="BZ61" s="184">
        <v>180620.6</v>
      </c>
      <c r="CA61" s="184">
        <v>125073.56</v>
      </c>
      <c r="CB61" s="184">
        <v>0</v>
      </c>
      <c r="CC61" s="184">
        <v>881983.37</v>
      </c>
      <c r="CD61" s="250" t="s">
        <v>221</v>
      </c>
      <c r="CE61" s="195">
        <f t="shared" si="0"/>
        <v>53321776.079999991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604431</v>
      </c>
      <c r="D62" s="195">
        <f t="shared" si="1"/>
        <v>0</v>
      </c>
      <c r="E62" s="195">
        <f t="shared" si="1"/>
        <v>830572</v>
      </c>
      <c r="F62" s="195">
        <f t="shared" si="1"/>
        <v>814662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375946</v>
      </c>
      <c r="Q62" s="195">
        <f t="shared" si="1"/>
        <v>107606</v>
      </c>
      <c r="R62" s="195">
        <f t="shared" si="1"/>
        <v>696091</v>
      </c>
      <c r="S62" s="195">
        <f t="shared" si="1"/>
        <v>75455</v>
      </c>
      <c r="T62" s="195">
        <f t="shared" si="1"/>
        <v>0</v>
      </c>
      <c r="U62" s="195">
        <f t="shared" si="1"/>
        <v>489055</v>
      </c>
      <c r="V62" s="195">
        <f t="shared" si="1"/>
        <v>0</v>
      </c>
      <c r="W62" s="195">
        <f t="shared" si="1"/>
        <v>57780</v>
      </c>
      <c r="X62" s="195">
        <f t="shared" si="1"/>
        <v>91055</v>
      </c>
      <c r="Y62" s="195">
        <f t="shared" si="1"/>
        <v>595741</v>
      </c>
      <c r="Z62" s="195">
        <f t="shared" si="1"/>
        <v>0</v>
      </c>
      <c r="AA62" s="195">
        <f t="shared" si="1"/>
        <v>36800</v>
      </c>
      <c r="AB62" s="195">
        <f t="shared" si="1"/>
        <v>285349</v>
      </c>
      <c r="AC62" s="195">
        <f t="shared" si="1"/>
        <v>137728</v>
      </c>
      <c r="AD62" s="195">
        <f t="shared" si="1"/>
        <v>0</v>
      </c>
      <c r="AE62" s="195">
        <f t="shared" si="1"/>
        <v>176107</v>
      </c>
      <c r="AF62" s="195">
        <f t="shared" si="1"/>
        <v>0</v>
      </c>
      <c r="AG62" s="195">
        <f t="shared" si="1"/>
        <v>708085</v>
      </c>
      <c r="AH62" s="195">
        <f t="shared" si="1"/>
        <v>258078</v>
      </c>
      <c r="AI62" s="195">
        <f t="shared" si="1"/>
        <v>248963</v>
      </c>
      <c r="AJ62" s="195">
        <f t="shared" si="1"/>
        <v>3177000</v>
      </c>
      <c r="AK62" s="195">
        <f t="shared" si="1"/>
        <v>315136</v>
      </c>
      <c r="AL62" s="195">
        <f t="shared" si="1"/>
        <v>3132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262530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32123</v>
      </c>
      <c r="AW62" s="195">
        <f t="shared" si="1"/>
        <v>0</v>
      </c>
      <c r="AX62" s="195">
        <f t="shared" si="1"/>
        <v>0</v>
      </c>
      <c r="AY62" s="195">
        <f>ROUND(AY47+AY48,0)</f>
        <v>227462</v>
      </c>
      <c r="AZ62" s="195">
        <f>ROUND(AZ47+AZ48,0)</f>
        <v>0</v>
      </c>
      <c r="BA62" s="195">
        <f>ROUND(BA47+BA48,0)</f>
        <v>0</v>
      </c>
      <c r="BB62" s="195">
        <f t="shared" si="1"/>
        <v>151458</v>
      </c>
      <c r="BC62" s="195">
        <f t="shared" si="1"/>
        <v>0</v>
      </c>
      <c r="BD62" s="195">
        <f t="shared" si="1"/>
        <v>103795</v>
      </c>
      <c r="BE62" s="195">
        <f t="shared" si="1"/>
        <v>352080</v>
      </c>
      <c r="BF62" s="195">
        <f t="shared" si="1"/>
        <v>287517</v>
      </c>
      <c r="BG62" s="195">
        <f t="shared" si="1"/>
        <v>0</v>
      </c>
      <c r="BH62" s="195">
        <f t="shared" si="1"/>
        <v>196611</v>
      </c>
      <c r="BI62" s="195">
        <f t="shared" si="1"/>
        <v>0</v>
      </c>
      <c r="BJ62" s="195">
        <f t="shared" si="1"/>
        <v>113008</v>
      </c>
      <c r="BK62" s="195">
        <f t="shared" si="1"/>
        <v>333600</v>
      </c>
      <c r="BL62" s="195">
        <f t="shared" si="1"/>
        <v>174795</v>
      </c>
      <c r="BM62" s="195">
        <f t="shared" si="1"/>
        <v>-632</v>
      </c>
      <c r="BN62" s="195">
        <f t="shared" si="1"/>
        <v>279181</v>
      </c>
      <c r="BO62" s="195">
        <f t="shared" ref="BO62:CC62" si="2">ROUND(BO47+BO48,0)</f>
        <v>30952</v>
      </c>
      <c r="BP62" s="195">
        <f t="shared" si="2"/>
        <v>48801</v>
      </c>
      <c r="BQ62" s="195">
        <f t="shared" si="2"/>
        <v>0</v>
      </c>
      <c r="BR62" s="195">
        <f t="shared" si="2"/>
        <v>156048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360017</v>
      </c>
      <c r="BW62" s="195">
        <f t="shared" si="2"/>
        <v>28828</v>
      </c>
      <c r="BX62" s="195">
        <f t="shared" si="2"/>
        <v>0</v>
      </c>
      <c r="BY62" s="195">
        <f t="shared" si="2"/>
        <v>356494</v>
      </c>
      <c r="BZ62" s="195">
        <f t="shared" si="2"/>
        <v>47047</v>
      </c>
      <c r="CA62" s="195">
        <f t="shared" si="2"/>
        <v>32578</v>
      </c>
      <c r="CB62" s="195">
        <f t="shared" si="2"/>
        <v>0</v>
      </c>
      <c r="CC62" s="195">
        <f t="shared" si="2"/>
        <v>229731</v>
      </c>
      <c r="CD62" s="250" t="s">
        <v>221</v>
      </c>
      <c r="CE62" s="195">
        <f t="shared" si="0"/>
        <v>13888796</v>
      </c>
      <c r="CF62" s="253"/>
    </row>
    <row r="63" spans="1:84" ht="12.65" customHeight="1" x14ac:dyDescent="0.35">
      <c r="A63" s="171" t="s">
        <v>236</v>
      </c>
      <c r="B63" s="175"/>
      <c r="C63" s="184">
        <v>495781</v>
      </c>
      <c r="D63" s="184">
        <v>0</v>
      </c>
      <c r="E63" s="184">
        <v>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-55800</v>
      </c>
      <c r="Q63" s="184">
        <v>93000</v>
      </c>
      <c r="R63" s="184">
        <v>1016984.6000000001</v>
      </c>
      <c r="S63" s="184">
        <v>0</v>
      </c>
      <c r="T63" s="184">
        <v>0</v>
      </c>
      <c r="U63" s="184">
        <v>10250</v>
      </c>
      <c r="V63" s="184">
        <v>0</v>
      </c>
      <c r="W63" s="184">
        <v>0</v>
      </c>
      <c r="X63" s="184">
        <v>0</v>
      </c>
      <c r="Y63" s="184">
        <v>33333.4</v>
      </c>
      <c r="Z63" s="184">
        <v>0</v>
      </c>
      <c r="AA63" s="184">
        <v>0</v>
      </c>
      <c r="AB63" s="184">
        <v>52835.47</v>
      </c>
      <c r="AC63" s="184">
        <v>0</v>
      </c>
      <c r="AD63" s="184">
        <v>0</v>
      </c>
      <c r="AE63" s="184">
        <v>0</v>
      </c>
      <c r="AF63" s="184">
        <v>0</v>
      </c>
      <c r="AG63" s="184">
        <v>3405506.9</v>
      </c>
      <c r="AH63" s="184">
        <v>0</v>
      </c>
      <c r="AI63" s="184">
        <v>0</v>
      </c>
      <c r="AJ63" s="184">
        <v>210892.21999999997</v>
      </c>
      <c r="AK63" s="184">
        <v>400</v>
      </c>
      <c r="AL63" s="184">
        <v>0</v>
      </c>
      <c r="AM63" s="184">
        <v>0</v>
      </c>
      <c r="AN63" s="184">
        <v>0</v>
      </c>
      <c r="AO63" s="184">
        <v>0</v>
      </c>
      <c r="AP63" s="184">
        <v>-763.3900000000001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8702.5300000000007</v>
      </c>
      <c r="BF63" s="184">
        <v>0</v>
      </c>
      <c r="BG63" s="184">
        <v>0</v>
      </c>
      <c r="BH63" s="184">
        <v>892.49</v>
      </c>
      <c r="BI63" s="184">
        <v>0</v>
      </c>
      <c r="BJ63" s="184">
        <v>170220.48</v>
      </c>
      <c r="BK63" s="184">
        <v>418040.86</v>
      </c>
      <c r="BL63" s="184">
        <v>0</v>
      </c>
      <c r="BM63" s="184">
        <v>40555.24</v>
      </c>
      <c r="BN63" s="184">
        <v>985591.91</v>
      </c>
      <c r="BO63" s="184">
        <v>0</v>
      </c>
      <c r="BP63" s="184">
        <v>16000</v>
      </c>
      <c r="BQ63" s="184">
        <v>0</v>
      </c>
      <c r="BR63" s="184">
        <v>36830.99</v>
      </c>
      <c r="BS63" s="184">
        <v>0</v>
      </c>
      <c r="BT63" s="184">
        <v>0</v>
      </c>
      <c r="BU63" s="184">
        <v>0</v>
      </c>
      <c r="BV63" s="184">
        <v>0</v>
      </c>
      <c r="BW63" s="184">
        <v>6000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17025.71</v>
      </c>
      <c r="CD63" s="250" t="s">
        <v>221</v>
      </c>
      <c r="CE63" s="195">
        <f t="shared" si="0"/>
        <v>6962280.410000002</v>
      </c>
      <c r="CF63" s="253"/>
    </row>
    <row r="64" spans="1:84" ht="12.65" customHeight="1" x14ac:dyDescent="0.35">
      <c r="A64" s="171" t="s">
        <v>237</v>
      </c>
      <c r="B64" s="175"/>
      <c r="C64" s="184">
        <v>203437.12000000002</v>
      </c>
      <c r="D64" s="184">
        <v>0</v>
      </c>
      <c r="E64" s="184">
        <v>226775.31000000003</v>
      </c>
      <c r="F64" s="184">
        <v>251600.34</v>
      </c>
      <c r="G64" s="184">
        <v>0</v>
      </c>
      <c r="H64" s="184">
        <v>0</v>
      </c>
      <c r="I64" s="184">
        <v>0</v>
      </c>
      <c r="J64" s="184">
        <v>62638.02</v>
      </c>
      <c r="K64" s="184">
        <v>0</v>
      </c>
      <c r="L64" s="184">
        <v>0</v>
      </c>
      <c r="M64" s="184">
        <v>0</v>
      </c>
      <c r="N64" s="184">
        <v>0</v>
      </c>
      <c r="O64" s="184">
        <v>160192.82</v>
      </c>
      <c r="P64" s="184">
        <v>2205052.1599999997</v>
      </c>
      <c r="Q64" s="184">
        <v>54002.67</v>
      </c>
      <c r="R64" s="184">
        <v>220242.16000000003</v>
      </c>
      <c r="S64" s="184">
        <v>2814227.19</v>
      </c>
      <c r="T64" s="184">
        <v>0</v>
      </c>
      <c r="U64" s="184">
        <v>1075185.18</v>
      </c>
      <c r="V64" s="184">
        <v>6504.32</v>
      </c>
      <c r="W64" s="184">
        <v>21043.19</v>
      </c>
      <c r="X64" s="184">
        <v>131996.17000000001</v>
      </c>
      <c r="Y64" s="184">
        <v>86145.77</v>
      </c>
      <c r="Z64" s="184">
        <v>0</v>
      </c>
      <c r="AA64" s="184">
        <v>131037.39</v>
      </c>
      <c r="AB64" s="184">
        <v>3163840.26</v>
      </c>
      <c r="AC64" s="184">
        <v>66776.800000000003</v>
      </c>
      <c r="AD64" s="184">
        <v>0</v>
      </c>
      <c r="AE64" s="184">
        <v>17917.05</v>
      </c>
      <c r="AF64" s="184">
        <v>0</v>
      </c>
      <c r="AG64" s="184">
        <v>356111.91</v>
      </c>
      <c r="AH64" s="184">
        <v>216252.59</v>
      </c>
      <c r="AI64" s="184">
        <v>127869.56</v>
      </c>
      <c r="AJ64" s="184">
        <v>707629.87999999989</v>
      </c>
      <c r="AK64" s="184">
        <v>4693.26</v>
      </c>
      <c r="AL64" s="184">
        <v>0</v>
      </c>
      <c r="AM64" s="184">
        <v>0</v>
      </c>
      <c r="AN64" s="184">
        <v>0</v>
      </c>
      <c r="AO64" s="184">
        <v>0</v>
      </c>
      <c r="AP64" s="184">
        <v>34202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8871.39</v>
      </c>
      <c r="AW64" s="184">
        <v>0</v>
      </c>
      <c r="AX64" s="184">
        <v>0</v>
      </c>
      <c r="AY64" s="184">
        <v>473884.02</v>
      </c>
      <c r="AZ64" s="184">
        <v>0</v>
      </c>
      <c r="BA64" s="184">
        <v>38.270000000000003</v>
      </c>
      <c r="BB64" s="184">
        <v>3088.15</v>
      </c>
      <c r="BC64" s="184">
        <v>0</v>
      </c>
      <c r="BD64" s="184">
        <v>-29774.17</v>
      </c>
      <c r="BE64" s="184">
        <v>28122.260000000002</v>
      </c>
      <c r="BF64" s="184">
        <v>397750.22</v>
      </c>
      <c r="BG64" s="184">
        <v>0</v>
      </c>
      <c r="BH64" s="184">
        <v>48689.65</v>
      </c>
      <c r="BI64" s="184">
        <v>0</v>
      </c>
      <c r="BJ64" s="184">
        <v>6369.28</v>
      </c>
      <c r="BK64" s="184">
        <v>25979.16</v>
      </c>
      <c r="BL64" s="184">
        <v>15452.89</v>
      </c>
      <c r="BM64" s="184">
        <v>8984.5399999999991</v>
      </c>
      <c r="BN64" s="184">
        <v>45740.119999999995</v>
      </c>
      <c r="BO64" s="184">
        <v>30163.71</v>
      </c>
      <c r="BP64" s="184">
        <v>4634.79</v>
      </c>
      <c r="BQ64" s="184">
        <v>0</v>
      </c>
      <c r="BR64" s="184">
        <v>21433.1</v>
      </c>
      <c r="BS64" s="184">
        <v>6.69</v>
      </c>
      <c r="BT64" s="184">
        <v>0</v>
      </c>
      <c r="BU64" s="184">
        <v>0</v>
      </c>
      <c r="BV64" s="184">
        <v>18077.36</v>
      </c>
      <c r="BW64" s="184">
        <v>5387.28</v>
      </c>
      <c r="BX64" s="184">
        <v>0</v>
      </c>
      <c r="BY64" s="184">
        <v>11777.35</v>
      </c>
      <c r="BZ64" s="184">
        <v>0</v>
      </c>
      <c r="CA64" s="184">
        <v>99249.07</v>
      </c>
      <c r="CB64" s="184">
        <v>1279.8599999999999</v>
      </c>
      <c r="CC64" s="184">
        <v>27240.39</v>
      </c>
      <c r="CD64" s="250" t="s">
        <v>221</v>
      </c>
      <c r="CE64" s="195">
        <f t="shared" si="0"/>
        <v>13597818.499999996</v>
      </c>
      <c r="CF64" s="253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288796.39</v>
      </c>
      <c r="BF65" s="184">
        <v>0</v>
      </c>
      <c r="BG65" s="184">
        <v>0</v>
      </c>
      <c r="BH65" s="184">
        <v>150607.29999999999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122589.62999999999</v>
      </c>
      <c r="CD65" s="250" t="s">
        <v>221</v>
      </c>
      <c r="CE65" s="195">
        <f t="shared" si="0"/>
        <v>561993.31999999995</v>
      </c>
      <c r="CF65" s="253"/>
    </row>
    <row r="66" spans="1:84" ht="12.65" customHeight="1" x14ac:dyDescent="0.35">
      <c r="A66" s="171" t="s">
        <v>239</v>
      </c>
      <c r="B66" s="175"/>
      <c r="C66" s="184">
        <v>6450.98</v>
      </c>
      <c r="D66" s="184">
        <v>0</v>
      </c>
      <c r="E66" s="184">
        <v>13760.880000000005</v>
      </c>
      <c r="F66" s="184">
        <v>95958.49</v>
      </c>
      <c r="G66" s="184">
        <v>0</v>
      </c>
      <c r="H66" s="184">
        <v>0</v>
      </c>
      <c r="I66" s="184">
        <v>0</v>
      </c>
      <c r="J66" s="184">
        <v>392.9</v>
      </c>
      <c r="K66" s="184">
        <v>0</v>
      </c>
      <c r="L66" s="184">
        <v>0</v>
      </c>
      <c r="M66" s="184">
        <v>0</v>
      </c>
      <c r="N66" s="184">
        <v>0</v>
      </c>
      <c r="O66" s="184">
        <v>787.6</v>
      </c>
      <c r="P66" s="184">
        <v>100532.06</v>
      </c>
      <c r="Q66" s="184">
        <v>0</v>
      </c>
      <c r="R66" s="184">
        <v>6642.2999999999993</v>
      </c>
      <c r="S66" s="184">
        <v>138891.99</v>
      </c>
      <c r="T66" s="184">
        <v>0</v>
      </c>
      <c r="U66" s="184">
        <v>2111787.2199999997</v>
      </c>
      <c r="V66" s="184">
        <v>23385</v>
      </c>
      <c r="W66" s="184">
        <v>18972.12</v>
      </c>
      <c r="X66" s="184">
        <v>151031.76999999999</v>
      </c>
      <c r="Y66" s="184">
        <v>601401.25</v>
      </c>
      <c r="Z66" s="184">
        <v>0</v>
      </c>
      <c r="AA66" s="184">
        <v>34780.06</v>
      </c>
      <c r="AB66" s="184">
        <v>150674.65</v>
      </c>
      <c r="AC66" s="184">
        <v>15522.44</v>
      </c>
      <c r="AD66" s="184">
        <v>0</v>
      </c>
      <c r="AE66" s="184">
        <v>8421.68</v>
      </c>
      <c r="AF66" s="184">
        <v>0</v>
      </c>
      <c r="AG66" s="184">
        <v>9845.67</v>
      </c>
      <c r="AH66" s="184">
        <v>229655.97</v>
      </c>
      <c r="AI66" s="184">
        <v>1721.52</v>
      </c>
      <c r="AJ66" s="184">
        <v>265400.73</v>
      </c>
      <c r="AK66" s="184">
        <v>0</v>
      </c>
      <c r="AL66" s="184">
        <v>0</v>
      </c>
      <c r="AM66" s="184">
        <v>0</v>
      </c>
      <c r="AN66" s="184">
        <v>0</v>
      </c>
      <c r="AO66" s="184">
        <v>0</v>
      </c>
      <c r="AP66" s="184">
        <v>42550.31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2758.62</v>
      </c>
      <c r="AW66" s="184">
        <v>0</v>
      </c>
      <c r="AX66" s="184">
        <v>0</v>
      </c>
      <c r="AY66" s="184">
        <v>24736.14</v>
      </c>
      <c r="AZ66" s="184">
        <v>0</v>
      </c>
      <c r="BA66" s="184">
        <v>24939.96</v>
      </c>
      <c r="BB66" s="184">
        <v>101251.29</v>
      </c>
      <c r="BC66" s="184">
        <v>0</v>
      </c>
      <c r="BD66" s="184">
        <v>209687.69</v>
      </c>
      <c r="BE66" s="184">
        <v>701839.6100000001</v>
      </c>
      <c r="BF66" s="184">
        <v>731197.45</v>
      </c>
      <c r="BG66" s="184">
        <v>0</v>
      </c>
      <c r="BH66" s="184">
        <v>2571042.04</v>
      </c>
      <c r="BI66" s="184">
        <v>0</v>
      </c>
      <c r="BJ66" s="184">
        <v>54037.07</v>
      </c>
      <c r="BK66" s="184">
        <v>142692.66</v>
      </c>
      <c r="BL66" s="184">
        <v>0</v>
      </c>
      <c r="BM66" s="184">
        <v>3873.74</v>
      </c>
      <c r="BN66" s="184">
        <v>194638.84</v>
      </c>
      <c r="BO66" s="184">
        <v>473.64</v>
      </c>
      <c r="BP66" s="184">
        <v>1187.31</v>
      </c>
      <c r="BQ66" s="184">
        <v>0</v>
      </c>
      <c r="BR66" s="184">
        <v>267750.56</v>
      </c>
      <c r="BS66" s="184">
        <v>0</v>
      </c>
      <c r="BT66" s="184">
        <v>0</v>
      </c>
      <c r="BU66" s="184">
        <v>0</v>
      </c>
      <c r="BV66" s="184">
        <v>427867.72</v>
      </c>
      <c r="BW66" s="184">
        <v>73331.58</v>
      </c>
      <c r="BX66" s="184">
        <v>0</v>
      </c>
      <c r="BY66" s="184">
        <v>6983.89</v>
      </c>
      <c r="BZ66" s="184">
        <v>0</v>
      </c>
      <c r="CA66" s="184">
        <v>112889.84</v>
      </c>
      <c r="CB66" s="184">
        <v>0</v>
      </c>
      <c r="CC66" s="184">
        <v>74289.84</v>
      </c>
      <c r="CD66" s="250" t="s">
        <v>221</v>
      </c>
      <c r="CE66" s="195">
        <f t="shared" si="0"/>
        <v>9756037.0800000038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524734</v>
      </c>
      <c r="F67" s="195">
        <f t="shared" si="3"/>
        <v>332461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257544</v>
      </c>
      <c r="Q67" s="195">
        <f t="shared" si="3"/>
        <v>36594</v>
      </c>
      <c r="R67" s="195">
        <f t="shared" si="3"/>
        <v>4876</v>
      </c>
      <c r="S67" s="195">
        <f t="shared" si="3"/>
        <v>35624</v>
      </c>
      <c r="T67" s="195">
        <f t="shared" si="3"/>
        <v>0</v>
      </c>
      <c r="U67" s="195">
        <f t="shared" si="3"/>
        <v>85219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174343</v>
      </c>
      <c r="Z67" s="195">
        <f t="shared" si="3"/>
        <v>0</v>
      </c>
      <c r="AA67" s="195">
        <f t="shared" si="3"/>
        <v>0</v>
      </c>
      <c r="AB67" s="195">
        <f t="shared" si="3"/>
        <v>43278</v>
      </c>
      <c r="AC67" s="195">
        <f t="shared" si="3"/>
        <v>21731</v>
      </c>
      <c r="AD67" s="195">
        <f t="shared" si="3"/>
        <v>0</v>
      </c>
      <c r="AE67" s="195">
        <f t="shared" si="3"/>
        <v>53449</v>
      </c>
      <c r="AF67" s="195">
        <f t="shared" si="3"/>
        <v>0</v>
      </c>
      <c r="AG67" s="195">
        <f t="shared" si="3"/>
        <v>143438</v>
      </c>
      <c r="AH67" s="195">
        <f t="shared" si="3"/>
        <v>0</v>
      </c>
      <c r="AI67" s="195">
        <f t="shared" si="3"/>
        <v>101707</v>
      </c>
      <c r="AJ67" s="195">
        <f t="shared" si="3"/>
        <v>1772295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193269</v>
      </c>
      <c r="AZ67" s="195">
        <f>ROUND(AZ51+AZ52,0)</f>
        <v>0</v>
      </c>
      <c r="BA67" s="195">
        <f>ROUND(BA51+BA52,0)</f>
        <v>17222</v>
      </c>
      <c r="BB67" s="195">
        <f t="shared" si="3"/>
        <v>15335</v>
      </c>
      <c r="BC67" s="195">
        <f t="shared" si="3"/>
        <v>0</v>
      </c>
      <c r="BD67" s="195">
        <f t="shared" si="3"/>
        <v>123228</v>
      </c>
      <c r="BE67" s="195">
        <f t="shared" si="3"/>
        <v>642352</v>
      </c>
      <c r="BF67" s="195">
        <f t="shared" si="3"/>
        <v>89701</v>
      </c>
      <c r="BG67" s="195">
        <f t="shared" si="3"/>
        <v>0</v>
      </c>
      <c r="BH67" s="195">
        <f t="shared" si="3"/>
        <v>93161</v>
      </c>
      <c r="BI67" s="195">
        <f t="shared" si="3"/>
        <v>0</v>
      </c>
      <c r="BJ67" s="195">
        <f t="shared" si="3"/>
        <v>38114</v>
      </c>
      <c r="BK67" s="195">
        <f t="shared" si="3"/>
        <v>48966</v>
      </c>
      <c r="BL67" s="195">
        <f t="shared" si="3"/>
        <v>34785</v>
      </c>
      <c r="BM67" s="195">
        <f t="shared" si="3"/>
        <v>0</v>
      </c>
      <c r="BN67" s="195">
        <f t="shared" si="3"/>
        <v>750193</v>
      </c>
      <c r="BO67" s="195">
        <f t="shared" si="3"/>
        <v>5374</v>
      </c>
      <c r="BP67" s="195">
        <f t="shared" si="3"/>
        <v>30617</v>
      </c>
      <c r="BQ67" s="195">
        <f t="shared" ref="BQ67:CC67" si="4">ROUND(BQ51+BQ52,0)</f>
        <v>0</v>
      </c>
      <c r="BR67" s="195">
        <f t="shared" si="4"/>
        <v>42911</v>
      </c>
      <c r="BS67" s="195">
        <f t="shared" si="4"/>
        <v>23408</v>
      </c>
      <c r="BT67" s="195">
        <f t="shared" si="4"/>
        <v>0</v>
      </c>
      <c r="BU67" s="195">
        <f t="shared" si="4"/>
        <v>0</v>
      </c>
      <c r="BV67" s="195">
        <f t="shared" si="4"/>
        <v>43042</v>
      </c>
      <c r="BW67" s="195">
        <f t="shared" si="4"/>
        <v>24667</v>
      </c>
      <c r="BX67" s="195">
        <f t="shared" si="4"/>
        <v>0</v>
      </c>
      <c r="BY67" s="195">
        <f t="shared" si="4"/>
        <v>15807</v>
      </c>
      <c r="BZ67" s="195">
        <f t="shared" si="4"/>
        <v>0</v>
      </c>
      <c r="CA67" s="195">
        <f t="shared" si="4"/>
        <v>201238</v>
      </c>
      <c r="CB67" s="195">
        <f t="shared" si="4"/>
        <v>2621</v>
      </c>
      <c r="CC67" s="195">
        <f t="shared" si="4"/>
        <v>6920</v>
      </c>
      <c r="CD67" s="250" t="s">
        <v>221</v>
      </c>
      <c r="CE67" s="195">
        <f t="shared" si="0"/>
        <v>6030224</v>
      </c>
      <c r="CF67" s="253"/>
    </row>
    <row r="68" spans="1:84" ht="12.65" customHeight="1" x14ac:dyDescent="0.35">
      <c r="A68" s="171" t="s">
        <v>240</v>
      </c>
      <c r="B68" s="175"/>
      <c r="C68" s="184">
        <v>21593.01</v>
      </c>
      <c r="D68" s="184">
        <v>0</v>
      </c>
      <c r="E68" s="184">
        <v>19409.740000000002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274231.21000000002</v>
      </c>
      <c r="Q68" s="184">
        <v>0</v>
      </c>
      <c r="R68" s="184">
        <v>0</v>
      </c>
      <c r="S68" s="184">
        <v>143521.73000000001</v>
      </c>
      <c r="T68" s="184">
        <v>0</v>
      </c>
      <c r="U68" s="184">
        <v>66643.72</v>
      </c>
      <c r="V68" s="184">
        <v>0</v>
      </c>
      <c r="W68" s="184">
        <v>-35229.599999999999</v>
      </c>
      <c r="X68" s="184">
        <v>0</v>
      </c>
      <c r="Y68" s="184">
        <v>20500</v>
      </c>
      <c r="Z68" s="184">
        <v>0</v>
      </c>
      <c r="AA68" s="184">
        <v>0</v>
      </c>
      <c r="AB68" s="184">
        <v>163624.87</v>
      </c>
      <c r="AC68" s="184">
        <v>30144.32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338865.07999999996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0</v>
      </c>
      <c r="BC68" s="184">
        <v>0</v>
      </c>
      <c r="BD68" s="184">
        <v>82633.37</v>
      </c>
      <c r="BE68" s="184">
        <v>25706.16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2596.6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0</v>
      </c>
      <c r="CD68" s="250" t="s">
        <v>221</v>
      </c>
      <c r="CE68" s="195">
        <f t="shared" si="0"/>
        <v>1154240.21</v>
      </c>
      <c r="CF68" s="253"/>
    </row>
    <row r="69" spans="1:84" ht="12.65" customHeight="1" x14ac:dyDescent="0.35">
      <c r="A69" s="171" t="s">
        <v>241</v>
      </c>
      <c r="B69" s="175"/>
      <c r="C69" s="184">
        <v>1483.45</v>
      </c>
      <c r="D69" s="184">
        <v>0</v>
      </c>
      <c r="E69" s="184">
        <v>3653.3400000000011</v>
      </c>
      <c r="F69" s="184">
        <v>7409.97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150</v>
      </c>
      <c r="Q69" s="184">
        <v>0</v>
      </c>
      <c r="R69" s="184">
        <v>34251.49</v>
      </c>
      <c r="S69" s="184">
        <v>1556.47</v>
      </c>
      <c r="T69" s="184">
        <v>0</v>
      </c>
      <c r="U69" s="184">
        <v>3251.7</v>
      </c>
      <c r="V69" s="184">
        <v>0</v>
      </c>
      <c r="W69" s="184">
        <v>0</v>
      </c>
      <c r="X69" s="184">
        <v>3795.81</v>
      </c>
      <c r="Y69" s="184">
        <v>12824.470000000001</v>
      </c>
      <c r="Z69" s="184">
        <v>0</v>
      </c>
      <c r="AA69" s="184">
        <v>6608</v>
      </c>
      <c r="AB69" s="184">
        <v>7570</v>
      </c>
      <c r="AC69" s="184">
        <v>201</v>
      </c>
      <c r="AD69" s="184">
        <v>0</v>
      </c>
      <c r="AE69" s="184">
        <v>5565.89</v>
      </c>
      <c r="AF69" s="184">
        <v>0</v>
      </c>
      <c r="AG69" s="184">
        <v>1298.51</v>
      </c>
      <c r="AH69" s="184">
        <v>41327.33</v>
      </c>
      <c r="AI69" s="184">
        <v>260</v>
      </c>
      <c r="AJ69" s="184">
        <v>303248.67</v>
      </c>
      <c r="AK69" s="184">
        <v>5731.13</v>
      </c>
      <c r="AL69" s="184">
        <v>0</v>
      </c>
      <c r="AM69" s="184">
        <v>0</v>
      </c>
      <c r="AN69" s="184">
        <v>0</v>
      </c>
      <c r="AO69" s="184">
        <v>0</v>
      </c>
      <c r="AP69" s="184">
        <v>9970.25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1400</v>
      </c>
      <c r="AW69" s="184">
        <v>0</v>
      </c>
      <c r="AX69" s="184">
        <v>0</v>
      </c>
      <c r="AY69" s="184">
        <v>973</v>
      </c>
      <c r="AZ69" s="184">
        <v>0</v>
      </c>
      <c r="BA69" s="184">
        <v>0</v>
      </c>
      <c r="BB69" s="184">
        <v>3631.04</v>
      </c>
      <c r="BC69" s="184">
        <v>0</v>
      </c>
      <c r="BD69" s="184">
        <v>89860.95</v>
      </c>
      <c r="BE69" s="184">
        <v>4096.7199999999993</v>
      </c>
      <c r="BF69" s="184">
        <v>3881.57</v>
      </c>
      <c r="BG69" s="184">
        <v>0</v>
      </c>
      <c r="BH69" s="184">
        <v>696.52</v>
      </c>
      <c r="BI69" s="184">
        <v>0</v>
      </c>
      <c r="BJ69" s="184">
        <v>6227.36</v>
      </c>
      <c r="BK69" s="184">
        <v>13173.99</v>
      </c>
      <c r="BL69" s="184">
        <v>49</v>
      </c>
      <c r="BM69" s="184">
        <v>9126.76</v>
      </c>
      <c r="BN69" s="184">
        <v>246335.97999999998</v>
      </c>
      <c r="BO69" s="184">
        <v>4497.74</v>
      </c>
      <c r="BP69" s="184">
        <v>791052.55</v>
      </c>
      <c r="BQ69" s="184">
        <v>0</v>
      </c>
      <c r="BR69" s="184">
        <v>71107.86</v>
      </c>
      <c r="BS69" s="184">
        <v>0</v>
      </c>
      <c r="BT69" s="184">
        <v>0</v>
      </c>
      <c r="BU69" s="184">
        <v>0</v>
      </c>
      <c r="BV69" s="184">
        <v>1031.8399999999999</v>
      </c>
      <c r="BW69" s="184">
        <v>16227.86</v>
      </c>
      <c r="BX69" s="184">
        <v>0</v>
      </c>
      <c r="BY69" s="184">
        <v>13076.98</v>
      </c>
      <c r="BZ69" s="184">
        <v>115</v>
      </c>
      <c r="CA69" s="184">
        <v>453.31</v>
      </c>
      <c r="CB69" s="184">
        <v>0</v>
      </c>
      <c r="CC69" s="184">
        <v>3670.18</v>
      </c>
      <c r="CD69" s="184">
        <v>987696.61</v>
      </c>
      <c r="CE69" s="195">
        <f t="shared" si="0"/>
        <v>2718540.3000000003</v>
      </c>
      <c r="CF69" s="253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3653704.43</v>
      </c>
      <c r="D71" s="195">
        <f t="shared" ref="D71:AI71" si="5">SUM(D61:D69)-D70</f>
        <v>0</v>
      </c>
      <c r="E71" s="195">
        <f t="shared" si="5"/>
        <v>4807630.66</v>
      </c>
      <c r="F71" s="195">
        <f t="shared" si="5"/>
        <v>4629735.5199999996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63030.92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160980.42000000001</v>
      </c>
      <c r="P71" s="195">
        <f t="shared" si="5"/>
        <v>4600984.95</v>
      </c>
      <c r="Q71" s="195">
        <f t="shared" si="5"/>
        <v>704323.08</v>
      </c>
      <c r="R71" s="195">
        <f t="shared" si="5"/>
        <v>4651513.3500000006</v>
      </c>
      <c r="S71" s="195">
        <f t="shared" si="5"/>
        <v>3498961.21</v>
      </c>
      <c r="T71" s="195">
        <f t="shared" si="5"/>
        <v>0</v>
      </c>
      <c r="U71" s="195">
        <f t="shared" si="5"/>
        <v>5718969.0299999993</v>
      </c>
      <c r="V71" s="195">
        <f t="shared" si="5"/>
        <v>29889.32</v>
      </c>
      <c r="W71" s="195">
        <f t="shared" si="5"/>
        <v>284395.2</v>
      </c>
      <c r="X71" s="195">
        <f t="shared" si="5"/>
        <v>727455.70000000007</v>
      </c>
      <c r="Y71" s="195">
        <f t="shared" si="5"/>
        <v>3811455.2600000002</v>
      </c>
      <c r="Z71" s="195">
        <f t="shared" si="5"/>
        <v>0</v>
      </c>
      <c r="AA71" s="195">
        <f t="shared" si="5"/>
        <v>350509.47</v>
      </c>
      <c r="AB71" s="195">
        <f t="shared" si="5"/>
        <v>4962682.21</v>
      </c>
      <c r="AC71" s="195">
        <f t="shared" si="5"/>
        <v>800868.87999999989</v>
      </c>
      <c r="AD71" s="195">
        <f t="shared" si="5"/>
        <v>0</v>
      </c>
      <c r="AE71" s="195">
        <f t="shared" si="5"/>
        <v>937570.12000000011</v>
      </c>
      <c r="AF71" s="195">
        <f t="shared" si="5"/>
        <v>0</v>
      </c>
      <c r="AG71" s="195">
        <f t="shared" si="5"/>
        <v>7342762.6699999999</v>
      </c>
      <c r="AH71" s="195">
        <f t="shared" si="5"/>
        <v>1736124.9100000001</v>
      </c>
      <c r="AI71" s="195">
        <f t="shared" si="5"/>
        <v>1436339.46</v>
      </c>
      <c r="AJ71" s="195">
        <f t="shared" ref="AJ71:BO71" si="6">SUM(AJ61:AJ69)-AJ70</f>
        <v>18972445.91</v>
      </c>
      <c r="AK71" s="195">
        <f t="shared" si="6"/>
        <v>1535827.5499999998</v>
      </c>
      <c r="AL71" s="195">
        <f t="shared" si="6"/>
        <v>15157.81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1356394.0600000003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168479.40000000002</v>
      </c>
      <c r="AW71" s="195">
        <f t="shared" si="6"/>
        <v>0</v>
      </c>
      <c r="AX71" s="195">
        <f t="shared" si="6"/>
        <v>0</v>
      </c>
      <c r="AY71" s="195">
        <f t="shared" si="6"/>
        <v>1793595.2899999998</v>
      </c>
      <c r="AZ71" s="195">
        <f t="shared" si="6"/>
        <v>0</v>
      </c>
      <c r="BA71" s="195">
        <f t="shared" si="6"/>
        <v>42200.229999999996</v>
      </c>
      <c r="BB71" s="195">
        <f t="shared" si="6"/>
        <v>856238.49000000011</v>
      </c>
      <c r="BC71" s="195">
        <f t="shared" si="6"/>
        <v>0</v>
      </c>
      <c r="BD71" s="195">
        <f t="shared" si="6"/>
        <v>977921.09</v>
      </c>
      <c r="BE71" s="195">
        <f t="shared" si="6"/>
        <v>3403400.4600000004</v>
      </c>
      <c r="BF71" s="195">
        <f t="shared" si="6"/>
        <v>2613880.65</v>
      </c>
      <c r="BG71" s="195">
        <f t="shared" si="6"/>
        <v>0</v>
      </c>
      <c r="BH71" s="195">
        <f t="shared" si="6"/>
        <v>3816529.18</v>
      </c>
      <c r="BI71" s="195">
        <f t="shared" si="6"/>
        <v>0</v>
      </c>
      <c r="BJ71" s="195">
        <f t="shared" si="6"/>
        <v>821835.49</v>
      </c>
      <c r="BK71" s="195">
        <f t="shared" si="6"/>
        <v>2263206.08</v>
      </c>
      <c r="BL71" s="195">
        <f t="shared" si="6"/>
        <v>896154.17</v>
      </c>
      <c r="BM71" s="195">
        <f t="shared" si="6"/>
        <v>59482.13</v>
      </c>
      <c r="BN71" s="195">
        <f t="shared" si="6"/>
        <v>3573511</v>
      </c>
      <c r="BO71" s="195">
        <f t="shared" si="6"/>
        <v>190291.69</v>
      </c>
      <c r="BP71" s="195">
        <f t="shared" ref="BP71:CC71" si="7">SUM(BP61:BP69)-BP70</f>
        <v>1082245.24</v>
      </c>
      <c r="BQ71" s="195">
        <f t="shared" si="7"/>
        <v>0</v>
      </c>
      <c r="BR71" s="195">
        <f t="shared" si="7"/>
        <v>1195178.49</v>
      </c>
      <c r="BS71" s="195">
        <f t="shared" si="7"/>
        <v>23414.69</v>
      </c>
      <c r="BT71" s="195">
        <f t="shared" si="7"/>
        <v>0</v>
      </c>
      <c r="BU71" s="195">
        <f t="shared" si="7"/>
        <v>0</v>
      </c>
      <c r="BV71" s="195">
        <f t="shared" si="7"/>
        <v>2232209.7400000002</v>
      </c>
      <c r="BW71" s="195">
        <f t="shared" si="7"/>
        <v>265119.35999999999</v>
      </c>
      <c r="BX71" s="195">
        <f t="shared" si="7"/>
        <v>0</v>
      </c>
      <c r="BY71" s="195">
        <f t="shared" si="7"/>
        <v>1772788.96</v>
      </c>
      <c r="BZ71" s="195">
        <f t="shared" si="7"/>
        <v>227782.6</v>
      </c>
      <c r="CA71" s="195">
        <f t="shared" si="7"/>
        <v>571481.78</v>
      </c>
      <c r="CB71" s="195">
        <f t="shared" si="7"/>
        <v>3900.8599999999997</v>
      </c>
      <c r="CC71" s="195">
        <f t="shared" si="7"/>
        <v>1363450.1199999999</v>
      </c>
      <c r="CD71" s="246">
        <f>CD69-CD70</f>
        <v>987696.61</v>
      </c>
      <c r="CE71" s="195">
        <f>SUM(CE61:CE69)-CE70</f>
        <v>107991705.89999996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>
        <v>8124282.4500000002</v>
      </c>
      <c r="D73" s="184">
        <v>0</v>
      </c>
      <c r="E73" s="184">
        <v>9737688.3100000024</v>
      </c>
      <c r="F73" s="184">
        <v>5549015.3600000003</v>
      </c>
      <c r="G73" s="184">
        <v>0</v>
      </c>
      <c r="H73" s="184">
        <v>0</v>
      </c>
      <c r="I73" s="184">
        <v>0</v>
      </c>
      <c r="J73" s="184">
        <v>1965743.12</v>
      </c>
      <c r="K73" s="184">
        <v>0</v>
      </c>
      <c r="L73" s="184">
        <v>0</v>
      </c>
      <c r="M73" s="184">
        <v>0</v>
      </c>
      <c r="N73" s="184">
        <v>0</v>
      </c>
      <c r="O73" s="184">
        <v>14586130.880000001</v>
      </c>
      <c r="P73" s="184">
        <v>11235152.030000001</v>
      </c>
      <c r="Q73" s="184">
        <v>1458419</v>
      </c>
      <c r="R73" s="184">
        <v>8169059.5199999996</v>
      </c>
      <c r="S73" s="184">
        <v>3576984.06</v>
      </c>
      <c r="T73" s="184">
        <v>466.85</v>
      </c>
      <c r="U73" s="184">
        <v>7689884.29</v>
      </c>
      <c r="V73" s="184">
        <v>54948.28</v>
      </c>
      <c r="W73" s="184">
        <v>344133.45</v>
      </c>
      <c r="X73" s="184">
        <v>3963125.24</v>
      </c>
      <c r="Y73" s="184">
        <v>2288550.4899999998</v>
      </c>
      <c r="Z73" s="184">
        <v>0</v>
      </c>
      <c r="AA73" s="184">
        <v>129985.55</v>
      </c>
      <c r="AB73" s="184">
        <v>8960203.4900000002</v>
      </c>
      <c r="AC73" s="184">
        <v>2176412.9700000002</v>
      </c>
      <c r="AD73" s="184">
        <v>0</v>
      </c>
      <c r="AE73" s="184">
        <v>940227.5</v>
      </c>
      <c r="AF73" s="184">
        <v>0</v>
      </c>
      <c r="AG73" s="184">
        <v>5914614.3399999999</v>
      </c>
      <c r="AH73" s="184">
        <v>0</v>
      </c>
      <c r="AI73" s="184">
        <v>44923.32</v>
      </c>
      <c r="AJ73" s="184">
        <v>0</v>
      </c>
      <c r="AK73" s="184">
        <v>0</v>
      </c>
      <c r="AL73" s="184">
        <v>5994</v>
      </c>
      <c r="AM73" s="184">
        <v>0</v>
      </c>
      <c r="AN73" s="184">
        <v>0</v>
      </c>
      <c r="AO73" s="184">
        <v>0</v>
      </c>
      <c r="AP73" s="184">
        <v>23774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96939718.499999985</v>
      </c>
      <c r="CF73" s="253"/>
    </row>
    <row r="74" spans="1:84" ht="12.65" customHeight="1" x14ac:dyDescent="0.35">
      <c r="A74" s="171" t="s">
        <v>246</v>
      </c>
      <c r="B74" s="175"/>
      <c r="C74" s="184">
        <v>1753769.95</v>
      </c>
      <c r="D74" s="184">
        <v>0</v>
      </c>
      <c r="E74" s="184">
        <v>2943906.8</v>
      </c>
      <c r="F74" s="184">
        <v>176902</v>
      </c>
      <c r="G74" s="184">
        <v>0</v>
      </c>
      <c r="H74" s="184">
        <v>0</v>
      </c>
      <c r="I74" s="184">
        <v>0</v>
      </c>
      <c r="J74" s="184">
        <v>11744</v>
      </c>
      <c r="K74" s="184">
        <v>0</v>
      </c>
      <c r="L74" s="184">
        <v>0</v>
      </c>
      <c r="M74" s="184">
        <v>0</v>
      </c>
      <c r="N74" s="184">
        <v>0</v>
      </c>
      <c r="O74" s="184">
        <v>253277.5</v>
      </c>
      <c r="P74" s="184">
        <v>27483385.149999999</v>
      </c>
      <c r="Q74" s="184">
        <v>3471335</v>
      </c>
      <c r="R74" s="184">
        <v>11675834.209999999</v>
      </c>
      <c r="S74" s="184">
        <v>2944591.63</v>
      </c>
      <c r="T74" s="184">
        <v>4281.22</v>
      </c>
      <c r="U74" s="184">
        <v>16111824.99</v>
      </c>
      <c r="V74" s="184">
        <v>153296.4</v>
      </c>
      <c r="W74" s="184">
        <v>3419657.09</v>
      </c>
      <c r="X74" s="184">
        <v>19425348.98</v>
      </c>
      <c r="Y74" s="184">
        <v>15969927.129999999</v>
      </c>
      <c r="Z74" s="184">
        <v>0</v>
      </c>
      <c r="AA74" s="184">
        <v>525179.78</v>
      </c>
      <c r="AB74" s="184">
        <v>8331955.8399999999</v>
      </c>
      <c r="AC74" s="184">
        <v>433622.5</v>
      </c>
      <c r="AD74" s="184">
        <v>0</v>
      </c>
      <c r="AE74" s="184">
        <v>1627452.75</v>
      </c>
      <c r="AF74" s="184">
        <v>0</v>
      </c>
      <c r="AG74" s="184">
        <v>34239790.539999999</v>
      </c>
      <c r="AH74" s="184">
        <v>0</v>
      </c>
      <c r="AI74" s="184">
        <v>8945874.5700000003</v>
      </c>
      <c r="AJ74" s="184">
        <v>16354812.76</v>
      </c>
      <c r="AK74" s="184">
        <v>1769484.54</v>
      </c>
      <c r="AL74" s="184">
        <v>4808.3999999999996</v>
      </c>
      <c r="AM74" s="184">
        <v>0</v>
      </c>
      <c r="AN74" s="184">
        <v>0</v>
      </c>
      <c r="AO74" s="184">
        <v>0</v>
      </c>
      <c r="AP74" s="184">
        <v>1509211.25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1051045.6000000001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180592320.57999998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9878052.4000000004</v>
      </c>
      <c r="D75" s="195">
        <f t="shared" si="9"/>
        <v>0</v>
      </c>
      <c r="E75" s="195">
        <f t="shared" si="9"/>
        <v>12681595.110000003</v>
      </c>
      <c r="F75" s="195">
        <f t="shared" si="9"/>
        <v>5725917.3600000003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1977487.12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14839408.380000001</v>
      </c>
      <c r="P75" s="195">
        <f t="shared" si="9"/>
        <v>38718537.18</v>
      </c>
      <c r="Q75" s="195">
        <f t="shared" si="9"/>
        <v>4929754</v>
      </c>
      <c r="R75" s="195">
        <f t="shared" si="9"/>
        <v>19844893.729999997</v>
      </c>
      <c r="S75" s="195">
        <f t="shared" si="9"/>
        <v>6521575.6899999995</v>
      </c>
      <c r="T75" s="195">
        <f t="shared" si="9"/>
        <v>4748.0700000000006</v>
      </c>
      <c r="U75" s="195">
        <f t="shared" si="9"/>
        <v>23801709.280000001</v>
      </c>
      <c r="V75" s="195">
        <f t="shared" si="9"/>
        <v>208244.68</v>
      </c>
      <c r="W75" s="195">
        <f t="shared" si="9"/>
        <v>3763790.54</v>
      </c>
      <c r="X75" s="195">
        <f t="shared" si="9"/>
        <v>23388474.219999999</v>
      </c>
      <c r="Y75" s="195">
        <f t="shared" si="9"/>
        <v>18258477.619999997</v>
      </c>
      <c r="Z75" s="195">
        <f t="shared" si="9"/>
        <v>0</v>
      </c>
      <c r="AA75" s="195">
        <f t="shared" si="9"/>
        <v>655165.33000000007</v>
      </c>
      <c r="AB75" s="195">
        <f t="shared" si="9"/>
        <v>17292159.329999998</v>
      </c>
      <c r="AC75" s="195">
        <f t="shared" si="9"/>
        <v>2610035.4700000002</v>
      </c>
      <c r="AD75" s="195">
        <f t="shared" si="9"/>
        <v>0</v>
      </c>
      <c r="AE75" s="195">
        <f t="shared" si="9"/>
        <v>2567680.25</v>
      </c>
      <c r="AF75" s="195">
        <f t="shared" si="9"/>
        <v>0</v>
      </c>
      <c r="AG75" s="195">
        <f t="shared" si="9"/>
        <v>40154404.879999995</v>
      </c>
      <c r="AH75" s="195">
        <f t="shared" si="9"/>
        <v>0</v>
      </c>
      <c r="AI75" s="195">
        <f t="shared" si="9"/>
        <v>8990797.8900000006</v>
      </c>
      <c r="AJ75" s="195">
        <f t="shared" si="9"/>
        <v>16354812.76</v>
      </c>
      <c r="AK75" s="195">
        <f t="shared" si="9"/>
        <v>1769484.54</v>
      </c>
      <c r="AL75" s="195">
        <f t="shared" si="9"/>
        <v>10802.4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1532985.25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1051045.6000000001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277532039.08000004</v>
      </c>
      <c r="CF75" s="253"/>
    </row>
    <row r="76" spans="1:84" ht="12.65" customHeight="1" x14ac:dyDescent="0.35">
      <c r="A76" s="171" t="s">
        <v>248</v>
      </c>
      <c r="B76" s="175"/>
      <c r="C76" s="184">
        <v>0</v>
      </c>
      <c r="D76" s="184">
        <v>0</v>
      </c>
      <c r="E76" s="184">
        <v>20650.623481721046</v>
      </c>
      <c r="F76" s="184">
        <v>13083.817445232689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10135.496838241044</v>
      </c>
      <c r="Q76" s="184">
        <v>1440.117413352112</v>
      </c>
      <c r="R76" s="184">
        <v>191.87810808273125</v>
      </c>
      <c r="S76" s="184">
        <v>1401.9481122818911</v>
      </c>
      <c r="T76" s="184">
        <v>0</v>
      </c>
      <c r="U76" s="184">
        <v>3353.7404805212864</v>
      </c>
      <c r="V76" s="184">
        <v>0</v>
      </c>
      <c r="W76" s="184">
        <v>0</v>
      </c>
      <c r="X76" s="184">
        <v>0</v>
      </c>
      <c r="Y76" s="184">
        <v>6861.1897680550828</v>
      </c>
      <c r="Z76" s="184">
        <v>0</v>
      </c>
      <c r="AA76" s="184">
        <v>0</v>
      </c>
      <c r="AB76" s="184">
        <v>1703.1761099171467</v>
      </c>
      <c r="AC76" s="184">
        <v>855.19866451926987</v>
      </c>
      <c r="AD76" s="184">
        <v>0</v>
      </c>
      <c r="AE76" s="184">
        <v>2103.4379697886507</v>
      </c>
      <c r="AF76" s="184">
        <v>0</v>
      </c>
      <c r="AG76" s="184">
        <v>5644.930147466157</v>
      </c>
      <c r="AH76" s="184">
        <v>0</v>
      </c>
      <c r="AI76" s="184">
        <v>4002.6185987150398</v>
      </c>
      <c r="AJ76" s="184">
        <v>69747.692288072809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7606.0069402902</v>
      </c>
      <c r="AZ76" s="184">
        <v>0</v>
      </c>
      <c r="BA76" s="184">
        <v>677.76299467932472</v>
      </c>
      <c r="BB76" s="184">
        <v>603.48759800213861</v>
      </c>
      <c r="BC76" s="184">
        <v>0</v>
      </c>
      <c r="BD76" s="184">
        <v>4849.5644413812879</v>
      </c>
      <c r="BE76" s="184">
        <v>25279.424938534026</v>
      </c>
      <c r="BF76" s="184">
        <v>3530.1445476296039</v>
      </c>
      <c r="BG76" s="184">
        <v>0</v>
      </c>
      <c r="BH76" s="184">
        <v>3666.3161082044453</v>
      </c>
      <c r="BI76" s="184">
        <v>0</v>
      </c>
      <c r="BJ76" s="184">
        <v>1499.9503717865118</v>
      </c>
      <c r="BK76" s="184">
        <v>1927.0339026803324</v>
      </c>
      <c r="BL76" s="184">
        <v>1368.9368248698083</v>
      </c>
      <c r="BM76" s="184">
        <v>0</v>
      </c>
      <c r="BN76" s="184">
        <v>29523.43857644992</v>
      </c>
      <c r="BO76" s="184">
        <v>211.47855998365537</v>
      </c>
      <c r="BP76" s="184">
        <v>1204.9119905410219</v>
      </c>
      <c r="BQ76" s="184">
        <v>0</v>
      </c>
      <c r="BR76" s="184">
        <v>1688.7336716743605</v>
      </c>
      <c r="BS76" s="184">
        <v>921.2212393434354</v>
      </c>
      <c r="BT76" s="184">
        <v>0</v>
      </c>
      <c r="BU76" s="184">
        <v>0</v>
      </c>
      <c r="BV76" s="184">
        <v>1693.8916853324981</v>
      </c>
      <c r="BW76" s="184">
        <v>970.73817046155932</v>
      </c>
      <c r="BX76" s="184">
        <v>0</v>
      </c>
      <c r="BY76" s="184">
        <v>622.05644717143502</v>
      </c>
      <c r="BZ76" s="184">
        <v>0</v>
      </c>
      <c r="CA76" s="184">
        <v>7919.6141707049874</v>
      </c>
      <c r="CB76" s="184">
        <v>103.16027316275873</v>
      </c>
      <c r="CC76" s="184">
        <v>272.34312114968304</v>
      </c>
      <c r="CD76" s="250" t="s">
        <v>221</v>
      </c>
      <c r="CE76" s="195">
        <f t="shared" si="8"/>
        <v>237316.08199999999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11867.874910136592</v>
      </c>
      <c r="F77" s="184">
        <v>4030.9496764917326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303.99424874191232</v>
      </c>
      <c r="AH77" s="184"/>
      <c r="AI77" s="184">
        <v>784.50898634076202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>
        <v>88936.672178288994</v>
      </c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105924</v>
      </c>
      <c r="CF77" s="195">
        <f>AY59-CE77</f>
        <v>-96214.491189623761</v>
      </c>
    </row>
    <row r="78" spans="1:84" ht="12.65" customHeight="1" x14ac:dyDescent="0.35">
      <c r="A78" s="171" t="s">
        <v>250</v>
      </c>
      <c r="B78" s="175"/>
      <c r="C78" s="184">
        <v>0</v>
      </c>
      <c r="D78" s="184">
        <v>0</v>
      </c>
      <c r="E78" s="184">
        <v>22253.962500000001</v>
      </c>
      <c r="F78" s="184">
        <v>14099.872500000001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10922.467500000001</v>
      </c>
      <c r="Q78" s="184">
        <v>1552.3200000000002</v>
      </c>
      <c r="R78" s="184">
        <v>207.27</v>
      </c>
      <c r="S78" s="184">
        <v>1510.425</v>
      </c>
      <c r="T78" s="184">
        <v>0</v>
      </c>
      <c r="U78" s="184">
        <v>3613.9950000000003</v>
      </c>
      <c r="V78" s="184">
        <v>0</v>
      </c>
      <c r="W78" s="184">
        <v>0</v>
      </c>
      <c r="X78" s="184">
        <v>0</v>
      </c>
      <c r="Y78" s="184">
        <v>7393.3650000000007</v>
      </c>
      <c r="Z78" s="184">
        <v>0</v>
      </c>
      <c r="AA78" s="184">
        <v>0</v>
      </c>
      <c r="AB78" s="184">
        <v>1835.6625000000001</v>
      </c>
      <c r="AC78" s="184">
        <v>921.69</v>
      </c>
      <c r="AD78" s="184">
        <v>0</v>
      </c>
      <c r="AE78" s="184">
        <v>2266.7400000000002</v>
      </c>
      <c r="AF78" s="184">
        <v>0</v>
      </c>
      <c r="AG78" s="184">
        <v>6083.5950000000012</v>
      </c>
      <c r="AH78" s="184">
        <v>0</v>
      </c>
      <c r="AI78" s="184">
        <v>4312.9800000000005</v>
      </c>
      <c r="AJ78" s="184">
        <v>75161.835000000006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50" t="s">
        <v>221</v>
      </c>
      <c r="AY78" s="250" t="s">
        <v>221</v>
      </c>
      <c r="AZ78" s="250" t="s">
        <v>221</v>
      </c>
      <c r="BA78" s="184">
        <v>729.85500000000002</v>
      </c>
      <c r="BB78" s="184">
        <v>650.47500000000002</v>
      </c>
      <c r="BC78" s="184">
        <v>0</v>
      </c>
      <c r="BD78" s="250" t="s">
        <v>221</v>
      </c>
      <c r="BE78" s="250" t="s">
        <v>221</v>
      </c>
      <c r="BF78" s="250" t="s">
        <v>221</v>
      </c>
      <c r="BG78" s="250" t="s">
        <v>221</v>
      </c>
      <c r="BH78" s="184">
        <v>3951.3600000000006</v>
      </c>
      <c r="BI78" s="184">
        <v>0</v>
      </c>
      <c r="BJ78" s="250" t="s">
        <v>221</v>
      </c>
      <c r="BK78" s="184">
        <v>2077.11</v>
      </c>
      <c r="BL78" s="184">
        <v>1475.1450000000002</v>
      </c>
      <c r="BM78" s="184">
        <v>0</v>
      </c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>
        <v>992.25</v>
      </c>
      <c r="BT78" s="184">
        <v>0</v>
      </c>
      <c r="BU78" s="184">
        <v>0</v>
      </c>
      <c r="BV78" s="184">
        <v>1825.7400000000002</v>
      </c>
      <c r="BW78" s="184">
        <v>1046.2725</v>
      </c>
      <c r="BX78" s="184">
        <v>0</v>
      </c>
      <c r="BY78" s="184">
        <v>670.32</v>
      </c>
      <c r="BZ78" s="184">
        <v>0</v>
      </c>
      <c r="CA78" s="184">
        <v>8534.4525000000012</v>
      </c>
      <c r="CB78" s="184">
        <v>0</v>
      </c>
      <c r="CC78" s="250" t="s">
        <v>221</v>
      </c>
      <c r="CD78" s="250" t="s">
        <v>221</v>
      </c>
      <c r="CE78" s="195">
        <f t="shared" si="8"/>
        <v>174089.15999999997</v>
      </c>
      <c r="CF78" s="195"/>
    </row>
    <row r="79" spans="1:84" ht="12.65" customHeight="1" x14ac:dyDescent="0.35">
      <c r="A79" s="171" t="s">
        <v>251</v>
      </c>
      <c r="B79" s="175"/>
      <c r="C79" s="223">
        <v>0</v>
      </c>
      <c r="D79" s="223">
        <v>0</v>
      </c>
      <c r="E79" s="223">
        <v>108702.22663421325</v>
      </c>
      <c r="F79" s="223">
        <v>80181.809474488255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v>3657.3527880992747</v>
      </c>
      <c r="O79" s="223">
        <v>0</v>
      </c>
      <c r="P79" s="223">
        <v>30908.997281166241</v>
      </c>
      <c r="Q79" s="223">
        <v>7100.2470384132339</v>
      </c>
      <c r="R79" s="223">
        <v>0</v>
      </c>
      <c r="S79" s="223">
        <v>1345.8236383174299</v>
      </c>
      <c r="T79" s="223">
        <v>0</v>
      </c>
      <c r="U79" s="223">
        <v>511.10477867398578</v>
      </c>
      <c r="V79" s="223">
        <v>0</v>
      </c>
      <c r="W79" s="223">
        <v>0</v>
      </c>
      <c r="X79" s="223">
        <v>11584.613588990012</v>
      </c>
      <c r="Y79" s="223">
        <v>22408.990924274</v>
      </c>
      <c r="Z79" s="223">
        <v>0</v>
      </c>
      <c r="AA79" s="223">
        <v>743.54187651316022</v>
      </c>
      <c r="AB79" s="223">
        <v>0</v>
      </c>
      <c r="AC79" s="223">
        <v>0</v>
      </c>
      <c r="AD79" s="223">
        <v>0</v>
      </c>
      <c r="AE79" s="223">
        <v>548.34608164269332</v>
      </c>
      <c r="AF79" s="223">
        <v>0</v>
      </c>
      <c r="AG79" s="223">
        <v>109800.20298035965</v>
      </c>
      <c r="AH79" s="223">
        <v>0</v>
      </c>
      <c r="AI79" s="223">
        <v>19262.74291484871</v>
      </c>
      <c r="AJ79" s="223">
        <v>0</v>
      </c>
      <c r="AK79" s="223">
        <v>0</v>
      </c>
      <c r="AL79" s="223">
        <v>0</v>
      </c>
      <c r="AM79" s="223">
        <v>0</v>
      </c>
      <c r="AN79" s="223">
        <v>0</v>
      </c>
      <c r="AO79" s="223">
        <v>0</v>
      </c>
      <c r="AP79" s="223">
        <v>0</v>
      </c>
      <c r="AQ79" s="223">
        <v>0</v>
      </c>
      <c r="AR79" s="223">
        <v>0</v>
      </c>
      <c r="AS79" s="223">
        <v>0</v>
      </c>
      <c r="AT79" s="223">
        <v>0</v>
      </c>
      <c r="AU79" s="223">
        <v>0</v>
      </c>
      <c r="AV79" s="223">
        <v>0</v>
      </c>
      <c r="AW79" s="223">
        <v>0</v>
      </c>
      <c r="AX79" s="250" t="s">
        <v>221</v>
      </c>
      <c r="AY79" s="250" t="s">
        <v>221</v>
      </c>
      <c r="AZ79" s="250" t="s">
        <v>221</v>
      </c>
      <c r="BA79" s="250" t="s">
        <v>221</v>
      </c>
      <c r="BB79" s="223">
        <v>0</v>
      </c>
      <c r="BC79" s="223">
        <v>0</v>
      </c>
      <c r="BD79" s="250" t="s">
        <v>221</v>
      </c>
      <c r="BE79" s="250" t="s">
        <v>221</v>
      </c>
      <c r="BF79" s="250" t="s">
        <v>221</v>
      </c>
      <c r="BG79" s="250" t="s">
        <v>221</v>
      </c>
      <c r="BH79" s="223">
        <v>0</v>
      </c>
      <c r="BI79" s="223">
        <v>0</v>
      </c>
      <c r="BJ79" s="250" t="s">
        <v>221</v>
      </c>
      <c r="BK79" s="223">
        <v>0</v>
      </c>
      <c r="BL79" s="223">
        <v>0</v>
      </c>
      <c r="BM79" s="223">
        <v>0</v>
      </c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223">
        <v>0</v>
      </c>
      <c r="BT79" s="223">
        <v>0</v>
      </c>
      <c r="BU79" s="223">
        <v>0</v>
      </c>
      <c r="BV79" s="223">
        <v>0</v>
      </c>
      <c r="BW79" s="223">
        <v>0</v>
      </c>
      <c r="BX79" s="223">
        <v>0</v>
      </c>
      <c r="BY79" s="223">
        <v>0</v>
      </c>
      <c r="BZ79" s="223">
        <v>0</v>
      </c>
      <c r="CA79" s="223">
        <v>0</v>
      </c>
      <c r="CB79" s="223">
        <v>0</v>
      </c>
      <c r="CC79" s="250" t="s">
        <v>221</v>
      </c>
      <c r="CD79" s="250" t="s">
        <v>221</v>
      </c>
      <c r="CE79" s="195">
        <f t="shared" si="8"/>
        <v>396755.99999999988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22.47</v>
      </c>
      <c r="D80" s="187">
        <v>0</v>
      </c>
      <c r="E80" s="187">
        <v>30.865947115384607</v>
      </c>
      <c r="F80" s="187">
        <v>26.887139423076931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7.0435576923076892</v>
      </c>
      <c r="Q80" s="187">
        <v>3.4375721153846164</v>
      </c>
      <c r="R80" s="187">
        <v>7.3663461538461572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25.358677884615382</v>
      </c>
      <c r="AH80" s="187">
        <v>0</v>
      </c>
      <c r="AI80" s="187">
        <v>9.3723749999999928</v>
      </c>
      <c r="AJ80" s="187">
        <v>16.040091346153844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1.833173076923077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2.9937307692307695</v>
      </c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153.66861057692307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1279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5" t="s">
        <v>1269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28" t="s">
        <v>1270</v>
      </c>
      <c r="D84" s="205"/>
      <c r="E84" s="204"/>
    </row>
    <row r="85" spans="1:5" ht="12.65" customHeight="1" x14ac:dyDescent="0.35">
      <c r="A85" s="173" t="s">
        <v>1251</v>
      </c>
      <c r="B85" s="172"/>
      <c r="C85" s="272" t="s">
        <v>1271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29" t="s">
        <v>1272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8" t="s">
        <v>1273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8" t="s">
        <v>1274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8" t="s">
        <v>1275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8" t="s">
        <v>1276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8" t="s">
        <v>1282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4" t="s">
        <v>1277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 t="s">
        <v>1278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2969</v>
      </c>
      <c r="D111" s="174">
        <v>9171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984</v>
      </c>
      <c r="D114" s="174">
        <v>1615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12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11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23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46</v>
      </c>
    </row>
    <row r="128" spans="1:5" ht="12.65" customHeight="1" x14ac:dyDescent="0.35">
      <c r="A128" s="173" t="s">
        <v>292</v>
      </c>
      <c r="B128" s="172" t="s">
        <v>256</v>
      </c>
      <c r="C128" s="189">
        <v>50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934.96675962011921</v>
      </c>
      <c r="C138" s="189">
        <v>1014.0917259104875</v>
      </c>
      <c r="D138" s="174">
        <v>1019.9415144693933</v>
      </c>
      <c r="E138" s="175">
        <f>SUM(B138:D138)</f>
        <v>2969</v>
      </c>
    </row>
    <row r="139" spans="1:6" ht="12.65" customHeight="1" x14ac:dyDescent="0.35">
      <c r="A139" s="173" t="s">
        <v>215</v>
      </c>
      <c r="B139" s="174">
        <v>4213.9804933379191</v>
      </c>
      <c r="C139" s="189">
        <v>2449.8634380443932</v>
      </c>
      <c r="D139" s="174">
        <v>2507.1560686176872</v>
      </c>
      <c r="E139" s="175">
        <f>SUM(B139:D139)</f>
        <v>9171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37227108.145552315</v>
      </c>
      <c r="C141" s="189">
        <v>29005319.256779231</v>
      </c>
      <c r="D141" s="174">
        <v>31114600.597668458</v>
      </c>
      <c r="E141" s="175">
        <f>SUM(B141:D141)</f>
        <v>97347028</v>
      </c>
      <c r="F141" s="199"/>
    </row>
    <row r="142" spans="1:6" ht="12.65" customHeight="1" x14ac:dyDescent="0.35">
      <c r="A142" s="173" t="s">
        <v>246</v>
      </c>
      <c r="B142" s="174">
        <v>48980460.702866338</v>
      </c>
      <c r="C142" s="189">
        <v>46212451.375025436</v>
      </c>
      <c r="D142" s="174">
        <v>65761091.922108233</v>
      </c>
      <c r="E142" s="175">
        <f>SUM(B142:D142)</f>
        <v>160954004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3312432.27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196908.21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504426.77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6756236.96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68014.179999999993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2906014.39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144765.66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13888798.440000001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357399.59999999992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796841.40000000014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1154241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>
        <v>713563.72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90990.65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804554.37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0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164729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164729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10642078.460000001</v>
      </c>
      <c r="C195" s="189"/>
      <c r="D195" s="174"/>
      <c r="E195" s="175">
        <f t="shared" ref="E195:E203" si="10">SUM(B195:C195)-D195</f>
        <v>10642078.460000001</v>
      </c>
    </row>
    <row r="196" spans="1:8" ht="12.65" customHeight="1" x14ac:dyDescent="0.35">
      <c r="A196" s="173" t="s">
        <v>333</v>
      </c>
      <c r="B196" s="174">
        <v>555844.31000000006</v>
      </c>
      <c r="C196" s="189"/>
      <c r="D196" s="174"/>
      <c r="E196" s="175">
        <f t="shared" si="10"/>
        <v>555844.31000000006</v>
      </c>
    </row>
    <row r="197" spans="1:8" ht="12.65" customHeight="1" x14ac:dyDescent="0.35">
      <c r="A197" s="173" t="s">
        <v>334</v>
      </c>
      <c r="B197" s="174">
        <v>58812402.539999999</v>
      </c>
      <c r="C197" s="189">
        <v>3441919.0900000003</v>
      </c>
      <c r="D197" s="174"/>
      <c r="E197" s="175">
        <f t="shared" si="10"/>
        <v>62254321.630000003</v>
      </c>
    </row>
    <row r="198" spans="1:8" ht="12.65" customHeight="1" x14ac:dyDescent="0.35">
      <c r="A198" s="173" t="s">
        <v>335</v>
      </c>
      <c r="B198" s="174">
        <v>4015007.39</v>
      </c>
      <c r="C198" s="189">
        <v>67276.460000000006</v>
      </c>
      <c r="D198" s="174">
        <v>1373.9</v>
      </c>
      <c r="E198" s="175">
        <f t="shared" si="10"/>
        <v>4080909.95</v>
      </c>
    </row>
    <row r="199" spans="1:8" ht="12.65" customHeight="1" x14ac:dyDescent="0.3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35314887</v>
      </c>
      <c r="C200" s="189">
        <v>8106488.4399999995</v>
      </c>
      <c r="D200" s="174">
        <v>358168</v>
      </c>
      <c r="E200" s="175">
        <f t="shared" si="10"/>
        <v>43063207.439999998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6711179.6400000006</v>
      </c>
      <c r="C203" s="189">
        <v>8644391.9900000002</v>
      </c>
      <c r="D203" s="174">
        <v>9950906.0199999996</v>
      </c>
      <c r="E203" s="175">
        <f t="shared" si="10"/>
        <v>5404665.6100000013</v>
      </c>
    </row>
    <row r="204" spans="1:8" ht="12.65" customHeight="1" x14ac:dyDescent="0.35">
      <c r="A204" s="173" t="s">
        <v>203</v>
      </c>
      <c r="B204" s="175">
        <f>SUM(B195:B203)</f>
        <v>116051399.34</v>
      </c>
      <c r="C204" s="191">
        <f>SUM(C195:C203)</f>
        <v>20260075.98</v>
      </c>
      <c r="D204" s="175">
        <f>SUM(D195:D203)</f>
        <v>10310447.92</v>
      </c>
      <c r="E204" s="175">
        <f>SUM(E195:E203)</f>
        <v>126001027.40000001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>
        <v>355405.81</v>
      </c>
      <c r="C209" s="189">
        <v>43733.5</v>
      </c>
      <c r="D209" s="174"/>
      <c r="E209" s="175">
        <f t="shared" ref="E209:E216" si="11">SUM(B209:C209)-D209</f>
        <v>399139.31</v>
      </c>
      <c r="H209" s="260"/>
    </row>
    <row r="210" spans="1:8" ht="12.65" customHeight="1" x14ac:dyDescent="0.35">
      <c r="A210" s="173" t="s">
        <v>334</v>
      </c>
      <c r="B210" s="174">
        <v>37517618.950000003</v>
      </c>
      <c r="C210" s="189">
        <v>2412189.8499999996</v>
      </c>
      <c r="D210" s="174"/>
      <c r="E210" s="175">
        <f t="shared" si="11"/>
        <v>39929808.800000004</v>
      </c>
      <c r="H210" s="260"/>
    </row>
    <row r="211" spans="1:8" ht="12.65" customHeight="1" x14ac:dyDescent="0.35">
      <c r="A211" s="173" t="s">
        <v>335</v>
      </c>
      <c r="B211" s="174">
        <v>1947116.3499999999</v>
      </c>
      <c r="C211" s="189">
        <v>277098.72000000003</v>
      </c>
      <c r="D211" s="174">
        <v>1373.9</v>
      </c>
      <c r="E211" s="175">
        <f t="shared" si="11"/>
        <v>2222841.17</v>
      </c>
      <c r="H211" s="260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0"/>
    </row>
    <row r="213" spans="1:8" ht="12.65" customHeight="1" x14ac:dyDescent="0.35">
      <c r="A213" s="173" t="s">
        <v>337</v>
      </c>
      <c r="B213" s="174">
        <v>24663061.530000001</v>
      </c>
      <c r="C213" s="189">
        <v>3297199.74</v>
      </c>
      <c r="D213" s="174">
        <v>358168.19999999995</v>
      </c>
      <c r="E213" s="175">
        <f t="shared" si="11"/>
        <v>27602093.070000004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64483202.640000008</v>
      </c>
      <c r="C217" s="191">
        <f>SUM(C208:C216)</f>
        <v>6030221.8100000005</v>
      </c>
      <c r="D217" s="175">
        <f>SUM(D208:D216)</f>
        <v>359542.1</v>
      </c>
      <c r="E217" s="175">
        <f>SUM(E208:E216)</f>
        <v>70153882.350000009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2" t="s">
        <v>1257</v>
      </c>
      <c r="C220" s="292"/>
      <c r="D220" s="208"/>
      <c r="E220" s="208"/>
    </row>
    <row r="221" spans="1:8" ht="12.65" customHeight="1" x14ac:dyDescent="0.35">
      <c r="A221" s="273" t="s">
        <v>1257</v>
      </c>
      <c r="B221" s="208"/>
      <c r="C221" s="189">
        <v>3335794</v>
      </c>
      <c r="D221" s="172">
        <f>C221</f>
        <v>3335794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23804328.530000001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58146449.869999997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3437489.86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1368761.64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957139.04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87714168.940000013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4265172.13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4265172.13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82578214.929999992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82578214.929999992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177893350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45" customHeight="1" x14ac:dyDescent="0.35">
      <c r="A250" s="173" t="s">
        <v>362</v>
      </c>
      <c r="B250" s="172" t="s">
        <v>256</v>
      </c>
      <c r="C250" s="189">
        <v>4524656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41875597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26440118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695783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2697057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1352393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24705368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45" customHeight="1" x14ac:dyDescent="0.35">
      <c r="A262" s="173" t="s">
        <v>362</v>
      </c>
      <c r="B262" s="172" t="s">
        <v>256</v>
      </c>
      <c r="C262" s="189">
        <v>36325828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>
        <v>411521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36737349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45" customHeight="1" x14ac:dyDescent="0.35">
      <c r="A267" s="173" t="s">
        <v>332</v>
      </c>
      <c r="B267" s="172" t="s">
        <v>256</v>
      </c>
      <c r="C267" s="189">
        <v>10642078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555844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62254322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4080910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43063205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5404665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126001024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70153881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55847143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27783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701471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729254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118019114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6640654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2514808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1867751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2987305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2938878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-184418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1012453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17777431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>
        <v>80546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2386608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2467154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3327218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6697227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10024445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1012453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9011992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1">
        <v>88762537</v>
      </c>
      <c r="D332" s="175"/>
      <c r="E332" s="175"/>
    </row>
    <row r="333" spans="1:5" ht="12.65" customHeight="1" x14ac:dyDescent="0.35">
      <c r="A333" s="173"/>
      <c r="B333" s="172"/>
      <c r="C333" s="230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118019114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118019114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v>96939718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180592326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277532044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1257</v>
      </c>
      <c r="B363" s="258"/>
      <c r="C363" s="189">
        <v>3335794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v>87714168.940000013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4265172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82578214.929999992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177893349.87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99638694.129999995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>
        <v>4398629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4398629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104037323.13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v>53321782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13888798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6962280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13597822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561994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9756033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6030223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1154241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804555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/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164729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2718543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108961000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-4923676.8700000048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3943650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-980026.87000000477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5352604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4372577.1299999952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Samaritan Hospital   H-0     FYE 12/31/2020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2969</v>
      </c>
      <c r="C414" s="194">
        <f>E138</f>
        <v>2969</v>
      </c>
      <c r="D414" s="179"/>
    </row>
    <row r="415" spans="1:5" ht="12.65" customHeight="1" x14ac:dyDescent="0.35">
      <c r="A415" s="179" t="s">
        <v>464</v>
      </c>
      <c r="B415" s="179">
        <f>D111</f>
        <v>9171</v>
      </c>
      <c r="C415" s="179">
        <f>E139</f>
        <v>9171</v>
      </c>
      <c r="D415" s="194">
        <f>SUM(C59:H59)+N59</f>
        <v>9109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984</v>
      </c>
    </row>
    <row r="424" spans="1:7" ht="12.65" customHeight="1" x14ac:dyDescent="0.35">
      <c r="A424" s="179" t="s">
        <v>1244</v>
      </c>
      <c r="B424" s="179">
        <f>D114</f>
        <v>1615</v>
      </c>
      <c r="D424" s="179">
        <f>J59</f>
        <v>1524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53321782</v>
      </c>
      <c r="C427" s="179">
        <f t="shared" ref="C427:C434" si="13">CE61</f>
        <v>53321776.079999991</v>
      </c>
      <c r="D427" s="179"/>
    </row>
    <row r="428" spans="1:7" ht="12.65" customHeight="1" x14ac:dyDescent="0.35">
      <c r="A428" s="179" t="s">
        <v>3</v>
      </c>
      <c r="B428" s="179">
        <f t="shared" si="12"/>
        <v>13888798</v>
      </c>
      <c r="C428" s="179">
        <f t="shared" si="13"/>
        <v>13888796</v>
      </c>
      <c r="D428" s="179">
        <f>D173</f>
        <v>13888798.440000001</v>
      </c>
    </row>
    <row r="429" spans="1:7" ht="12.65" customHeight="1" x14ac:dyDescent="0.35">
      <c r="A429" s="179" t="s">
        <v>236</v>
      </c>
      <c r="B429" s="179">
        <f t="shared" si="12"/>
        <v>6962280</v>
      </c>
      <c r="C429" s="179">
        <f t="shared" si="13"/>
        <v>6962280.410000002</v>
      </c>
      <c r="D429" s="179"/>
    </row>
    <row r="430" spans="1:7" ht="12.65" customHeight="1" x14ac:dyDescent="0.35">
      <c r="A430" s="179" t="s">
        <v>237</v>
      </c>
      <c r="B430" s="179">
        <f t="shared" si="12"/>
        <v>13597822</v>
      </c>
      <c r="C430" s="179">
        <f t="shared" si="13"/>
        <v>13597818.499999996</v>
      </c>
      <c r="D430" s="179"/>
    </row>
    <row r="431" spans="1:7" ht="12.65" customHeight="1" x14ac:dyDescent="0.35">
      <c r="A431" s="179" t="s">
        <v>444</v>
      </c>
      <c r="B431" s="179">
        <f t="shared" si="12"/>
        <v>561994</v>
      </c>
      <c r="C431" s="179">
        <f t="shared" si="13"/>
        <v>561993.31999999995</v>
      </c>
      <c r="D431" s="179"/>
    </row>
    <row r="432" spans="1:7" ht="12.65" customHeight="1" x14ac:dyDescent="0.35">
      <c r="A432" s="179" t="s">
        <v>445</v>
      </c>
      <c r="B432" s="179">
        <f t="shared" si="12"/>
        <v>9756033</v>
      </c>
      <c r="C432" s="179">
        <f t="shared" si="13"/>
        <v>9756037.0800000038</v>
      </c>
      <c r="D432" s="179"/>
    </row>
    <row r="433" spans="1:7" ht="12.65" customHeight="1" x14ac:dyDescent="0.35">
      <c r="A433" s="179" t="s">
        <v>6</v>
      </c>
      <c r="B433" s="179">
        <f t="shared" si="12"/>
        <v>6030223</v>
      </c>
      <c r="C433" s="179">
        <f t="shared" si="13"/>
        <v>6030224</v>
      </c>
      <c r="D433" s="179">
        <f>C217</f>
        <v>6030221.8100000005</v>
      </c>
    </row>
    <row r="434" spans="1:7" ht="12.65" customHeight="1" x14ac:dyDescent="0.35">
      <c r="A434" s="179" t="s">
        <v>474</v>
      </c>
      <c r="B434" s="179">
        <f t="shared" si="12"/>
        <v>1154241</v>
      </c>
      <c r="C434" s="179">
        <f t="shared" si="13"/>
        <v>1154240.21</v>
      </c>
      <c r="D434" s="179">
        <f>D177</f>
        <v>1154241</v>
      </c>
    </row>
    <row r="435" spans="1:7" ht="12.65" customHeight="1" x14ac:dyDescent="0.35">
      <c r="A435" s="179" t="s">
        <v>447</v>
      </c>
      <c r="B435" s="179">
        <f t="shared" si="12"/>
        <v>804555</v>
      </c>
      <c r="C435" s="179"/>
      <c r="D435" s="179">
        <f>D181</f>
        <v>804554.37</v>
      </c>
    </row>
    <row r="436" spans="1:7" ht="12.65" customHeight="1" x14ac:dyDescent="0.35">
      <c r="A436" s="179" t="s">
        <v>475</v>
      </c>
      <c r="B436" s="179">
        <f t="shared" si="12"/>
        <v>0</v>
      </c>
      <c r="C436" s="179"/>
      <c r="D436" s="179">
        <f>D186</f>
        <v>0</v>
      </c>
    </row>
    <row r="437" spans="1:7" ht="12.65" customHeight="1" x14ac:dyDescent="0.35">
      <c r="A437" s="194" t="s">
        <v>449</v>
      </c>
      <c r="B437" s="194">
        <f t="shared" si="12"/>
        <v>164729</v>
      </c>
      <c r="C437" s="194"/>
      <c r="D437" s="194">
        <f>D190</f>
        <v>164729</v>
      </c>
    </row>
    <row r="438" spans="1:7" ht="12.65" customHeight="1" x14ac:dyDescent="0.35">
      <c r="A438" s="194" t="s">
        <v>476</v>
      </c>
      <c r="B438" s="194">
        <f>C386+C387+C388</f>
        <v>969284</v>
      </c>
      <c r="C438" s="194">
        <f>CD69</f>
        <v>987696.61</v>
      </c>
      <c r="D438" s="194">
        <f>D181+D186+D190</f>
        <v>969283.37</v>
      </c>
    </row>
    <row r="439" spans="1:7" ht="12.65" customHeight="1" x14ac:dyDescent="0.35">
      <c r="A439" s="179" t="s">
        <v>451</v>
      </c>
      <c r="B439" s="194">
        <f>C389</f>
        <v>2718543</v>
      </c>
      <c r="C439" s="194">
        <f>SUM(C69:CC69)</f>
        <v>1730843.6900000002</v>
      </c>
      <c r="D439" s="179"/>
    </row>
    <row r="440" spans="1:7" ht="12.65" customHeight="1" x14ac:dyDescent="0.35">
      <c r="A440" s="179" t="s">
        <v>477</v>
      </c>
      <c r="B440" s="194">
        <f>B438+B439</f>
        <v>3687827</v>
      </c>
      <c r="C440" s="194">
        <f>CE69</f>
        <v>2718540.3000000003</v>
      </c>
      <c r="D440" s="179"/>
    </row>
    <row r="441" spans="1:7" ht="12.65" customHeight="1" x14ac:dyDescent="0.35">
      <c r="A441" s="179" t="s">
        <v>478</v>
      </c>
      <c r="B441" s="179">
        <f>D390</f>
        <v>108961000</v>
      </c>
      <c r="C441" s="179">
        <f>SUM(C427:C437)+C440</f>
        <v>107991705.89999996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3335794</v>
      </c>
      <c r="C444" s="179">
        <f>C363</f>
        <v>3335794</v>
      </c>
      <c r="D444" s="179"/>
    </row>
    <row r="445" spans="1:7" ht="12.65" customHeight="1" x14ac:dyDescent="0.35">
      <c r="A445" s="179" t="s">
        <v>343</v>
      </c>
      <c r="B445" s="179">
        <f>D229</f>
        <v>87714168.940000013</v>
      </c>
      <c r="C445" s="179">
        <f>C364</f>
        <v>87714168.940000013</v>
      </c>
      <c r="D445" s="179"/>
    </row>
    <row r="446" spans="1:7" ht="12.65" customHeight="1" x14ac:dyDescent="0.35">
      <c r="A446" s="179" t="s">
        <v>351</v>
      </c>
      <c r="B446" s="179">
        <f>D236</f>
        <v>4265172.13</v>
      </c>
      <c r="C446" s="179">
        <f>C365</f>
        <v>4265172</v>
      </c>
      <c r="D446" s="179"/>
    </row>
    <row r="447" spans="1:7" ht="12.65" customHeight="1" x14ac:dyDescent="0.35">
      <c r="A447" s="179" t="s">
        <v>356</v>
      </c>
      <c r="B447" s="179">
        <f>D240</f>
        <v>82578214.929999992</v>
      </c>
      <c r="C447" s="179">
        <f>C366</f>
        <v>82578214.929999992</v>
      </c>
      <c r="D447" s="179"/>
    </row>
    <row r="448" spans="1:7" ht="12.65" customHeight="1" x14ac:dyDescent="0.35">
      <c r="A448" s="179" t="s">
        <v>358</v>
      </c>
      <c r="B448" s="179">
        <f>D242</f>
        <v>177893350</v>
      </c>
      <c r="C448" s="179">
        <f>D367</f>
        <v>177893349.87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4265172.13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4398629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96939718</v>
      </c>
      <c r="C463" s="194">
        <f>CE73</f>
        <v>96939718.499999985</v>
      </c>
      <c r="D463" s="194">
        <f>E141+E147+E153</f>
        <v>97347028</v>
      </c>
    </row>
    <row r="464" spans="1:7" ht="12.65" customHeight="1" x14ac:dyDescent="0.35">
      <c r="A464" s="179" t="s">
        <v>246</v>
      </c>
      <c r="B464" s="194">
        <f>C360</f>
        <v>180592326</v>
      </c>
      <c r="C464" s="194">
        <f>CE74</f>
        <v>180592320.57999998</v>
      </c>
      <c r="D464" s="194">
        <f>E142+E148+E154</f>
        <v>160954004</v>
      </c>
    </row>
    <row r="465" spans="1:7" ht="12.65" customHeight="1" x14ac:dyDescent="0.35">
      <c r="A465" s="179" t="s">
        <v>247</v>
      </c>
      <c r="B465" s="194">
        <f>D361</f>
        <v>277532044</v>
      </c>
      <c r="C465" s="194">
        <f>CE75</f>
        <v>277532039.08000004</v>
      </c>
      <c r="D465" s="194">
        <f>D463+D464</f>
        <v>258301032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10642078</v>
      </c>
      <c r="C468" s="179">
        <f>E195</f>
        <v>10642078.460000001</v>
      </c>
      <c r="D468" s="179"/>
    </row>
    <row r="469" spans="1:7" ht="12.65" customHeight="1" x14ac:dyDescent="0.35">
      <c r="A469" s="179" t="s">
        <v>333</v>
      </c>
      <c r="B469" s="179">
        <f t="shared" si="14"/>
        <v>555844</v>
      </c>
      <c r="C469" s="179">
        <f>E196</f>
        <v>555844.31000000006</v>
      </c>
      <c r="D469" s="179"/>
    </row>
    <row r="470" spans="1:7" ht="12.65" customHeight="1" x14ac:dyDescent="0.35">
      <c r="A470" s="179" t="s">
        <v>334</v>
      </c>
      <c r="B470" s="179">
        <f t="shared" si="14"/>
        <v>62254322</v>
      </c>
      <c r="C470" s="179">
        <f>E197</f>
        <v>62254321.630000003</v>
      </c>
      <c r="D470" s="179"/>
    </row>
    <row r="471" spans="1:7" ht="12.65" customHeight="1" x14ac:dyDescent="0.35">
      <c r="A471" s="179" t="s">
        <v>494</v>
      </c>
      <c r="B471" s="179">
        <f t="shared" si="14"/>
        <v>4080910</v>
      </c>
      <c r="C471" s="179">
        <f>E198</f>
        <v>4080909.95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43063205</v>
      </c>
      <c r="C473" s="179">
        <f>SUM(E200:E201)</f>
        <v>43063207.439999998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5404665</v>
      </c>
      <c r="C475" s="179">
        <f>E203</f>
        <v>5404665.6100000013</v>
      </c>
      <c r="D475" s="179"/>
    </row>
    <row r="476" spans="1:7" ht="12.65" customHeight="1" x14ac:dyDescent="0.35">
      <c r="A476" s="179" t="s">
        <v>203</v>
      </c>
      <c r="B476" s="179">
        <f>D275</f>
        <v>126001024</v>
      </c>
      <c r="C476" s="179">
        <f>E204</f>
        <v>126001027.40000001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70153881</v>
      </c>
      <c r="C478" s="179">
        <f>E217</f>
        <v>70153882.350000009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118019114</v>
      </c>
    </row>
    <row r="482" spans="1:12" ht="12.65" customHeight="1" x14ac:dyDescent="0.35">
      <c r="A482" s="180" t="s">
        <v>499</v>
      </c>
      <c r="C482" s="180">
        <f>D339</f>
        <v>118019114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078</v>
      </c>
      <c r="B493" s="262" t="str">
        <f>RIGHT('Prior Year'!C82,4)</f>
        <v>2019</v>
      </c>
      <c r="C493" s="262" t="str">
        <f>RIGHT(C82,4)</f>
        <v>2020</v>
      </c>
      <c r="D493" s="262" t="str">
        <f>RIGHT('Prior Year'!C83,4)</f>
        <v>078</v>
      </c>
      <c r="E493" s="262" t="str">
        <f>RIGHT(C82,4)</f>
        <v>2020</v>
      </c>
      <c r="F493" s="262" t="str">
        <f>RIGHT('Prior Year'!C83,4)</f>
        <v>078</v>
      </c>
      <c r="G493" s="262" t="str">
        <f>RIGHT(C82,4)</f>
        <v>2020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3454812.57</v>
      </c>
      <c r="C496" s="241">
        <f>C71</f>
        <v>3653704.43</v>
      </c>
      <c r="D496" s="241">
        <f>'Prior Year'!C59</f>
        <v>2767</v>
      </c>
      <c r="E496" s="180">
        <f>C59</f>
        <v>2867</v>
      </c>
      <c r="F496" s="264">
        <f t="shared" ref="F496:G511" si="15">IF(B496=0,"",IF(D496=0,"",B496/D496))</f>
        <v>1248.5770039754245</v>
      </c>
      <c r="G496" s="265">
        <f t="shared" si="15"/>
        <v>1274.3998709452389</v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4655435.8899999997</v>
      </c>
      <c r="C498" s="241">
        <f>E71</f>
        <v>4807630.66</v>
      </c>
      <c r="D498" s="241">
        <f>'Prior Year'!E59</f>
        <v>4837</v>
      </c>
      <c r="E498" s="180">
        <f>E59</f>
        <v>4424</v>
      </c>
      <c r="F498" s="264">
        <f t="shared" si="15"/>
        <v>962.46348769898691</v>
      </c>
      <c r="G498" s="264">
        <f t="shared" si="15"/>
        <v>1086.7157911392405</v>
      </c>
      <c r="H498" s="266" t="str">
        <f t="shared" si="16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4351886</v>
      </c>
      <c r="C499" s="241">
        <f>F71</f>
        <v>4629735.5199999996</v>
      </c>
      <c r="D499" s="241">
        <f>'Prior Year'!F59</f>
        <v>1823</v>
      </c>
      <c r="E499" s="180">
        <f>F59</f>
        <v>1818</v>
      </c>
      <c r="F499" s="264">
        <f t="shared" si="15"/>
        <v>2387.2111903455843</v>
      </c>
      <c r="G499" s="264">
        <f t="shared" si="15"/>
        <v>2546.6091969196918</v>
      </c>
      <c r="H499" s="266" t="str">
        <f t="shared" si="16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0</v>
      </c>
      <c r="D501" s="241">
        <f>'Prior Year'!H59</f>
        <v>0</v>
      </c>
      <c r="E501" s="180">
        <f>H59</f>
        <v>0</v>
      </c>
      <c r="F501" s="264" t="str">
        <f t="shared" si="15"/>
        <v/>
      </c>
      <c r="G501" s="264" t="str">
        <f t="shared" si="15"/>
        <v/>
      </c>
      <c r="H501" s="266" t="str">
        <f t="shared" si="16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63858.939999999995</v>
      </c>
      <c r="C503" s="241">
        <f>J71</f>
        <v>63030.92</v>
      </c>
      <c r="D503" s="241">
        <f>'Prior Year'!J59</f>
        <v>1632</v>
      </c>
      <c r="E503" s="180">
        <f>J59</f>
        <v>1524</v>
      </c>
      <c r="F503" s="264">
        <f t="shared" si="15"/>
        <v>39.129252450980388</v>
      </c>
      <c r="G503" s="264">
        <f t="shared" si="15"/>
        <v>41.358871391076114</v>
      </c>
      <c r="H503" s="266" t="str">
        <f t="shared" si="16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168921.71</v>
      </c>
      <c r="C508" s="241">
        <f>O71</f>
        <v>160980.42000000001</v>
      </c>
      <c r="D508" s="241">
        <f>'Prior Year'!O59</f>
        <v>1000</v>
      </c>
      <c r="E508" s="180">
        <f>O59</f>
        <v>988</v>
      </c>
      <c r="F508" s="264">
        <f t="shared" si="15"/>
        <v>168.92170999999999</v>
      </c>
      <c r="G508" s="264">
        <f t="shared" si="15"/>
        <v>162.93564777327936</v>
      </c>
      <c r="H508" s="266" t="str">
        <f t="shared" si="16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4411999.03</v>
      </c>
      <c r="C509" s="241">
        <f>P71</f>
        <v>4600984.95</v>
      </c>
      <c r="D509" s="241">
        <f>'Prior Year'!P59</f>
        <v>301351</v>
      </c>
      <c r="E509" s="180">
        <f>P59</f>
        <v>272084</v>
      </c>
      <c r="F509" s="264">
        <f t="shared" si="15"/>
        <v>14.640731339866138</v>
      </c>
      <c r="G509" s="264">
        <f t="shared" si="15"/>
        <v>16.910163589185693</v>
      </c>
      <c r="H509" s="266" t="str">
        <f t="shared" si="16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635613.22</v>
      </c>
      <c r="C510" s="241">
        <f>Q71</f>
        <v>704323.08</v>
      </c>
      <c r="D510" s="241">
        <f>'Prior Year'!Q59</f>
        <v>114544</v>
      </c>
      <c r="E510" s="180">
        <f>Q59</f>
        <v>90793</v>
      </c>
      <c r="F510" s="264">
        <f t="shared" si="15"/>
        <v>5.5490747660287747</v>
      </c>
      <c r="G510" s="264">
        <f t="shared" si="15"/>
        <v>7.7574601566200032</v>
      </c>
      <c r="H510" s="266">
        <f t="shared" si="16"/>
        <v>0.39797362329858665</v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3695471.09</v>
      </c>
      <c r="C511" s="241">
        <f>R71</f>
        <v>4651513.3500000006</v>
      </c>
      <c r="D511" s="241">
        <f>'Prior Year'!R59</f>
        <v>291790</v>
      </c>
      <c r="E511" s="180">
        <f>R59</f>
        <v>275937</v>
      </c>
      <c r="F511" s="264">
        <f t="shared" si="15"/>
        <v>12.664831179958188</v>
      </c>
      <c r="G511" s="264">
        <f t="shared" si="15"/>
        <v>16.85715706846128</v>
      </c>
      <c r="H511" s="266">
        <f t="shared" si="16"/>
        <v>0.33102106367887107</v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4254230.1900000004</v>
      </c>
      <c r="C512" s="241">
        <f>S71</f>
        <v>3498961.21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5">
      <c r="A513" s="180" t="s">
        <v>1246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3680723.26</v>
      </c>
      <c r="C514" s="241">
        <f>U71</f>
        <v>5718969.0299999993</v>
      </c>
      <c r="D514" s="241">
        <f>'Prior Year'!U59</f>
        <v>519124</v>
      </c>
      <c r="E514" s="180">
        <f>U59</f>
        <v>520899.16675275937</v>
      </c>
      <c r="F514" s="264">
        <f t="shared" si="17"/>
        <v>7.0902583197848683</v>
      </c>
      <c r="G514" s="264">
        <f t="shared" si="17"/>
        <v>10.979032786041031</v>
      </c>
      <c r="H514" s="266">
        <f t="shared" si="16"/>
        <v>0.54846724771716859</v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31177.519999999997</v>
      </c>
      <c r="C515" s="241">
        <f>V71</f>
        <v>29889.32</v>
      </c>
      <c r="D515" s="241">
        <f>'Prior Year'!V59</f>
        <v>603</v>
      </c>
      <c r="E515" s="180">
        <f>V59</f>
        <v>697</v>
      </c>
      <c r="F515" s="264">
        <f t="shared" si="17"/>
        <v>51.704013266998338</v>
      </c>
      <c r="G515" s="264">
        <f t="shared" si="17"/>
        <v>42.882812051649928</v>
      </c>
      <c r="H515" s="266" t="str">
        <f t="shared" si="16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706409.56</v>
      </c>
      <c r="C516" s="241">
        <f>W71</f>
        <v>284395.2</v>
      </c>
      <c r="D516" s="241">
        <f>'Prior Year'!W59</f>
        <v>13410</v>
      </c>
      <c r="E516" s="180">
        <f>W59</f>
        <v>1964</v>
      </c>
      <c r="F516" s="264">
        <f t="shared" si="17"/>
        <v>52.677819537658465</v>
      </c>
      <c r="G516" s="264">
        <f t="shared" si="17"/>
        <v>144.80407331975562</v>
      </c>
      <c r="H516" s="266">
        <f t="shared" si="16"/>
        <v>1.7488623217640527</v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639874.09</v>
      </c>
      <c r="C517" s="241">
        <f>X71</f>
        <v>727455.70000000007</v>
      </c>
      <c r="D517" s="241">
        <f>'Prior Year'!X59</f>
        <v>8222</v>
      </c>
      <c r="E517" s="180">
        <f>X59</f>
        <v>9788</v>
      </c>
      <c r="F517" s="264">
        <f t="shared" si="17"/>
        <v>77.824627827779125</v>
      </c>
      <c r="G517" s="264">
        <f t="shared" si="17"/>
        <v>74.321178994687386</v>
      </c>
      <c r="H517" s="266" t="str">
        <f t="shared" si="16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3661890.11</v>
      </c>
      <c r="C518" s="241">
        <f>Y71</f>
        <v>3811455.2600000002</v>
      </c>
      <c r="D518" s="241">
        <f>'Prior Year'!Y59</f>
        <v>32536</v>
      </c>
      <c r="E518" s="180">
        <f>Y59</f>
        <v>31770</v>
      </c>
      <c r="F518" s="264">
        <f t="shared" si="17"/>
        <v>112.54887232603885</v>
      </c>
      <c r="G518" s="264">
        <f t="shared" si="17"/>
        <v>119.9702631413283</v>
      </c>
      <c r="H518" s="266" t="str">
        <f t="shared" si="16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3225.3199999999997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287381.43999999994</v>
      </c>
      <c r="C520" s="241">
        <f>AA71</f>
        <v>350509.47</v>
      </c>
      <c r="D520" s="241">
        <f>'Prior Year'!AA59</f>
        <v>988</v>
      </c>
      <c r="E520" s="180">
        <f>AA59</f>
        <v>729</v>
      </c>
      <c r="F520" s="264">
        <f t="shared" si="17"/>
        <v>290.87190283400804</v>
      </c>
      <c r="G520" s="264">
        <f t="shared" si="17"/>
        <v>480.80860082304525</v>
      </c>
      <c r="H520" s="266">
        <f t="shared" si="16"/>
        <v>0.6529908737779615</v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4795661.2699999996</v>
      </c>
      <c r="C521" s="241">
        <f>AB71</f>
        <v>4962682.21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769407.92</v>
      </c>
      <c r="C522" s="241">
        <f>AC71</f>
        <v>800868.87999999989</v>
      </c>
      <c r="D522" s="241">
        <f>'Prior Year'!AC59</f>
        <v>14670</v>
      </c>
      <c r="E522" s="180">
        <f>AC59</f>
        <v>16398</v>
      </c>
      <c r="F522" s="264">
        <f t="shared" si="17"/>
        <v>52.44771097477846</v>
      </c>
      <c r="G522" s="264">
        <f t="shared" si="17"/>
        <v>48.839424320039022</v>
      </c>
      <c r="H522" s="266" t="str">
        <f t="shared" si="16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822477.19</v>
      </c>
      <c r="C524" s="241">
        <f>AE71</f>
        <v>937570.12000000011</v>
      </c>
      <c r="D524" s="241">
        <f>'Prior Year'!AE59</f>
        <v>15958</v>
      </c>
      <c r="E524" s="180">
        <f>AE59</f>
        <v>13778</v>
      </c>
      <c r="F524" s="264">
        <f t="shared" si="17"/>
        <v>51.540117182604334</v>
      </c>
      <c r="G524" s="264">
        <f t="shared" si="17"/>
        <v>68.04834663957034</v>
      </c>
      <c r="H524" s="266">
        <f t="shared" si="16"/>
        <v>0.32029864034802413</v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7208969.54</v>
      </c>
      <c r="C526" s="241">
        <f>AG71</f>
        <v>7342762.6699999999</v>
      </c>
      <c r="D526" s="241">
        <f>'Prior Year'!AG59</f>
        <v>20478</v>
      </c>
      <c r="E526" s="180">
        <f>AG59</f>
        <v>18188</v>
      </c>
      <c r="F526" s="264">
        <f t="shared" si="17"/>
        <v>352.03484422306866</v>
      </c>
      <c r="G526" s="264">
        <f t="shared" si="17"/>
        <v>403.71468385748847</v>
      </c>
      <c r="H526" s="266" t="str">
        <f t="shared" si="16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1736124.9100000001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1333939.8</v>
      </c>
      <c r="C528" s="241">
        <f>AI71</f>
        <v>1436339.46</v>
      </c>
      <c r="D528" s="241">
        <f>'Prior Year'!AI59</f>
        <v>5971</v>
      </c>
      <c r="E528" s="180">
        <f>AI59</f>
        <v>3794</v>
      </c>
      <c r="F528" s="264">
        <f t="shared" ref="F528:G540" si="18">IF(B528=0,"",IF(D528=0,"",B528/D528))</f>
        <v>223.40308156087758</v>
      </c>
      <c r="G528" s="264">
        <f t="shared" si="18"/>
        <v>378.58182920400634</v>
      </c>
      <c r="H528" s="266">
        <f t="shared" si="16"/>
        <v>0.69461328178162307</v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15566747.720000003</v>
      </c>
      <c r="C529" s="241">
        <f>AJ71</f>
        <v>18972445.91</v>
      </c>
      <c r="D529" s="241">
        <f>'Prior Year'!AJ59</f>
        <v>63867</v>
      </c>
      <c r="E529" s="180">
        <f>AJ59</f>
        <v>114096</v>
      </c>
      <c r="F529" s="264">
        <f t="shared" si="18"/>
        <v>243.73694897208264</v>
      </c>
      <c r="G529" s="264">
        <f t="shared" si="18"/>
        <v>166.28493470410882</v>
      </c>
      <c r="H529" s="266">
        <f t="shared" si="16"/>
        <v>-0.31776886760343048</v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745150.2300000001</v>
      </c>
      <c r="C530" s="241">
        <f>AK71</f>
        <v>1535827.5499999998</v>
      </c>
      <c r="D530" s="241">
        <f>'Prior Year'!AK59</f>
        <v>1650</v>
      </c>
      <c r="E530" s="180">
        <f>AK59</f>
        <v>6806</v>
      </c>
      <c r="F530" s="264">
        <f t="shared" si="18"/>
        <v>451.60620000000006</v>
      </c>
      <c r="G530" s="264">
        <f t="shared" si="18"/>
        <v>225.65788275051423</v>
      </c>
      <c r="H530" s="266">
        <f t="shared" si="16"/>
        <v>-0.50032155725383265</v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11233.81</v>
      </c>
      <c r="C531" s="241">
        <f>AL71</f>
        <v>15157.81</v>
      </c>
      <c r="D531" s="241">
        <f>'Prior Year'!AL59</f>
        <v>112</v>
      </c>
      <c r="E531" s="180">
        <f>AL59</f>
        <v>68</v>
      </c>
      <c r="F531" s="264">
        <f t="shared" si="18"/>
        <v>100.301875</v>
      </c>
      <c r="G531" s="264">
        <f t="shared" si="18"/>
        <v>222.90897058823529</v>
      </c>
      <c r="H531" s="266">
        <f t="shared" si="16"/>
        <v>1.2223808935599192</v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5">
      <c r="A533" s="180" t="s">
        <v>1247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1061324.7200000002</v>
      </c>
      <c r="C535" s="241">
        <f>AP71</f>
        <v>1356394.0600000003</v>
      </c>
      <c r="D535" s="241">
        <f>'Prior Year'!AP59</f>
        <v>4647</v>
      </c>
      <c r="E535" s="180">
        <f>AP59</f>
        <v>5909</v>
      </c>
      <c r="F535" s="264">
        <f t="shared" si="18"/>
        <v>228.38922315472351</v>
      </c>
      <c r="G535" s="264">
        <f t="shared" si="18"/>
        <v>229.54714164833311</v>
      </c>
      <c r="H535" s="266" t="str">
        <f t="shared" si="16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235.05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206601.85</v>
      </c>
      <c r="C541" s="241">
        <f>AV71</f>
        <v>168479.40000000002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1248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1883656.77</v>
      </c>
      <c r="C544" s="241">
        <f>AY71</f>
        <v>1793595.2899999998</v>
      </c>
      <c r="D544" s="241">
        <f>'Prior Year'!AY59</f>
        <v>14389</v>
      </c>
      <c r="E544" s="180">
        <f>AY59</f>
        <v>9709.5088103762391</v>
      </c>
      <c r="F544" s="264">
        <f t="shared" ref="F544:G550" si="19">IF(B544=0,"",IF(D544=0,"",B544/D544))</f>
        <v>130.90949822781292</v>
      </c>
      <c r="G544" s="264">
        <f t="shared" si="19"/>
        <v>184.72564627401567</v>
      </c>
      <c r="H544" s="266">
        <f t="shared" si="16"/>
        <v>0.41109429624846761</v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126594</v>
      </c>
      <c r="E545" s="180">
        <f>AZ59</f>
        <v>88936.672178288994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376298.89</v>
      </c>
      <c r="C546" s="241">
        <f>BA71</f>
        <v>42200.229999999996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1076088.4400000002</v>
      </c>
      <c r="C547" s="241">
        <f>BB71</f>
        <v>856238.49000000011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988112.82000000007</v>
      </c>
      <c r="C549" s="241">
        <f>BD71</f>
        <v>977921.09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3165144.4200000004</v>
      </c>
      <c r="C550" s="241">
        <f>BE71</f>
        <v>3403400.4600000004</v>
      </c>
      <c r="D550" s="241">
        <f>'Prior Year'!BE59</f>
        <v>237076.08199999999</v>
      </c>
      <c r="E550" s="180">
        <f>BE59</f>
        <v>237316.08199999999</v>
      </c>
      <c r="F550" s="264">
        <f t="shared" si="19"/>
        <v>13.350753873180681</v>
      </c>
      <c r="G550" s="264">
        <f t="shared" si="19"/>
        <v>14.341212914512893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1931542.6600000001</v>
      </c>
      <c r="C551" s="241">
        <f>BF71</f>
        <v>2613880.65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0</v>
      </c>
      <c r="C552" s="241">
        <f>BG71</f>
        <v>0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3117862.56</v>
      </c>
      <c r="C553" s="241">
        <f>BH71</f>
        <v>3816529.18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837521.7</v>
      </c>
      <c r="C555" s="241">
        <f>BJ71</f>
        <v>821835.49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2171895.25</v>
      </c>
      <c r="C556" s="241">
        <f>BK71</f>
        <v>2263206.08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1027909.79</v>
      </c>
      <c r="C557" s="241">
        <f>BL71</f>
        <v>896154.17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302050.19</v>
      </c>
      <c r="C558" s="241">
        <f>BM71</f>
        <v>59482.13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3450443.02</v>
      </c>
      <c r="C559" s="241">
        <f>BN71</f>
        <v>3573511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150397.69999999998</v>
      </c>
      <c r="C560" s="241">
        <f>BO71</f>
        <v>190291.69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1170014.67</v>
      </c>
      <c r="C561" s="241">
        <f>BP71</f>
        <v>1082245.24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1483124.41</v>
      </c>
      <c r="C563" s="241">
        <f>BR71</f>
        <v>1195178.49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1249</v>
      </c>
      <c r="B564" s="241">
        <f>'Prior Year'!BS71</f>
        <v>20627.59</v>
      </c>
      <c r="C564" s="241">
        <f>BS71</f>
        <v>23414.69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1834614.8399999999</v>
      </c>
      <c r="C567" s="241">
        <f>BV71</f>
        <v>2232209.7400000002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324548.43</v>
      </c>
      <c r="C568" s="241">
        <f>BW71</f>
        <v>265119.35999999999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0</v>
      </c>
      <c r="C569" s="241">
        <f>BX71</f>
        <v>0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1448363.07</v>
      </c>
      <c r="C570" s="241">
        <f>BY71</f>
        <v>1772788.96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289729.92000000004</v>
      </c>
      <c r="C571" s="241">
        <f>BZ71</f>
        <v>227782.6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614263.8600000001</v>
      </c>
      <c r="C572" s="241">
        <f>CA71</f>
        <v>571481.78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8793.0400000000009</v>
      </c>
      <c r="C573" s="241">
        <f>CB71</f>
        <v>3900.8599999999997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926651.31</v>
      </c>
      <c r="C574" s="241">
        <f>CC71</f>
        <v>1363450.1199999999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-2840753.73</v>
      </c>
      <c r="C575" s="241">
        <f>CD71</f>
        <v>987696.61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212036.65706146596</v>
      </c>
      <c r="E612" s="180">
        <f>SUM(C624:D647)+SUM(C668:D713)</f>
        <v>100471566.40251067</v>
      </c>
      <c r="F612" s="180">
        <f>CE64-(AX64+BD64+BE64+BG64+BJ64+BN64+BP64+BQ64+CB64+CC64+CD64)</f>
        <v>13514205.969999997</v>
      </c>
      <c r="G612" s="180">
        <f>CE77-(AX77+AY77+BD77+BE77+BG77+BJ77+BN77+BP77+BQ77+CB77+CC77+CD77)</f>
        <v>105924</v>
      </c>
      <c r="H612" s="197">
        <f>CE60-(AX60+AY60+AZ60+BD60+BE60+BG60+BJ60+BN60+BO60+BP60+BQ60+BR60+CB60+CC60+CD60)</f>
        <v>487.6430288461537</v>
      </c>
      <c r="I612" s="180">
        <f>CE78-(AX78+AY78+AZ78+BD78+BE78+BF78+BG78+BJ78+BN78+BO78+BP78+BQ78+BR78+CB78+CC78+CD78)</f>
        <v>174089.15999999997</v>
      </c>
      <c r="J612" s="180">
        <f>CE79-(AX79+AY79+AZ79+BA79+BD79+BE79+BF79+BG79+BJ79+BN79+BO79+BP79+BQ79+BR79+CB79+CC79+CD79)</f>
        <v>396755.99999999988</v>
      </c>
      <c r="K612" s="180">
        <f>CE75-(AW75+AX75+AY75+AZ75+BA75+BB75+BC75+BD75+BE75+BF75+BG75+BH75+BI75+BJ75+BK75+BL75+BM75+BN75+BO75+BP75+BQ75+BR75+BS75+BT75+BU75+BV75+BW75+BX75+CB75+CC75+CD75)</f>
        <v>277532039.08000004</v>
      </c>
      <c r="L612" s="197">
        <f>CE80-(AW80+AX80+AY80+AZ80+BA80+BB80+BC80+BD80+BE80+BF80+BG80+BH80+BI80+BJ80+BK80+BL80+BM80+BN80+BO80+BP80+BQ80+BR80+BS80+BT80+BU80+BV80+BW80+BX80+BY80+BZ80+CA80+CB80+CC80+CD80)</f>
        <v>153.66861057692307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3403400.4600000004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987696.61</v>
      </c>
      <c r="D615" s="267">
        <f>SUM(C614:C615)</f>
        <v>4391097.07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821835.49</v>
      </c>
      <c r="D617" s="180">
        <f>(D615/D612)*BJ76</f>
        <v>31062.684037637257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3573511</v>
      </c>
      <c r="D619" s="180">
        <f>(D615/D612)*BN76</f>
        <v>611405.05809707067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1363450.1199999999</v>
      </c>
      <c r="D620" s="180">
        <f>(D615/D612)*CC76</f>
        <v>5639.99214988737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1082245.24</v>
      </c>
      <c r="D621" s="180">
        <f>(D615/D612)*BP76</f>
        <v>24952.692541925939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3900.8599999999997</v>
      </c>
      <c r="D622" s="180">
        <f>(D615/D612)*CB76</f>
        <v>2136.3606628361249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7520139.4974893592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977921.09</v>
      </c>
      <c r="D624" s="180">
        <f>(D615/D612)*BD76</f>
        <v>100430.31475992624</v>
      </c>
      <c r="E624" s="180">
        <f>(E623/E612)*SUM(C624:D624)</f>
        <v>80712.914921824224</v>
      </c>
      <c r="F624" s="180">
        <f>SUM(C624:E624)</f>
        <v>1159064.3196817504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1793595.2899999998</v>
      </c>
      <c r="D625" s="180">
        <f>(D615/D612)*AY76</f>
        <v>157513.87167090748</v>
      </c>
      <c r="E625" s="180">
        <f>(E623/E612)*SUM(C625:D625)</f>
        <v>146037.46707613877</v>
      </c>
      <c r="F625" s="180">
        <f>(F624/F612)*AY64</f>
        <v>40643.309748915504</v>
      </c>
      <c r="G625" s="180">
        <f>SUM(C625:F625)</f>
        <v>2137789.9384959619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1195178.49</v>
      </c>
      <c r="D626" s="180">
        <f>(D615/D612)*BR76</f>
        <v>34972.224050627367</v>
      </c>
      <c r="E626" s="180">
        <f>(E623/E612)*SUM(C626:D626)</f>
        <v>92074.855641602611</v>
      </c>
      <c r="F626" s="180">
        <f>(F624/F612)*BR64</f>
        <v>1838.2390741504234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190291.69</v>
      </c>
      <c r="D627" s="180">
        <f>(D615/D612)*BO76</f>
        <v>4379.539358814056</v>
      </c>
      <c r="E627" s="180">
        <f>(E623/E612)*SUM(C627:D627)</f>
        <v>14570.836838166833</v>
      </c>
      <c r="F627" s="180">
        <f>(F624/F612)*BO64</f>
        <v>2587.0317566447166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1794946.5932749892</v>
      </c>
      <c r="H628" s="180">
        <f>SUM(C626:G628)</f>
        <v>3330839.4999949951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2613880.65</v>
      </c>
      <c r="D629" s="180">
        <f>(D615/D612)*BF76</f>
        <v>73106.261882252205</v>
      </c>
      <c r="E629" s="180">
        <f>(E623/E612)*SUM(C629:D629)</f>
        <v>201116.76495946167</v>
      </c>
      <c r="F629" s="180">
        <f>(F624/F612)*BF64</f>
        <v>34113.590481821448</v>
      </c>
      <c r="G629" s="180">
        <f>(G625/G612)*BF77</f>
        <v>0</v>
      </c>
      <c r="H629" s="180">
        <f>(H628/H612)*BF60</f>
        <v>193915.53037448015</v>
      </c>
      <c r="I629" s="180">
        <f>SUM(C629:H629)</f>
        <v>3116132.7976980149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42200.229999999996</v>
      </c>
      <c r="D630" s="180">
        <f>(D615/D612)*BA76</f>
        <v>14035.889554833338</v>
      </c>
      <c r="E630" s="180">
        <f>(E623/E612)*SUM(C630:D630)</f>
        <v>4209.1855337020806</v>
      </c>
      <c r="F630" s="180">
        <f>(F624/F612)*BA64</f>
        <v>3.2822787822450659</v>
      </c>
      <c r="G630" s="180">
        <f>(G625/G612)*BA77</f>
        <v>0</v>
      </c>
      <c r="H630" s="180">
        <f>(H628/H612)*BA60</f>
        <v>0</v>
      </c>
      <c r="I630" s="180">
        <f>(I629/I612)*BA78</f>
        <v>13064.139680287302</v>
      </c>
      <c r="J630" s="180">
        <f>SUM(C630:I630)</f>
        <v>73512.72704760496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856238.49000000011</v>
      </c>
      <c r="D632" s="180">
        <f>(D615/D612)*BB76</f>
        <v>12497.709877591333</v>
      </c>
      <c r="E632" s="180">
        <f>(E623/E612)*SUM(C632:D632)</f>
        <v>65023.544904491835</v>
      </c>
      <c r="F632" s="180">
        <f>(F624/F612)*BB64</f>
        <v>264.85939956598116</v>
      </c>
      <c r="G632" s="180">
        <f>(G625/G612)*BB77</f>
        <v>0</v>
      </c>
      <c r="H632" s="180">
        <f>(H628/H612)*BB60</f>
        <v>49855.431021183656</v>
      </c>
      <c r="I632" s="180">
        <f>(I629/I612)*BB78</f>
        <v>11643.266482431281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2263206.08</v>
      </c>
      <c r="D635" s="180">
        <f>(D615/D612)*BK76</f>
        <v>39907.217181778804</v>
      </c>
      <c r="E635" s="180">
        <f>(E623/E612)*SUM(C635:D635)</f>
        <v>172384.42569854116</v>
      </c>
      <c r="F635" s="180">
        <f>(F624/F612)*BK64</f>
        <v>2228.1381146733661</v>
      </c>
      <c r="G635" s="180">
        <f>(G625/G612)*BK77</f>
        <v>0</v>
      </c>
      <c r="H635" s="180">
        <f>(H628/H612)*BK60</f>
        <v>171320.44268544402</v>
      </c>
      <c r="I635" s="180">
        <f>(I629/I612)*BK78</f>
        <v>37179.515343899213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3816529.18</v>
      </c>
      <c r="D636" s="180">
        <f>(D615/D612)*BH76</f>
        <v>75926.257957195878</v>
      </c>
      <c r="E636" s="180">
        <f>(E623/E612)*SUM(C636:D636)</f>
        <v>291344.19746110064</v>
      </c>
      <c r="F636" s="180">
        <f>(F624/F612)*BH64</f>
        <v>4175.9342856006915</v>
      </c>
      <c r="G636" s="180">
        <f>(G625/G612)*BH77</f>
        <v>0</v>
      </c>
      <c r="H636" s="180">
        <f>(H628/H612)*BH60</f>
        <v>55587.786105556115</v>
      </c>
      <c r="I636" s="180">
        <f>(I629/I612)*BH78</f>
        <v>70727.910293277499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896154.17</v>
      </c>
      <c r="D637" s="180">
        <f>(D615/D612)*BL76</f>
        <v>28349.505995835378</v>
      </c>
      <c r="E637" s="180">
        <f>(E623/E612)*SUM(C637:D637)</f>
        <v>69197.653210437609</v>
      </c>
      <c r="F637" s="180">
        <f>(F624/F612)*BL64</f>
        <v>1325.3382014990057</v>
      </c>
      <c r="G637" s="180">
        <f>(G625/G612)*BL77</f>
        <v>0</v>
      </c>
      <c r="H637" s="180">
        <f>(H628/H612)*BL60</f>
        <v>106435.8051467913</v>
      </c>
      <c r="I637" s="180">
        <f>(I629/I612)*BL78</f>
        <v>26404.560260157723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59482.13</v>
      </c>
      <c r="D638" s="180">
        <f>(D615/D612)*BM76</f>
        <v>0</v>
      </c>
      <c r="E638" s="180">
        <f>(E623/E612)*SUM(C638:D638)</f>
        <v>4452.1443352018732</v>
      </c>
      <c r="F638" s="180">
        <f>(F624/F612)*BM64</f>
        <v>770.57133551690822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23414.69</v>
      </c>
      <c r="D639" s="180">
        <f>(D615/D612)*BS76</f>
        <v>19077.700719126595</v>
      </c>
      <c r="E639" s="180">
        <f>(E623/E612)*SUM(C639:D639)</f>
        <v>3180.4889406170241</v>
      </c>
      <c r="F639" s="180">
        <f>(F624/F612)*BS64</f>
        <v>0.5737769807478309</v>
      </c>
      <c r="G639" s="180">
        <f>(G625/G612)*BS77</f>
        <v>0</v>
      </c>
      <c r="H639" s="180">
        <f>(H628/H612)*BS60</f>
        <v>0</v>
      </c>
      <c r="I639" s="180">
        <f>(I629/I612)*BS78</f>
        <v>17760.914973200259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2232209.7400000002</v>
      </c>
      <c r="D642" s="180">
        <f>(D615/D612)*BV76</f>
        <v>35079.042083769171</v>
      </c>
      <c r="E642" s="180">
        <f>(E623/E612)*SUM(C642:D642)</f>
        <v>169703.01681229318</v>
      </c>
      <c r="F642" s="180">
        <f>(F624/F612)*BV64</f>
        <v>1550.4294530181776</v>
      </c>
      <c r="G642" s="180">
        <f>(G625/G612)*BV77</f>
        <v>0</v>
      </c>
      <c r="H642" s="180">
        <f>(H628/H612)*BV60</f>
        <v>160286.02037571877</v>
      </c>
      <c r="I642" s="180">
        <f>(I629/I612)*BV78</f>
        <v>32680.083550688483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265119.35999999999</v>
      </c>
      <c r="D643" s="180">
        <f>(D615/D612)*BW76</f>
        <v>20103.153837287929</v>
      </c>
      <c r="E643" s="180">
        <f>(E623/E612)*SUM(C643:D643)</f>
        <v>21348.458759844667</v>
      </c>
      <c r="F643" s="180">
        <f>(F624/F612)*BW64</f>
        <v>462.04742194965235</v>
      </c>
      <c r="G643" s="180">
        <f>(G625/G612)*BW77</f>
        <v>0</v>
      </c>
      <c r="H643" s="180">
        <f>(H628/H612)*BW60</f>
        <v>13704.48605399708</v>
      </c>
      <c r="I643" s="180">
        <f>(I629/I612)*BW78</f>
        <v>18727.898121741164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12223020.370178005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1772788.96</v>
      </c>
      <c r="D645" s="180">
        <f>(D615/D612)*BY76</f>
        <v>12882.254796901832</v>
      </c>
      <c r="E645" s="180">
        <f>(E623/E612)*SUM(C645:D645)</f>
        <v>133654.69567903964</v>
      </c>
      <c r="F645" s="180">
        <f>(F624/F612)*BY64</f>
        <v>1010.1004968924464</v>
      </c>
      <c r="G645" s="180">
        <f>(G625/G612)*BY77</f>
        <v>0</v>
      </c>
      <c r="H645" s="180">
        <f>(H628/H612)*BY60</f>
        <v>76482.180981436468</v>
      </c>
      <c r="I645" s="180">
        <f>(I629/I612)*BY78</f>
        <v>11998.484781895288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227782.6</v>
      </c>
      <c r="D646" s="180">
        <f>(D615/D612)*BZ76</f>
        <v>0</v>
      </c>
      <c r="E646" s="180">
        <f>(E623/E612)*SUM(C646:D646)</f>
        <v>17049.17110815558</v>
      </c>
      <c r="F646" s="180">
        <f>(F624/F612)*BZ64</f>
        <v>0</v>
      </c>
      <c r="G646" s="180">
        <f>(G625/G612)*BZ77</f>
        <v>0</v>
      </c>
      <c r="H646" s="180">
        <f>(H628/H612)*BZ60</f>
        <v>10863.922839066903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571481.78</v>
      </c>
      <c r="D647" s="180">
        <f>(D615/D612)*CA76</f>
        <v>164008.40808592932</v>
      </c>
      <c r="E647" s="180">
        <f>(E623/E612)*SUM(C647:D647)</f>
        <v>55050.289464807844</v>
      </c>
      <c r="F647" s="180">
        <f>(F624/F612)*CA64</f>
        <v>8512.2319471793908</v>
      </c>
      <c r="G647" s="180">
        <f>(G625/G612)*CA77</f>
        <v>0</v>
      </c>
      <c r="H647" s="180">
        <f>(H628/H612)*CA60</f>
        <v>13798.011187362656</v>
      </c>
      <c r="I647" s="180">
        <f>(I629/I612)*CA78</f>
        <v>152763.60311949247</v>
      </c>
      <c r="J647" s="180">
        <f>(J630/J612)*CA79</f>
        <v>0</v>
      </c>
      <c r="K647" s="180">
        <v>0</v>
      </c>
      <c r="L647" s="180">
        <f>SUM(C645:K647)</f>
        <v>3230126.6944881598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31033514.400000006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3653704.43</v>
      </c>
      <c r="D668" s="180">
        <f>(D615/D612)*C76</f>
        <v>0</v>
      </c>
      <c r="E668" s="180">
        <f>(E623/E612)*SUM(C668:D668)</f>
        <v>273474.0581839704</v>
      </c>
      <c r="F668" s="180">
        <f>(F624/F612)*C64</f>
        <v>17448.062254952791</v>
      </c>
      <c r="G668" s="180">
        <f>(G625/G612)*C77</f>
        <v>0</v>
      </c>
      <c r="H668" s="180">
        <f>(H628/H612)*C60</f>
        <v>153481.04891806014</v>
      </c>
      <c r="I668" s="180">
        <f>(I629/I612)*C78</f>
        <v>0</v>
      </c>
      <c r="J668" s="180">
        <f>(J630/J612)*C79</f>
        <v>0</v>
      </c>
      <c r="K668" s="180">
        <f>(K644/K612)*C75</f>
        <v>435047.55740320816</v>
      </c>
      <c r="L668" s="180">
        <f>(L647/L612)*C80</f>
        <v>472321.22782041132</v>
      </c>
      <c r="M668" s="180">
        <f t="shared" ref="M668:M713" si="20">ROUND(SUM(D668:L668),0)</f>
        <v>1351772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4807630.66</v>
      </c>
      <c r="D670" s="180">
        <f>(D615/D612)*E76</f>
        <v>427656.67748653557</v>
      </c>
      <c r="E670" s="180">
        <f>(E623/E612)*SUM(C670:D670)</f>
        <v>391853.06347880914</v>
      </c>
      <c r="F670" s="180">
        <f>(F624/F612)*E64</f>
        <v>19449.693973087204</v>
      </c>
      <c r="G670" s="180">
        <f>(G625/G612)*E77</f>
        <v>239521.01104771983</v>
      </c>
      <c r="H670" s="180">
        <f>(H628/H612)*E60</f>
        <v>217551.44639990092</v>
      </c>
      <c r="I670" s="180">
        <f>(I629/I612)*E78</f>
        <v>398337.85414894141</v>
      </c>
      <c r="J670" s="180">
        <f>(J630/J612)*E79</f>
        <v>20140.83496160818</v>
      </c>
      <c r="K670" s="180">
        <f>(K644/K612)*E75</f>
        <v>558520.72384045774</v>
      </c>
      <c r="L670" s="180">
        <f>(L647/L612)*E80</f>
        <v>648804.71915346419</v>
      </c>
      <c r="M670" s="180">
        <f t="shared" si="20"/>
        <v>2921836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4629735.5199999996</v>
      </c>
      <c r="D671" s="180">
        <f>(D615/D612)*F76</f>
        <v>270954.62286750571</v>
      </c>
      <c r="E671" s="180">
        <f>(E623/E612)*SUM(C671:D671)</f>
        <v>366808.98713861161</v>
      </c>
      <c r="F671" s="180">
        <f>(F624/F612)*F64</f>
        <v>21578.846553113261</v>
      </c>
      <c r="G671" s="180">
        <f>(G625/G612)*F77</f>
        <v>81353.835400736178</v>
      </c>
      <c r="H671" s="180">
        <f>(H628/H612)*F60</f>
        <v>224349.4888536481</v>
      </c>
      <c r="I671" s="180">
        <f>(I629/I612)*F78</f>
        <v>252382.60176917573</v>
      </c>
      <c r="J671" s="180">
        <f>(J630/J612)*F79</f>
        <v>14856.444449689789</v>
      </c>
      <c r="K671" s="180">
        <f>(K644/K612)*F75</f>
        <v>252179.90961058543</v>
      </c>
      <c r="L671" s="180">
        <f>(L647/L612)*F80</f>
        <v>565169.85780535301</v>
      </c>
      <c r="M671" s="180">
        <f t="shared" si="20"/>
        <v>2049635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63030.92</v>
      </c>
      <c r="D675" s="180">
        <f>(D615/D612)*J76</f>
        <v>0</v>
      </c>
      <c r="E675" s="180">
        <f>(E623/E612)*SUM(C675:D675)</f>
        <v>4717.765712501594</v>
      </c>
      <c r="F675" s="180">
        <f>(F624/F612)*J64</f>
        <v>5372.2352758777643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87092.162150537377</v>
      </c>
      <c r="L675" s="180">
        <f>(L647/L612)*J80</f>
        <v>0</v>
      </c>
      <c r="M675" s="180">
        <f t="shared" si="20"/>
        <v>97182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677.65069016811094</v>
      </c>
      <c r="K679" s="180">
        <f>(K644/K612)*N75</f>
        <v>0</v>
      </c>
      <c r="L679" s="180">
        <f>(L647/L612)*N80</f>
        <v>0</v>
      </c>
      <c r="M679" s="180">
        <f t="shared" si="20"/>
        <v>678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160980.42000000001</v>
      </c>
      <c r="D680" s="180">
        <f>(D615/D612)*O76</f>
        <v>0</v>
      </c>
      <c r="E680" s="180">
        <f>(E623/E612)*SUM(C680:D680)</f>
        <v>12049.132487041375</v>
      </c>
      <c r="F680" s="180">
        <f>(F624/F612)*O64</f>
        <v>13739.155844107734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653554.78059902764</v>
      </c>
      <c r="L680" s="180">
        <f>(L647/L612)*O80</f>
        <v>0</v>
      </c>
      <c r="M680" s="180">
        <f t="shared" si="20"/>
        <v>679343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4600984.95</v>
      </c>
      <c r="D681" s="180">
        <f>(D615/D612)*P76</f>
        <v>209897.43512364928</v>
      </c>
      <c r="E681" s="180">
        <f>(E623/E612)*SUM(C681:D681)</f>
        <v>360087.0170293285</v>
      </c>
      <c r="F681" s="180">
        <f>(F624/F612)*P64</f>
        <v>189119.3080353188</v>
      </c>
      <c r="G681" s="180">
        <f>(G625/G612)*P77</f>
        <v>0</v>
      </c>
      <c r="H681" s="180">
        <f>(H628/H612)*P60</f>
        <v>116730.53165979609</v>
      </c>
      <c r="I681" s="180">
        <f>(I629/I612)*P78</f>
        <v>195508.20515499444</v>
      </c>
      <c r="J681" s="180">
        <f>(J630/J612)*P79</f>
        <v>5726.9573250197554</v>
      </c>
      <c r="K681" s="180">
        <f>(K644/K612)*P75</f>
        <v>1705235.4395674495</v>
      </c>
      <c r="L681" s="180">
        <f>(L647/L612)*P80</f>
        <v>148056.1556499631</v>
      </c>
      <c r="M681" s="180">
        <f t="shared" si="20"/>
        <v>2930361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704323.08</v>
      </c>
      <c r="D682" s="180">
        <f>(D615/D612)*Q76</f>
        <v>29823.594853192306</v>
      </c>
      <c r="E682" s="180">
        <f>(E623/E612)*SUM(C682:D682)</f>
        <v>54949.729602065891</v>
      </c>
      <c r="F682" s="180">
        <f>(F624/F612)*Q64</f>
        <v>4631.6126972976781</v>
      </c>
      <c r="G682" s="180">
        <f>(G625/G612)*Q77</f>
        <v>0</v>
      </c>
      <c r="H682" s="180">
        <f>(H628/H612)*Q60</f>
        <v>23480.292567899705</v>
      </c>
      <c r="I682" s="180">
        <f>(I629/I612)*Q78</f>
        <v>27785.9647580733</v>
      </c>
      <c r="J682" s="180">
        <f>(J630/J612)*Q79</f>
        <v>1315.5655428158307</v>
      </c>
      <c r="K682" s="180">
        <f>(K644/K612)*Q75</f>
        <v>217115.41399584955</v>
      </c>
      <c r="L682" s="180">
        <f>(L647/L612)*Q80</f>
        <v>72258.045494422375</v>
      </c>
      <c r="M682" s="180">
        <f t="shared" si="20"/>
        <v>431360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4651513.3500000006</v>
      </c>
      <c r="D683" s="180">
        <f>(D615/D612)*R76</f>
        <v>3973.6308328751929</v>
      </c>
      <c r="E683" s="180">
        <f>(E623/E612)*SUM(C683:D683)</f>
        <v>348455.91422703187</v>
      </c>
      <c r="F683" s="180">
        <f>(F624/F612)*R64</f>
        <v>18889.369446663783</v>
      </c>
      <c r="G683" s="180">
        <f>(G625/G612)*R77</f>
        <v>0</v>
      </c>
      <c r="H683" s="180">
        <f>(H628/H612)*R60</f>
        <v>65834.53501327736</v>
      </c>
      <c r="I683" s="180">
        <f>(I629/I612)*R78</f>
        <v>3710.0577944018323</v>
      </c>
      <c r="J683" s="180">
        <f>(J630/J612)*R79</f>
        <v>0</v>
      </c>
      <c r="K683" s="180">
        <f>(K644/K612)*R75</f>
        <v>874005.5422425922</v>
      </c>
      <c r="L683" s="180">
        <f>(L647/L612)*R80</f>
        <v>154841.19536870412</v>
      </c>
      <c r="M683" s="180">
        <f t="shared" si="20"/>
        <v>1469710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3498961.21</v>
      </c>
      <c r="D684" s="180">
        <f>(D615/D612)*S76</f>
        <v>29033.141407942938</v>
      </c>
      <c r="E684" s="180">
        <f>(E623/E612)*SUM(C684:D684)</f>
        <v>264064.85554981098</v>
      </c>
      <c r="F684" s="180">
        <f>(F624/F612)*S64</f>
        <v>241366.03590682393</v>
      </c>
      <c r="G684" s="180">
        <f>(G625/G612)*S77</f>
        <v>0</v>
      </c>
      <c r="H684" s="180">
        <f>(H628/H612)*S60</f>
        <v>37275.151222676999</v>
      </c>
      <c r="I684" s="180">
        <f>(I629/I612)*S78</f>
        <v>27036.05945920484</v>
      </c>
      <c r="J684" s="180">
        <f>(J630/J612)*S79</f>
        <v>249.36022587646781</v>
      </c>
      <c r="K684" s="180">
        <f>(K644/K612)*S75</f>
        <v>287222.16277721321</v>
      </c>
      <c r="L684" s="180">
        <f>(L647/L612)*S80</f>
        <v>0</v>
      </c>
      <c r="M684" s="180">
        <f t="shared" si="20"/>
        <v>886247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209.1137171816836</v>
      </c>
      <c r="L685" s="180">
        <f>(L647/L612)*T80</f>
        <v>0</v>
      </c>
      <c r="M685" s="180">
        <f t="shared" si="20"/>
        <v>209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5718969.0299999993</v>
      </c>
      <c r="D686" s="180">
        <f>(D615/D612)*U76</f>
        <v>69453.08514880242</v>
      </c>
      <c r="E686" s="180">
        <f>(E623/E612)*SUM(C686:D686)</f>
        <v>433254.33587729593</v>
      </c>
      <c r="F686" s="180">
        <f>(F624/F612)*U64</f>
        <v>92214.72441333528</v>
      </c>
      <c r="G686" s="180">
        <f>(G625/G612)*U77</f>
        <v>0</v>
      </c>
      <c r="H686" s="180">
        <f>(H628/H612)*U60</f>
        <v>186033.08238913279</v>
      </c>
      <c r="I686" s="180">
        <f>(I629/I612)*U78</f>
        <v>64689.199202389398</v>
      </c>
      <c r="J686" s="180">
        <f>(J630/J612)*U79</f>
        <v>94.699780437818887</v>
      </c>
      <c r="K686" s="180">
        <f>(K644/K612)*U75</f>
        <v>1048270.9612155199</v>
      </c>
      <c r="L686" s="180">
        <f>(L647/L612)*U80</f>
        <v>0</v>
      </c>
      <c r="M686" s="180">
        <f t="shared" si="20"/>
        <v>1894010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29889.32</v>
      </c>
      <c r="D687" s="180">
        <f>(D615/D612)*V76</f>
        <v>0</v>
      </c>
      <c r="E687" s="180">
        <f>(E623/E612)*SUM(C687:D687)</f>
        <v>2237.1688223174938</v>
      </c>
      <c r="F687" s="180">
        <f>(F624/F612)*V64</f>
        <v>557.85188212522144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9171.4779095738268</v>
      </c>
      <c r="L687" s="180">
        <f>(L647/L612)*V80</f>
        <v>0</v>
      </c>
      <c r="M687" s="180">
        <f t="shared" si="20"/>
        <v>11966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284395.2</v>
      </c>
      <c r="D688" s="180">
        <f>(D615/D612)*W76</f>
        <v>0</v>
      </c>
      <c r="E688" s="180">
        <f>(E623/E612)*SUM(C688:D688)</f>
        <v>21286.535613950004</v>
      </c>
      <c r="F688" s="180">
        <f>(F624/F612)*W64</f>
        <v>1804.7979108375107</v>
      </c>
      <c r="G688" s="180">
        <f>(G625/G612)*W77</f>
        <v>0</v>
      </c>
      <c r="H688" s="180">
        <f>(H628/H612)*W60</f>
        <v>16618.378490417901</v>
      </c>
      <c r="I688" s="180">
        <f>(I629/I612)*W78</f>
        <v>0</v>
      </c>
      <c r="J688" s="180">
        <f>(J630/J612)*W79</f>
        <v>0</v>
      </c>
      <c r="K688" s="180">
        <f>(K644/K612)*W75</f>
        <v>165764.24326361154</v>
      </c>
      <c r="L688" s="180">
        <f>(L647/L612)*W80</f>
        <v>0</v>
      </c>
      <c r="M688" s="180">
        <f t="shared" si="20"/>
        <v>205474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727455.70000000007</v>
      </c>
      <c r="D689" s="180">
        <f>(D615/D612)*X76</f>
        <v>0</v>
      </c>
      <c r="E689" s="180">
        <f>(E623/E612)*SUM(C689:D689)</f>
        <v>54448.920606328553</v>
      </c>
      <c r="F689" s="180">
        <f>(F624/F612)*X64</f>
        <v>11320.831673075847</v>
      </c>
      <c r="G689" s="180">
        <f>(G625/G612)*X77</f>
        <v>0</v>
      </c>
      <c r="H689" s="180">
        <f>(H628/H612)*X60</f>
        <v>25685.062205901984</v>
      </c>
      <c r="I689" s="180">
        <f>(I629/I612)*X78</f>
        <v>0</v>
      </c>
      <c r="J689" s="180">
        <f>(J630/J612)*X79</f>
        <v>2146.4490435416183</v>
      </c>
      <c r="K689" s="180">
        <f>(K644/K612)*X75</f>
        <v>1030071.3307411595</v>
      </c>
      <c r="L689" s="180">
        <f>(L647/L612)*X80</f>
        <v>0</v>
      </c>
      <c r="M689" s="180">
        <f t="shared" si="20"/>
        <v>1123673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3811455.2600000002</v>
      </c>
      <c r="D690" s="180">
        <f>(D615/D612)*Y76</f>
        <v>142089.34768523066</v>
      </c>
      <c r="E690" s="180">
        <f>(E623/E612)*SUM(C690:D690)</f>
        <v>295916.62620477297</v>
      </c>
      <c r="F690" s="180">
        <f>(F624/F612)*Y64</f>
        <v>7388.4095388336427</v>
      </c>
      <c r="G690" s="180">
        <f>(G625/G612)*Y77</f>
        <v>0</v>
      </c>
      <c r="H690" s="180">
        <f>(H628/H612)*Y60</f>
        <v>156067.34067665247</v>
      </c>
      <c r="I690" s="180">
        <f>(I629/I612)*Y78</f>
        <v>132338.55090031217</v>
      </c>
      <c r="J690" s="180">
        <f>(J630/J612)*Y79</f>
        <v>4152.0381121606524</v>
      </c>
      <c r="K690" s="180">
        <f>(K644/K612)*Y75</f>
        <v>804136.86512557277</v>
      </c>
      <c r="L690" s="180">
        <f>(L647/L612)*Y80</f>
        <v>0</v>
      </c>
      <c r="M690" s="180">
        <f t="shared" si="20"/>
        <v>1542089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350509.47</v>
      </c>
      <c r="D692" s="180">
        <f>(D615/D612)*AA76</f>
        <v>0</v>
      </c>
      <c r="E692" s="180">
        <f>(E623/E612)*SUM(C692:D692)</f>
        <v>26235.085248210024</v>
      </c>
      <c r="F692" s="180">
        <f>(F624/F612)*AA64</f>
        <v>11238.600597799104</v>
      </c>
      <c r="G692" s="180">
        <f>(G625/G612)*AA77</f>
        <v>0</v>
      </c>
      <c r="H692" s="180">
        <f>(H628/H612)*AA60</f>
        <v>6910.9425269602807</v>
      </c>
      <c r="I692" s="180">
        <f>(I629/I612)*AA78</f>
        <v>0</v>
      </c>
      <c r="J692" s="180">
        <f>(J630/J612)*AA79</f>
        <v>137.76676601381189</v>
      </c>
      <c r="K692" s="180">
        <f>(K644/K612)*AA75</f>
        <v>28854.683592462705</v>
      </c>
      <c r="L692" s="180">
        <f>(L647/L612)*AA80</f>
        <v>0</v>
      </c>
      <c r="M692" s="180">
        <f t="shared" si="20"/>
        <v>73377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4962682.21</v>
      </c>
      <c r="D693" s="180">
        <f>(D615/D612)*AB76</f>
        <v>35271.314543424429</v>
      </c>
      <c r="E693" s="180">
        <f>(E623/E612)*SUM(C693:D693)</f>
        <v>374088.99903043557</v>
      </c>
      <c r="F693" s="180">
        <f>(F624/F612)*AB64</f>
        <v>271351.07801961619</v>
      </c>
      <c r="G693" s="180">
        <f>(G625/G612)*AB77</f>
        <v>0</v>
      </c>
      <c r="H693" s="180">
        <f>(H628/H612)*AB60</f>
        <v>64890.417181725446</v>
      </c>
      <c r="I693" s="180">
        <f>(I629/I612)*AB78</f>
        <v>32857.692700420484</v>
      </c>
      <c r="J693" s="180">
        <f>(J630/J612)*AB79</f>
        <v>0</v>
      </c>
      <c r="K693" s="180">
        <f>(K644/K612)*AB75</f>
        <v>761578.43409937737</v>
      </c>
      <c r="L693" s="180">
        <f>(L647/L612)*AB80</f>
        <v>0</v>
      </c>
      <c r="M693" s="180">
        <f t="shared" si="20"/>
        <v>1540038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800868.87999999989</v>
      </c>
      <c r="D694" s="180">
        <f>(D615/D612)*AC76</f>
        <v>17710.429894911478</v>
      </c>
      <c r="E694" s="180">
        <f>(E623/E612)*SUM(C694:D694)</f>
        <v>61269.380189681986</v>
      </c>
      <c r="F694" s="180">
        <f>(F624/F612)*AC64</f>
        <v>5727.2033913306059</v>
      </c>
      <c r="G694" s="180">
        <f>(G625/G612)*AC77</f>
        <v>0</v>
      </c>
      <c r="H694" s="180">
        <f>(H628/H612)*AC60</f>
        <v>45031.07099915592</v>
      </c>
      <c r="I694" s="180">
        <f>(I629/I612)*AC78</f>
        <v>16497.916575106021</v>
      </c>
      <c r="J694" s="180">
        <f>(J630/J612)*AC79</f>
        <v>0</v>
      </c>
      <c r="K694" s="180">
        <f>(K644/K612)*AC75</f>
        <v>114950.75243367149</v>
      </c>
      <c r="L694" s="180">
        <f>(L647/L612)*AC80</f>
        <v>0</v>
      </c>
      <c r="M694" s="180">
        <f t="shared" si="20"/>
        <v>261187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937570.12000000011</v>
      </c>
      <c r="D696" s="180">
        <f>(D615/D612)*AE76</f>
        <v>43560.393915228589</v>
      </c>
      <c r="E696" s="180">
        <f>(E623/E612)*SUM(C696:D696)</f>
        <v>73436.083402214877</v>
      </c>
      <c r="F696" s="180">
        <f>(F624/F612)*AE64</f>
        <v>1536.6802470714385</v>
      </c>
      <c r="G696" s="180">
        <f>(G625/G612)*AE77</f>
        <v>0</v>
      </c>
      <c r="H696" s="180">
        <f>(H628/H612)*AE60</f>
        <v>43186.937953365967</v>
      </c>
      <c r="I696" s="180">
        <f>(I629/I612)*AE78</f>
        <v>40573.823538777491</v>
      </c>
      <c r="J696" s="180">
        <f>(J630/J612)*AE79</f>
        <v>101.60001569585093</v>
      </c>
      <c r="K696" s="180">
        <f>(K644/K612)*AE75</f>
        <v>113085.35080811668</v>
      </c>
      <c r="L696" s="180">
        <f>(L647/L612)*AE80</f>
        <v>0</v>
      </c>
      <c r="M696" s="180">
        <f t="shared" si="20"/>
        <v>315481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7342762.6699999999</v>
      </c>
      <c r="D698" s="180">
        <f>(D615/D612)*AG76</f>
        <v>116901.65547039275</v>
      </c>
      <c r="E698" s="180">
        <f>(E623/E612)*SUM(C698:D698)</f>
        <v>558344.19966384035</v>
      </c>
      <c r="F698" s="180">
        <f>(F624/F612)*AG64</f>
        <v>30542.423995238158</v>
      </c>
      <c r="G698" s="180">
        <f>(G625/G612)*AG77</f>
        <v>6135.3031071437908</v>
      </c>
      <c r="H698" s="180">
        <f>(H628/H612)*AG60</f>
        <v>183329.39163061694</v>
      </c>
      <c r="I698" s="180">
        <f>(I629/I612)*AG78</f>
        <v>108894.14313568785</v>
      </c>
      <c r="J698" s="180">
        <f>(J630/J612)*AG79</f>
        <v>20344.272932146716</v>
      </c>
      <c r="K698" s="180">
        <f>(K644/K612)*AG75</f>
        <v>1768473.6883986827</v>
      </c>
      <c r="L698" s="180">
        <f>(L647/L612)*AG80</f>
        <v>533041.47193430562</v>
      </c>
      <c r="M698" s="180">
        <f t="shared" si="20"/>
        <v>3326007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1736124.9100000001</v>
      </c>
      <c r="D699" s="180">
        <f>(D615/D612)*AH76</f>
        <v>0</v>
      </c>
      <c r="E699" s="180">
        <f>(E623/E612)*SUM(C699:D699)</f>
        <v>129946.23230976031</v>
      </c>
      <c r="F699" s="180">
        <f>(F624/F612)*AH64</f>
        <v>18547.198530508005</v>
      </c>
      <c r="G699" s="180">
        <f>(G625/G612)*AH77</f>
        <v>0</v>
      </c>
      <c r="H699" s="180">
        <f>(H628/H612)*AH60</f>
        <v>90940.417873263184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239434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1436339.46</v>
      </c>
      <c r="D700" s="180">
        <f>(D615/D612)*AI76</f>
        <v>82890.793718041677</v>
      </c>
      <c r="E700" s="180">
        <f>(E623/E612)*SUM(C700:D700)</f>
        <v>113712.00674821301</v>
      </c>
      <c r="F700" s="180">
        <f>(F624/F612)*AI64</f>
        <v>10966.907334283051</v>
      </c>
      <c r="G700" s="180">
        <f>(G625/G612)*AI77</f>
        <v>15833.195665372787</v>
      </c>
      <c r="H700" s="180">
        <f>(H628/H612)*AI60</f>
        <v>64269.105551361507</v>
      </c>
      <c r="I700" s="180">
        <f>(I629/I612)*AI78</f>
        <v>77200.777083510475</v>
      </c>
      <c r="J700" s="180">
        <f>(J630/J612)*AI79</f>
        <v>3569.0872024303599</v>
      </c>
      <c r="K700" s="180">
        <f>(K644/K612)*AI75</f>
        <v>395971.24035811127</v>
      </c>
      <c r="L700" s="180">
        <f>(L647/L612)*AI80</f>
        <v>197008.08489511901</v>
      </c>
      <c r="M700" s="180">
        <f t="shared" si="20"/>
        <v>961421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18972445.91</v>
      </c>
      <c r="D701" s="180">
        <f>(D615/D612)*AJ76</f>
        <v>1444414.8077501326</v>
      </c>
      <c r="E701" s="180">
        <f>(E623/E612)*SUM(C701:D701)</f>
        <v>1528170.0703578857</v>
      </c>
      <c r="F701" s="180">
        <f>(F624/F612)*AJ64</f>
        <v>60690.842456405058</v>
      </c>
      <c r="G701" s="180">
        <f>(G625/G612)*AJ77</f>
        <v>0</v>
      </c>
      <c r="H701" s="180">
        <f>(H628/H612)*AJ60</f>
        <v>687896.96071573358</v>
      </c>
      <c r="I701" s="180">
        <f>(I629/I612)*AJ78</f>
        <v>1345369.5748699496</v>
      </c>
      <c r="J701" s="180">
        <f>(J630/J612)*AJ79</f>
        <v>0</v>
      </c>
      <c r="K701" s="180">
        <f>(K644/K612)*AJ75</f>
        <v>720295.97079529776</v>
      </c>
      <c r="L701" s="180">
        <f>(L647/L612)*AJ80</f>
        <v>337164.0248761432</v>
      </c>
      <c r="M701" s="180">
        <f t="shared" si="20"/>
        <v>6124002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1535827.5499999998</v>
      </c>
      <c r="D702" s="180">
        <f>(D615/D612)*AK76</f>
        <v>0</v>
      </c>
      <c r="E702" s="180">
        <f>(E623/E612)*SUM(C702:D702)</f>
        <v>114954.28839854039</v>
      </c>
      <c r="F702" s="180">
        <f>(F624/F612)*AK64</f>
        <v>402.5238494266913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77931.346769302356</v>
      </c>
      <c r="L702" s="180">
        <f>(L647/L612)*AK80</f>
        <v>0</v>
      </c>
      <c r="M702" s="180">
        <f t="shared" si="20"/>
        <v>193288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15157.81</v>
      </c>
      <c r="D703" s="180">
        <f>(D615/D612)*AL76</f>
        <v>0</v>
      </c>
      <c r="E703" s="180">
        <f>(E623/E612)*SUM(C703:D703)</f>
        <v>1134.5383550583394</v>
      </c>
      <c r="F703" s="180">
        <f>(F624/F612)*AL64</f>
        <v>0</v>
      </c>
      <c r="G703" s="180">
        <f>(G625/G612)*AL77</f>
        <v>0</v>
      </c>
      <c r="H703" s="180">
        <f>(H628/H612)*AL60</f>
        <v>658.64943817173582</v>
      </c>
      <c r="I703" s="180">
        <f>(I629/I612)*AL78</f>
        <v>0</v>
      </c>
      <c r="J703" s="180">
        <f>(J630/J612)*AL79</f>
        <v>0</v>
      </c>
      <c r="K703" s="180">
        <f>(K644/K612)*AL75</f>
        <v>475.75752221079694</v>
      </c>
      <c r="L703" s="180">
        <f>(L647/L612)*AL80</f>
        <v>0</v>
      </c>
      <c r="M703" s="180">
        <f t="shared" si="20"/>
        <v>2269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1356394.0600000003</v>
      </c>
      <c r="D707" s="180">
        <f>(D615/D612)*AP76</f>
        <v>0</v>
      </c>
      <c r="E707" s="180">
        <f>(E623/E612)*SUM(C707:D707)</f>
        <v>101523.97250284196</v>
      </c>
      <c r="F707" s="180">
        <f>(F624/F612)*AP64</f>
        <v>2933.3812100952632</v>
      </c>
      <c r="G707" s="180">
        <f>(G625/G612)*AP77</f>
        <v>0</v>
      </c>
      <c r="H707" s="180">
        <f>(H628/H612)*AP60</f>
        <v>49510.589930779221</v>
      </c>
      <c r="I707" s="180">
        <f>(I629/I612)*AP78</f>
        <v>0</v>
      </c>
      <c r="J707" s="180">
        <f>(J630/J612)*AP79</f>
        <v>0</v>
      </c>
      <c r="K707" s="180">
        <f>(K644/K612)*AP75</f>
        <v>67515.48397816217</v>
      </c>
      <c r="L707" s="180">
        <f>(L647/L612)*AP80</f>
        <v>38533.447196245172</v>
      </c>
      <c r="M707" s="180">
        <f t="shared" si="20"/>
        <v>260017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168479.40000000002</v>
      </c>
      <c r="D713" s="180">
        <f>(D615/D612)*AV76</f>
        <v>0</v>
      </c>
      <c r="E713" s="180">
        <f>(E623/E612)*SUM(C713:D713)</f>
        <v>12610.419403410917</v>
      </c>
      <c r="F713" s="180">
        <f>(F624/F612)*AV64</f>
        <v>760.8668713357996</v>
      </c>
      <c r="G713" s="180">
        <f>(G625/G612)*AV77</f>
        <v>0</v>
      </c>
      <c r="H713" s="180">
        <f>(H628/H612)*AV60</f>
        <v>18859.041025459785</v>
      </c>
      <c r="I713" s="180">
        <f>(I629/I612)*AV78</f>
        <v>0</v>
      </c>
      <c r="J713" s="180">
        <f>(J630/J612)*AV79</f>
        <v>0</v>
      </c>
      <c r="K713" s="180">
        <f>(K644/K612)*AV75</f>
        <v>46289.977263067507</v>
      </c>
      <c r="L713" s="180">
        <f>(L647/L612)*AV80</f>
        <v>62928.464294028548</v>
      </c>
      <c r="M713" s="180">
        <f t="shared" si="20"/>
        <v>141449</v>
      </c>
      <c r="N713" s="199" t="s">
        <v>741</v>
      </c>
    </row>
    <row r="715" spans="1:83" ht="12.65" customHeight="1" x14ac:dyDescent="0.35">
      <c r="C715" s="180">
        <f>SUM(C614:C647)+SUM(C668:C713)</f>
        <v>107991705.90000002</v>
      </c>
      <c r="D715" s="180">
        <f>SUM(D616:D647)+SUM(D668:D713)</f>
        <v>4391097.07</v>
      </c>
      <c r="E715" s="180">
        <f>SUM(E624:E647)+SUM(E668:E713)</f>
        <v>7520139.4974893564</v>
      </c>
      <c r="F715" s="180">
        <f>SUM(F625:F648)+SUM(F668:F713)</f>
        <v>1159064.3196817504</v>
      </c>
      <c r="G715" s="180">
        <f>SUM(G626:G647)+SUM(G668:G713)</f>
        <v>2137789.9384959619</v>
      </c>
      <c r="H715" s="180">
        <f>SUM(H629:H647)+SUM(H668:H713)</f>
        <v>3330839.4999949951</v>
      </c>
      <c r="I715" s="180">
        <f>SUM(I630:I647)+SUM(I668:I713)</f>
        <v>3116132.7976980158</v>
      </c>
      <c r="J715" s="180">
        <f>SUM(J631:J647)+SUM(J668:J713)</f>
        <v>73512.72704760496</v>
      </c>
      <c r="K715" s="180">
        <f>SUM(K668:K713)</f>
        <v>12223020.370178005</v>
      </c>
      <c r="L715" s="180">
        <f>SUM(L668:L713)</f>
        <v>3230126.6944881598</v>
      </c>
      <c r="M715" s="180">
        <f>SUM(M668:M713)</f>
        <v>31033515</v>
      </c>
      <c r="N715" s="198" t="s">
        <v>742</v>
      </c>
    </row>
    <row r="716" spans="1:83" ht="12.65" customHeight="1" x14ac:dyDescent="0.35">
      <c r="C716" s="180">
        <f>CE71</f>
        <v>107991705.89999996</v>
      </c>
      <c r="D716" s="180">
        <f>D615</f>
        <v>4391097.07</v>
      </c>
      <c r="E716" s="180">
        <f>E623</f>
        <v>7520139.4974893592</v>
      </c>
      <c r="F716" s="180">
        <f>F624</f>
        <v>1159064.3196817504</v>
      </c>
      <c r="G716" s="180">
        <f>G625</f>
        <v>2137789.9384959619</v>
      </c>
      <c r="H716" s="180">
        <f>H628</f>
        <v>3330839.4999949951</v>
      </c>
      <c r="I716" s="180">
        <f>I629</f>
        <v>3116132.7976980149</v>
      </c>
      <c r="J716" s="180">
        <f>J630</f>
        <v>73512.72704760496</v>
      </c>
      <c r="K716" s="180">
        <f>K644</f>
        <v>12223020.370178005</v>
      </c>
      <c r="L716" s="180">
        <f>L647</f>
        <v>3230126.6944881598</v>
      </c>
      <c r="M716" s="180">
        <f>C648</f>
        <v>31033514.400000006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078*2020*A</v>
      </c>
      <c r="B722" s="277">
        <f>ROUND(C165,0)</f>
        <v>3312432</v>
      </c>
      <c r="C722" s="277">
        <f>ROUND(C166,0)</f>
        <v>196908</v>
      </c>
      <c r="D722" s="277">
        <f>ROUND(C167,0)</f>
        <v>504427</v>
      </c>
      <c r="E722" s="277">
        <f>ROUND(C168,0)</f>
        <v>6756237</v>
      </c>
      <c r="F722" s="277">
        <f>ROUND(C169,0)</f>
        <v>68014</v>
      </c>
      <c r="G722" s="277">
        <f>ROUND(C170,0)</f>
        <v>2906014</v>
      </c>
      <c r="H722" s="277">
        <f>ROUND(C171+C172,0)</f>
        <v>144766</v>
      </c>
      <c r="I722" s="277">
        <f>ROUND(C175,0)</f>
        <v>357400</v>
      </c>
      <c r="J722" s="277">
        <f>ROUND(C176,0)</f>
        <v>796841</v>
      </c>
      <c r="K722" s="277">
        <f>ROUND(C179,0)</f>
        <v>713564</v>
      </c>
      <c r="L722" s="277">
        <f>ROUND(C180,0)</f>
        <v>90991</v>
      </c>
      <c r="M722" s="277">
        <f>ROUND(C183,0)</f>
        <v>0</v>
      </c>
      <c r="N722" s="277">
        <f>ROUND(C184,0)</f>
        <v>0</v>
      </c>
      <c r="O722" s="277">
        <f>ROUND(C185,0)</f>
        <v>0</v>
      </c>
      <c r="P722" s="277">
        <f>ROUND(C188,0)</f>
        <v>0</v>
      </c>
      <c r="Q722" s="277">
        <f>ROUND(C189,0)</f>
        <v>164729</v>
      </c>
      <c r="R722" s="277">
        <f>ROUND(B195,0)</f>
        <v>10642078</v>
      </c>
      <c r="S722" s="277">
        <f>ROUND(C195,0)</f>
        <v>0</v>
      </c>
      <c r="T722" s="277">
        <f>ROUND(D195,0)</f>
        <v>0</v>
      </c>
      <c r="U722" s="277">
        <f>ROUND(B196,0)</f>
        <v>555844</v>
      </c>
      <c r="V722" s="277">
        <f>ROUND(C196,0)</f>
        <v>0</v>
      </c>
      <c r="W722" s="277">
        <f>ROUND(D196,0)</f>
        <v>0</v>
      </c>
      <c r="X722" s="277">
        <f>ROUND(B197,0)</f>
        <v>58812403</v>
      </c>
      <c r="Y722" s="277">
        <f>ROUND(C197,0)</f>
        <v>3441919</v>
      </c>
      <c r="Z722" s="277">
        <f>ROUND(D197,0)</f>
        <v>0</v>
      </c>
      <c r="AA722" s="277">
        <f>ROUND(B198,0)</f>
        <v>4015007</v>
      </c>
      <c r="AB722" s="277">
        <f>ROUND(C198,0)</f>
        <v>67276</v>
      </c>
      <c r="AC722" s="277">
        <f>ROUND(D198,0)</f>
        <v>1374</v>
      </c>
      <c r="AD722" s="277">
        <f>ROUND(B199,0)</f>
        <v>0</v>
      </c>
      <c r="AE722" s="277">
        <f>ROUND(C199,0)</f>
        <v>0</v>
      </c>
      <c r="AF722" s="277">
        <f>ROUND(D199,0)</f>
        <v>0</v>
      </c>
      <c r="AG722" s="277">
        <f>ROUND(B200,0)</f>
        <v>35314887</v>
      </c>
      <c r="AH722" s="277">
        <f>ROUND(C200,0)</f>
        <v>8106488</v>
      </c>
      <c r="AI722" s="277">
        <f>ROUND(D200,0)</f>
        <v>358168</v>
      </c>
      <c r="AJ722" s="277">
        <f>ROUND(B201,0)</f>
        <v>0</v>
      </c>
      <c r="AK722" s="277">
        <f>ROUND(C201,0)</f>
        <v>0</v>
      </c>
      <c r="AL722" s="277">
        <f>ROUND(D201,0)</f>
        <v>0</v>
      </c>
      <c r="AM722" s="277">
        <f>ROUND(B202,0)</f>
        <v>0</v>
      </c>
      <c r="AN722" s="277">
        <f>ROUND(C202,0)</f>
        <v>0</v>
      </c>
      <c r="AO722" s="277">
        <f>ROUND(D202,0)</f>
        <v>0</v>
      </c>
      <c r="AP722" s="277">
        <f>ROUND(B203,0)</f>
        <v>6711180</v>
      </c>
      <c r="AQ722" s="277">
        <f>ROUND(C203,0)</f>
        <v>8644392</v>
      </c>
      <c r="AR722" s="277">
        <f>ROUND(D203,0)</f>
        <v>9950906</v>
      </c>
      <c r="AS722" s="277"/>
      <c r="AT722" s="277"/>
      <c r="AU722" s="277"/>
      <c r="AV722" s="277">
        <f>ROUND(B209,0)</f>
        <v>355406</v>
      </c>
      <c r="AW722" s="277">
        <f>ROUND(C209,0)</f>
        <v>43734</v>
      </c>
      <c r="AX722" s="277">
        <f>ROUND(D209,0)</f>
        <v>0</v>
      </c>
      <c r="AY722" s="277">
        <f>ROUND(B210,0)</f>
        <v>37517619</v>
      </c>
      <c r="AZ722" s="277">
        <f>ROUND(C210,0)</f>
        <v>2412190</v>
      </c>
      <c r="BA722" s="277">
        <f>ROUND(D210,0)</f>
        <v>0</v>
      </c>
      <c r="BB722" s="277">
        <f>ROUND(B211,0)</f>
        <v>1947116</v>
      </c>
      <c r="BC722" s="277">
        <f>ROUND(C211,0)</f>
        <v>277099</v>
      </c>
      <c r="BD722" s="277">
        <f>ROUND(D211,0)</f>
        <v>1374</v>
      </c>
      <c r="BE722" s="277">
        <f>ROUND(B212,0)</f>
        <v>0</v>
      </c>
      <c r="BF722" s="277">
        <f>ROUND(C212,0)</f>
        <v>0</v>
      </c>
      <c r="BG722" s="277">
        <f>ROUND(D212,0)</f>
        <v>0</v>
      </c>
      <c r="BH722" s="277">
        <f>ROUND(B213,0)</f>
        <v>24663062</v>
      </c>
      <c r="BI722" s="277">
        <f>ROUND(C213,0)</f>
        <v>3297200</v>
      </c>
      <c r="BJ722" s="277">
        <f>ROUND(D213,0)</f>
        <v>358168</v>
      </c>
      <c r="BK722" s="277">
        <f>ROUND(B214,0)</f>
        <v>0</v>
      </c>
      <c r="BL722" s="277">
        <f>ROUND(C214,0)</f>
        <v>0</v>
      </c>
      <c r="BM722" s="277">
        <f>ROUND(D214,0)</f>
        <v>0</v>
      </c>
      <c r="BN722" s="277">
        <f>ROUND(B215,0)</f>
        <v>0</v>
      </c>
      <c r="BO722" s="277">
        <f>ROUND(C215,0)</f>
        <v>0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23804329</v>
      </c>
      <c r="BU722" s="277">
        <f>ROUND(C224,0)</f>
        <v>58146450</v>
      </c>
      <c r="BV722" s="277">
        <f>ROUND(C225,0)</f>
        <v>3437490</v>
      </c>
      <c r="BW722" s="277">
        <f>ROUND(C226,0)</f>
        <v>1368762</v>
      </c>
      <c r="BX722" s="277">
        <f>ROUND(C227,0)</f>
        <v>0</v>
      </c>
      <c r="BY722" s="277">
        <f>ROUND(C228,0)</f>
        <v>957139</v>
      </c>
      <c r="BZ722" s="277">
        <f>ROUND(C231,0)</f>
        <v>0</v>
      </c>
      <c r="CA722" s="277">
        <f>ROUND(C233,0)</f>
        <v>4265172</v>
      </c>
      <c r="CB722" s="277">
        <f>ROUND(C234,0)</f>
        <v>0</v>
      </c>
      <c r="CC722" s="277">
        <f>ROUND(C238+C239,0)</f>
        <v>82578215</v>
      </c>
      <c r="CD722" s="277">
        <f>D221</f>
        <v>3335794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078*2020*A</v>
      </c>
      <c r="B726" s="277">
        <f>ROUND(C111,0)</f>
        <v>2969</v>
      </c>
      <c r="C726" s="277">
        <f>ROUND(C112,0)</f>
        <v>0</v>
      </c>
      <c r="D726" s="277">
        <f>ROUND(C113,0)</f>
        <v>0</v>
      </c>
      <c r="E726" s="277">
        <f>ROUND(C114,0)</f>
        <v>984</v>
      </c>
      <c r="F726" s="277">
        <f>ROUND(D111,0)</f>
        <v>9171</v>
      </c>
      <c r="G726" s="277">
        <f>ROUND(D112,0)</f>
        <v>0</v>
      </c>
      <c r="H726" s="277">
        <f>ROUND(D113,0)</f>
        <v>0</v>
      </c>
      <c r="I726" s="277">
        <f>ROUND(D114,0)</f>
        <v>1615</v>
      </c>
      <c r="J726" s="277">
        <f>ROUND(C116,0)</f>
        <v>0</v>
      </c>
      <c r="K726" s="277">
        <f>ROUND(C117,0)</f>
        <v>12</v>
      </c>
      <c r="L726" s="277">
        <f>ROUND(C118,0)</f>
        <v>0</v>
      </c>
      <c r="M726" s="277">
        <f>ROUND(C119,0)</f>
        <v>0</v>
      </c>
      <c r="N726" s="277">
        <f>ROUND(C120,0)</f>
        <v>11</v>
      </c>
      <c r="O726" s="277">
        <f>ROUND(C121,0)</f>
        <v>0</v>
      </c>
      <c r="P726" s="277">
        <f>ROUND(C122,0)</f>
        <v>0</v>
      </c>
      <c r="Q726" s="277">
        <f>ROUND(C123,0)</f>
        <v>23</v>
      </c>
      <c r="R726" s="277">
        <f>ROUND(C124,0)</f>
        <v>0</v>
      </c>
      <c r="S726" s="277">
        <f>ROUND(C125,0)</f>
        <v>0</v>
      </c>
      <c r="T726" s="277"/>
      <c r="U726" s="277">
        <f>ROUND(C126,0)</f>
        <v>0</v>
      </c>
      <c r="V726" s="277">
        <f>ROUND(C128,0)</f>
        <v>50</v>
      </c>
      <c r="W726" s="277">
        <f>ROUND(C129,0)</f>
        <v>11</v>
      </c>
      <c r="X726" s="277">
        <f>ROUND(B138,0)</f>
        <v>935</v>
      </c>
      <c r="Y726" s="277">
        <f>ROUND(B139,0)</f>
        <v>4214</v>
      </c>
      <c r="Z726" s="277">
        <f>ROUND(B140,0)</f>
        <v>0</v>
      </c>
      <c r="AA726" s="277">
        <f>ROUND(B141,0)</f>
        <v>37227108</v>
      </c>
      <c r="AB726" s="277">
        <f>ROUND(B142,0)</f>
        <v>48980461</v>
      </c>
      <c r="AC726" s="277">
        <f>ROUND(C138,0)</f>
        <v>1014</v>
      </c>
      <c r="AD726" s="277">
        <f>ROUND(C139,0)</f>
        <v>2450</v>
      </c>
      <c r="AE726" s="277">
        <f>ROUND(C140,0)</f>
        <v>0</v>
      </c>
      <c r="AF726" s="277">
        <f>ROUND(C141,0)</f>
        <v>29005319</v>
      </c>
      <c r="AG726" s="277">
        <f>ROUND(C142,0)</f>
        <v>46212451</v>
      </c>
      <c r="AH726" s="277">
        <f>ROUND(D138,0)</f>
        <v>1020</v>
      </c>
      <c r="AI726" s="277">
        <f>ROUND(D139,0)</f>
        <v>2507</v>
      </c>
      <c r="AJ726" s="277">
        <f>ROUND(D140,0)</f>
        <v>0</v>
      </c>
      <c r="AK726" s="277">
        <f>ROUND(D141,0)</f>
        <v>31114601</v>
      </c>
      <c r="AL726" s="277">
        <f>ROUND(D142,0)</f>
        <v>65761092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078*2020*A</v>
      </c>
      <c r="B730" s="277">
        <f>ROUND(C250,0)</f>
        <v>4524656</v>
      </c>
      <c r="C730" s="277">
        <f>ROUND(C251,0)</f>
        <v>0</v>
      </c>
      <c r="D730" s="277">
        <f>ROUND(C252,0)</f>
        <v>41875597</v>
      </c>
      <c r="E730" s="277">
        <f>ROUND(C253,0)</f>
        <v>26440118</v>
      </c>
      <c r="F730" s="277">
        <f>ROUND(C254,0)</f>
        <v>0</v>
      </c>
      <c r="G730" s="277">
        <f>ROUND(C255,0)</f>
        <v>695783</v>
      </c>
      <c r="H730" s="277">
        <f>ROUND(C256,0)</f>
        <v>0</v>
      </c>
      <c r="I730" s="277">
        <f>ROUND(C257,0)</f>
        <v>2697057</v>
      </c>
      <c r="J730" s="277">
        <f>ROUND(C258,0)</f>
        <v>1352393</v>
      </c>
      <c r="K730" s="277">
        <f>ROUND(C259,0)</f>
        <v>0</v>
      </c>
      <c r="L730" s="277">
        <f>ROUND(C262,0)</f>
        <v>36325828</v>
      </c>
      <c r="M730" s="277">
        <f>ROUND(C263,0)</f>
        <v>0</v>
      </c>
      <c r="N730" s="277">
        <f>ROUND(C264,0)</f>
        <v>411521</v>
      </c>
      <c r="O730" s="277">
        <f>ROUND(C267,0)</f>
        <v>10642078</v>
      </c>
      <c r="P730" s="277">
        <f>ROUND(C268,0)</f>
        <v>555844</v>
      </c>
      <c r="Q730" s="277">
        <f>ROUND(C269,0)</f>
        <v>62254322</v>
      </c>
      <c r="R730" s="277">
        <f>ROUND(C270,0)</f>
        <v>4080910</v>
      </c>
      <c r="S730" s="277">
        <f>ROUND(C271,0)</f>
        <v>0</v>
      </c>
      <c r="T730" s="277">
        <f>ROUND(C272,0)</f>
        <v>43063205</v>
      </c>
      <c r="U730" s="277">
        <f>ROUND(C273,0)</f>
        <v>0</v>
      </c>
      <c r="V730" s="277">
        <f>ROUND(C274,0)</f>
        <v>5404665</v>
      </c>
      <c r="W730" s="277">
        <f>ROUND(C275,0)</f>
        <v>0</v>
      </c>
      <c r="X730" s="277">
        <f>ROUND(C276,0)</f>
        <v>70153881</v>
      </c>
      <c r="Y730" s="277">
        <f>ROUND(C279,0)</f>
        <v>0</v>
      </c>
      <c r="Z730" s="277">
        <f>ROUND(C280,0)</f>
        <v>0</v>
      </c>
      <c r="AA730" s="277">
        <f>ROUND(C281,0)</f>
        <v>27783</v>
      </c>
      <c r="AB730" s="277">
        <f>ROUND(C282,0)</f>
        <v>701471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0</v>
      </c>
      <c r="AH730" s="277">
        <f>ROUND(C305,0)</f>
        <v>6640654</v>
      </c>
      <c r="AI730" s="277">
        <f>ROUND(C306,0)</f>
        <v>2514808</v>
      </c>
      <c r="AJ730" s="277">
        <f>ROUND(C307,0)</f>
        <v>1867751</v>
      </c>
      <c r="AK730" s="277">
        <f>ROUND(C308,0)</f>
        <v>2987305</v>
      </c>
      <c r="AL730" s="277">
        <f>ROUND(C309,0)</f>
        <v>2938878</v>
      </c>
      <c r="AM730" s="277">
        <f>ROUND(C310,0)</f>
        <v>0</v>
      </c>
      <c r="AN730" s="277">
        <f>ROUND(C311,0)</f>
        <v>0</v>
      </c>
      <c r="AO730" s="277">
        <f>ROUND(C312,0)</f>
        <v>-184418</v>
      </c>
      <c r="AP730" s="277">
        <f>ROUND(C313,0)</f>
        <v>1012453</v>
      </c>
      <c r="AQ730" s="277">
        <f>ROUND(C316,0)</f>
        <v>80546</v>
      </c>
      <c r="AR730" s="277">
        <f>ROUND(C317,0)</f>
        <v>0</v>
      </c>
      <c r="AS730" s="277">
        <f>ROUND(C318,0)</f>
        <v>2386608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0</v>
      </c>
      <c r="AX730" s="277">
        <f>ROUND(C325,0)</f>
        <v>3327218</v>
      </c>
      <c r="AY730" s="277">
        <f>ROUND(C326,0)</f>
        <v>0</v>
      </c>
      <c r="AZ730" s="277">
        <f>ROUND(C327,0)</f>
        <v>6697227</v>
      </c>
      <c r="BA730" s="277">
        <f>ROUND(C328,0)</f>
        <v>0</v>
      </c>
      <c r="BB730" s="277">
        <f>ROUND(C332,0)</f>
        <v>88762537</v>
      </c>
      <c r="BC730" s="277"/>
      <c r="BD730" s="277"/>
      <c r="BE730" s="277">
        <f>ROUND(C337,0)</f>
        <v>0</v>
      </c>
      <c r="BF730" s="277">
        <f>ROUND(C336,0)</f>
        <v>0</v>
      </c>
      <c r="BG730" s="277"/>
      <c r="BH730" s="277"/>
      <c r="BI730" s="277">
        <f>ROUND(CE60,2)</f>
        <v>566.66999999999996</v>
      </c>
      <c r="BJ730" s="277">
        <f>ROUND(C359,0)</f>
        <v>96939718</v>
      </c>
      <c r="BK730" s="277">
        <f>ROUND(C360,0)</f>
        <v>180592326</v>
      </c>
      <c r="BL730" s="277">
        <f>ROUND(C364,0)</f>
        <v>87714169</v>
      </c>
      <c r="BM730" s="277">
        <f>ROUND(C365,0)</f>
        <v>4265172</v>
      </c>
      <c r="BN730" s="277">
        <f>ROUND(C366,0)</f>
        <v>82578215</v>
      </c>
      <c r="BO730" s="277">
        <f>ROUND(C370,0)</f>
        <v>4398629</v>
      </c>
      <c r="BP730" s="277">
        <f>ROUND(C371,0)</f>
        <v>0</v>
      </c>
      <c r="BQ730" s="277">
        <f>ROUND(C378,0)</f>
        <v>53321782</v>
      </c>
      <c r="BR730" s="277">
        <f>ROUND(C379,0)</f>
        <v>13888798</v>
      </c>
      <c r="BS730" s="277">
        <f>ROUND(C380,0)</f>
        <v>6962280</v>
      </c>
      <c r="BT730" s="277">
        <f>ROUND(C381,0)</f>
        <v>13597822</v>
      </c>
      <c r="BU730" s="277">
        <f>ROUND(C382,0)</f>
        <v>561994</v>
      </c>
      <c r="BV730" s="277">
        <f>ROUND(C383,0)</f>
        <v>9756033</v>
      </c>
      <c r="BW730" s="277">
        <f>ROUND(C384,0)</f>
        <v>6030223</v>
      </c>
      <c r="BX730" s="277">
        <f>ROUND(C385,0)</f>
        <v>1154241</v>
      </c>
      <c r="BY730" s="277">
        <f>ROUND(C386,0)</f>
        <v>804555</v>
      </c>
      <c r="BZ730" s="277">
        <f>ROUND(C387,0)</f>
        <v>0</v>
      </c>
      <c r="CA730" s="277">
        <f>ROUND(C388,0)</f>
        <v>164729</v>
      </c>
      <c r="CB730" s="277">
        <f>C363</f>
        <v>3335794</v>
      </c>
      <c r="CC730" s="277">
        <f>ROUND(C389,0)</f>
        <v>2718543</v>
      </c>
      <c r="CD730" s="277">
        <f>ROUND(C392,0)</f>
        <v>3943650</v>
      </c>
      <c r="CE730" s="277">
        <f>ROUND(C394,0)</f>
        <v>5352604</v>
      </c>
      <c r="CF730" s="201">
        <f>ROUND(C395,0)</f>
        <v>0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078*2020*6010*A</v>
      </c>
      <c r="B734" s="277">
        <f>ROUND(C59,0)</f>
        <v>2867</v>
      </c>
      <c r="C734" s="277">
        <f>ROUND(C60,2)</f>
        <v>22.47</v>
      </c>
      <c r="D734" s="277">
        <f>ROUND(C61,0)</f>
        <v>2320528</v>
      </c>
      <c r="E734" s="277">
        <f>ROUND(C62,0)</f>
        <v>604431</v>
      </c>
      <c r="F734" s="277">
        <f>ROUND(C63,0)</f>
        <v>495781</v>
      </c>
      <c r="G734" s="277">
        <f>ROUND(C64,0)</f>
        <v>203437</v>
      </c>
      <c r="H734" s="277">
        <f>ROUND(C65,0)</f>
        <v>0</v>
      </c>
      <c r="I734" s="277">
        <f>ROUND(C66,0)</f>
        <v>6451</v>
      </c>
      <c r="J734" s="277">
        <f>ROUND(C67,0)</f>
        <v>0</v>
      </c>
      <c r="K734" s="277">
        <f>ROUND(C68,0)</f>
        <v>21593</v>
      </c>
      <c r="L734" s="277">
        <f>ROUND(C69,0)</f>
        <v>1483</v>
      </c>
      <c r="M734" s="277">
        <f>ROUND(C70,0)</f>
        <v>0</v>
      </c>
      <c r="N734" s="277">
        <f>ROUND(C75,0)</f>
        <v>9878052</v>
      </c>
      <c r="O734" s="277">
        <f>ROUND(C73,0)</f>
        <v>8124282</v>
      </c>
      <c r="P734" s="277">
        <f>IF(C76&gt;0,ROUND(C76,0),0)</f>
        <v>0</v>
      </c>
      <c r="Q734" s="277">
        <f>IF(C77&gt;0,ROUND(C77,0),0)</f>
        <v>0</v>
      </c>
      <c r="R734" s="277">
        <f>IF(C78&gt;0,ROUND(C78,0),0)</f>
        <v>0</v>
      </c>
      <c r="S734" s="277">
        <f>IF(C79&gt;0,ROUND(C79,0),0)</f>
        <v>0</v>
      </c>
      <c r="T734" s="277">
        <f>IF(C80&gt;0,ROUND(C80,2),0)</f>
        <v>22.47</v>
      </c>
      <c r="U734" s="277"/>
      <c r="V734" s="277"/>
      <c r="W734" s="277"/>
      <c r="X734" s="277"/>
      <c r="Y734" s="277">
        <f>IF(M668&lt;&gt;0,ROUND(M668,0),0)</f>
        <v>1351772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078*2020*6030*A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>
        <f t="shared" ref="Y735:Y779" si="21">IF(M669&lt;&gt;0,ROUND(M669,0),0)</f>
        <v>0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078*2020*6070*A</v>
      </c>
      <c r="B736" s="277">
        <f>ROUND(E59,0)</f>
        <v>4424</v>
      </c>
      <c r="C736" s="279">
        <f>ROUND(E60,2)</f>
        <v>31.85</v>
      </c>
      <c r="D736" s="277">
        <f>ROUND(E61,0)</f>
        <v>3188725</v>
      </c>
      <c r="E736" s="277">
        <f>ROUND(E62,0)</f>
        <v>830572</v>
      </c>
      <c r="F736" s="277">
        <f>ROUND(E63,0)</f>
        <v>0</v>
      </c>
      <c r="G736" s="277">
        <f>ROUND(E64,0)</f>
        <v>226775</v>
      </c>
      <c r="H736" s="277">
        <f>ROUND(E65,0)</f>
        <v>0</v>
      </c>
      <c r="I736" s="277">
        <f>ROUND(E66,0)</f>
        <v>13761</v>
      </c>
      <c r="J736" s="277">
        <f>ROUND(E67,0)</f>
        <v>524734</v>
      </c>
      <c r="K736" s="277">
        <f>ROUND(E68,0)</f>
        <v>19410</v>
      </c>
      <c r="L736" s="277">
        <f>ROUND(E69,0)</f>
        <v>3653</v>
      </c>
      <c r="M736" s="277">
        <f>ROUND(E70,0)</f>
        <v>0</v>
      </c>
      <c r="N736" s="277">
        <f>ROUND(E75,0)</f>
        <v>12681595</v>
      </c>
      <c r="O736" s="277">
        <f>ROUND(E73,0)</f>
        <v>9737688</v>
      </c>
      <c r="P736" s="277">
        <f>IF(E76&gt;0,ROUND(E76,0),0)</f>
        <v>20651</v>
      </c>
      <c r="Q736" s="277">
        <f>IF(E77&gt;0,ROUND(E77,0),0)</f>
        <v>11868</v>
      </c>
      <c r="R736" s="277">
        <f>IF(E78&gt;0,ROUND(E78,0),0)</f>
        <v>22254</v>
      </c>
      <c r="S736" s="277">
        <f>IF(E79&gt;0,ROUND(E79,0),0)</f>
        <v>108702</v>
      </c>
      <c r="T736" s="279">
        <f>IF(E80&gt;0,ROUND(E80,2),0)</f>
        <v>30.87</v>
      </c>
      <c r="U736" s="277"/>
      <c r="V736" s="278"/>
      <c r="W736" s="277"/>
      <c r="X736" s="277"/>
      <c r="Y736" s="277">
        <f t="shared" si="21"/>
        <v>2921836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078*2020*6100*A</v>
      </c>
      <c r="B737" s="277">
        <f>ROUND(F59,0)</f>
        <v>1818</v>
      </c>
      <c r="C737" s="279">
        <f>ROUND(F60,2)</f>
        <v>32.85</v>
      </c>
      <c r="D737" s="277">
        <f>ROUND(F61,0)</f>
        <v>3127644</v>
      </c>
      <c r="E737" s="277">
        <f>ROUND(F62,0)</f>
        <v>814662</v>
      </c>
      <c r="F737" s="277">
        <f>ROUND(F63,0)</f>
        <v>0</v>
      </c>
      <c r="G737" s="277">
        <f>ROUND(F64,0)</f>
        <v>251600</v>
      </c>
      <c r="H737" s="277">
        <f>ROUND(F65,0)</f>
        <v>0</v>
      </c>
      <c r="I737" s="277">
        <f>ROUND(F66,0)</f>
        <v>95958</v>
      </c>
      <c r="J737" s="277">
        <f>ROUND(F67,0)</f>
        <v>332461</v>
      </c>
      <c r="K737" s="277">
        <f>ROUND(F68,0)</f>
        <v>0</v>
      </c>
      <c r="L737" s="277">
        <f>ROUND(F69,0)</f>
        <v>7410</v>
      </c>
      <c r="M737" s="277">
        <f>ROUND(F70,0)</f>
        <v>0</v>
      </c>
      <c r="N737" s="277">
        <f>ROUND(F75,0)</f>
        <v>5725917</v>
      </c>
      <c r="O737" s="277">
        <f>ROUND(F73,0)</f>
        <v>5549015</v>
      </c>
      <c r="P737" s="277">
        <f>IF(F76&gt;0,ROUND(F76,0),0)</f>
        <v>13084</v>
      </c>
      <c r="Q737" s="277">
        <f>IF(F77&gt;0,ROUND(F77,0),0)</f>
        <v>4031</v>
      </c>
      <c r="R737" s="277">
        <f>IF(F78&gt;0,ROUND(F78,0),0)</f>
        <v>14100</v>
      </c>
      <c r="S737" s="277">
        <f>IF(F79&gt;0,ROUND(F79,0),0)</f>
        <v>80182</v>
      </c>
      <c r="T737" s="279">
        <f>IF(F80&gt;0,ROUND(F80,2),0)</f>
        <v>26.89</v>
      </c>
      <c r="U737" s="277"/>
      <c r="V737" s="278"/>
      <c r="W737" s="277"/>
      <c r="X737" s="277"/>
      <c r="Y737" s="277">
        <f t="shared" si="21"/>
        <v>2049635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078*2020*6120*A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>
        <f t="shared" si="21"/>
        <v>0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078*2020*6140*A</v>
      </c>
      <c r="B739" s="277">
        <f>ROUND(H59,0)</f>
        <v>0</v>
      </c>
      <c r="C739" s="279">
        <f>ROUND(H60,2)</f>
        <v>0</v>
      </c>
      <c r="D739" s="277">
        <f>ROUND(H61,0)</f>
        <v>0</v>
      </c>
      <c r="E739" s="277">
        <f>ROUND(H62,0)</f>
        <v>0</v>
      </c>
      <c r="F739" s="277">
        <f>ROUND(H63,0)</f>
        <v>0</v>
      </c>
      <c r="G739" s="277">
        <f>ROUND(H64,0)</f>
        <v>0</v>
      </c>
      <c r="H739" s="277">
        <f>ROUND(H65,0)</f>
        <v>0</v>
      </c>
      <c r="I739" s="277">
        <f>ROUND(H66,0)</f>
        <v>0</v>
      </c>
      <c r="J739" s="277">
        <f>ROUND(H67,0)</f>
        <v>0</v>
      </c>
      <c r="K739" s="277">
        <f>ROUND(H68,0)</f>
        <v>0</v>
      </c>
      <c r="L739" s="277">
        <f>ROUND(H69,0)</f>
        <v>0</v>
      </c>
      <c r="M739" s="277">
        <f>ROUND(H70,0)</f>
        <v>0</v>
      </c>
      <c r="N739" s="277">
        <f>ROUND(H75,0)</f>
        <v>0</v>
      </c>
      <c r="O739" s="277">
        <f>ROUND(H73,0)</f>
        <v>0</v>
      </c>
      <c r="P739" s="277">
        <f>IF(H76&gt;0,ROUND(H76,0),0)</f>
        <v>0</v>
      </c>
      <c r="Q739" s="277">
        <f>IF(H77&gt;0,ROUND(H77,0),0)</f>
        <v>0</v>
      </c>
      <c r="R739" s="277">
        <f>IF(H78&gt;0,ROUND(H78,0),0)</f>
        <v>0</v>
      </c>
      <c r="S739" s="277">
        <f>IF(H79&gt;0,ROUND(H79,0),0)</f>
        <v>0</v>
      </c>
      <c r="T739" s="279">
        <f>IF(H80&gt;0,ROUND(H80,2),0)</f>
        <v>0</v>
      </c>
      <c r="U739" s="277"/>
      <c r="V739" s="278"/>
      <c r="W739" s="277"/>
      <c r="X739" s="277"/>
      <c r="Y739" s="277">
        <f t="shared" si="21"/>
        <v>0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078*2020*6150*A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>
        <f t="shared" si="21"/>
        <v>0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078*2020*6170*A</v>
      </c>
      <c r="B741" s="277">
        <f>ROUND(J59,0)</f>
        <v>1524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62638</v>
      </c>
      <c r="H741" s="277">
        <f>ROUND(J65,0)</f>
        <v>0</v>
      </c>
      <c r="I741" s="277">
        <f>ROUND(J66,0)</f>
        <v>393</v>
      </c>
      <c r="J741" s="277">
        <f>ROUND(J67,0)</f>
        <v>0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1977487</v>
      </c>
      <c r="O741" s="277">
        <f>ROUND(J73,0)</f>
        <v>1965743</v>
      </c>
      <c r="P741" s="277">
        <f>IF(J76&gt;0,ROUND(J76,0),0)</f>
        <v>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>
        <f t="shared" si="21"/>
        <v>97182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078*2020*6200*A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>
        <f t="shared" si="21"/>
        <v>0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078*2020*6210*A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>
        <f t="shared" si="21"/>
        <v>0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078*2020*6330*A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>
        <f t="shared" si="21"/>
        <v>0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078*2020*6400*A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3657</v>
      </c>
      <c r="T745" s="279">
        <f>IF(N80&gt;0,ROUND(N80,2),0)</f>
        <v>0</v>
      </c>
      <c r="U745" s="277"/>
      <c r="V745" s="278"/>
      <c r="W745" s="277"/>
      <c r="X745" s="277"/>
      <c r="Y745" s="277">
        <f t="shared" si="21"/>
        <v>678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078*2020*7010*A</v>
      </c>
      <c r="B746" s="277">
        <f>ROUND(O59,0)</f>
        <v>988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160193</v>
      </c>
      <c r="H746" s="277">
        <f>ROUND(O65,0)</f>
        <v>0</v>
      </c>
      <c r="I746" s="277">
        <f>ROUND(O66,0)</f>
        <v>788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14839408</v>
      </c>
      <c r="O746" s="277">
        <f>ROUND(O73,0)</f>
        <v>14586131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>
        <f t="shared" si="21"/>
        <v>679343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078*2020*7020*A</v>
      </c>
      <c r="B747" s="277">
        <f>ROUND(P59,0)</f>
        <v>272084</v>
      </c>
      <c r="C747" s="279">
        <f>ROUND(P60,2)</f>
        <v>17.09</v>
      </c>
      <c r="D747" s="277">
        <f>ROUND(P61,0)</f>
        <v>1443330</v>
      </c>
      <c r="E747" s="277">
        <f>ROUND(P62,0)</f>
        <v>375946</v>
      </c>
      <c r="F747" s="277">
        <f>ROUND(P63,0)</f>
        <v>-55800</v>
      </c>
      <c r="G747" s="277">
        <f>ROUND(P64,0)</f>
        <v>2205052</v>
      </c>
      <c r="H747" s="277">
        <f>ROUND(P65,0)</f>
        <v>0</v>
      </c>
      <c r="I747" s="277">
        <f>ROUND(P66,0)</f>
        <v>100532</v>
      </c>
      <c r="J747" s="277">
        <f>ROUND(P67,0)</f>
        <v>257544</v>
      </c>
      <c r="K747" s="277">
        <f>ROUND(P68,0)</f>
        <v>274231</v>
      </c>
      <c r="L747" s="277">
        <f>ROUND(P69,0)</f>
        <v>150</v>
      </c>
      <c r="M747" s="277">
        <f>ROUND(P70,0)</f>
        <v>0</v>
      </c>
      <c r="N747" s="277">
        <f>ROUND(P75,0)</f>
        <v>38718537</v>
      </c>
      <c r="O747" s="277">
        <f>ROUND(P73,0)</f>
        <v>11235152</v>
      </c>
      <c r="P747" s="277">
        <f>IF(P76&gt;0,ROUND(P76,0),0)</f>
        <v>10135</v>
      </c>
      <c r="Q747" s="277">
        <f>IF(P77&gt;0,ROUND(P77,0),0)</f>
        <v>0</v>
      </c>
      <c r="R747" s="277">
        <f>IF(P78&gt;0,ROUND(P78,0),0)</f>
        <v>10922</v>
      </c>
      <c r="S747" s="277">
        <f>IF(P79&gt;0,ROUND(P79,0),0)</f>
        <v>30909</v>
      </c>
      <c r="T747" s="279">
        <f>IF(P80&gt;0,ROUND(P80,2),0)</f>
        <v>7.04</v>
      </c>
      <c r="U747" s="277"/>
      <c r="V747" s="278"/>
      <c r="W747" s="277"/>
      <c r="X747" s="277"/>
      <c r="Y747" s="277">
        <f t="shared" si="21"/>
        <v>2930361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078*2020*7030*A</v>
      </c>
      <c r="B748" s="277">
        <f>ROUND(Q59,0)</f>
        <v>90793</v>
      </c>
      <c r="C748" s="279">
        <f>ROUND(Q60,2)</f>
        <v>3.44</v>
      </c>
      <c r="D748" s="277">
        <f>ROUND(Q61,0)</f>
        <v>413120</v>
      </c>
      <c r="E748" s="277">
        <f>ROUND(Q62,0)</f>
        <v>107606</v>
      </c>
      <c r="F748" s="277">
        <f>ROUND(Q63,0)</f>
        <v>93000</v>
      </c>
      <c r="G748" s="277">
        <f>ROUND(Q64,0)</f>
        <v>54003</v>
      </c>
      <c r="H748" s="277">
        <f>ROUND(Q65,0)</f>
        <v>0</v>
      </c>
      <c r="I748" s="277">
        <f>ROUND(Q66,0)</f>
        <v>0</v>
      </c>
      <c r="J748" s="277">
        <f>ROUND(Q67,0)</f>
        <v>36594</v>
      </c>
      <c r="K748" s="277">
        <f>ROUND(Q68,0)</f>
        <v>0</v>
      </c>
      <c r="L748" s="277">
        <f>ROUND(Q69,0)</f>
        <v>0</v>
      </c>
      <c r="M748" s="277">
        <f>ROUND(Q70,0)</f>
        <v>0</v>
      </c>
      <c r="N748" s="277">
        <f>ROUND(Q75,0)</f>
        <v>4929754</v>
      </c>
      <c r="O748" s="277">
        <f>ROUND(Q73,0)</f>
        <v>1458419</v>
      </c>
      <c r="P748" s="277">
        <f>IF(Q76&gt;0,ROUND(Q76,0),0)</f>
        <v>1440</v>
      </c>
      <c r="Q748" s="277">
        <f>IF(Q77&gt;0,ROUND(Q77,0),0)</f>
        <v>0</v>
      </c>
      <c r="R748" s="277">
        <f>IF(Q78&gt;0,ROUND(Q78,0),0)</f>
        <v>1552</v>
      </c>
      <c r="S748" s="277">
        <f>IF(Q79&gt;0,ROUND(Q79,0),0)</f>
        <v>7100</v>
      </c>
      <c r="T748" s="279">
        <f>IF(Q80&gt;0,ROUND(Q80,2),0)</f>
        <v>3.44</v>
      </c>
      <c r="U748" s="277"/>
      <c r="V748" s="278"/>
      <c r="W748" s="277"/>
      <c r="X748" s="277"/>
      <c r="Y748" s="277">
        <f t="shared" si="21"/>
        <v>431360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078*2020*7040*A</v>
      </c>
      <c r="B749" s="277">
        <f>ROUND(R59,0)</f>
        <v>275937</v>
      </c>
      <c r="C749" s="279">
        <f>ROUND(R60,2)</f>
        <v>9.64</v>
      </c>
      <c r="D749" s="277">
        <f>ROUND(R61,0)</f>
        <v>2672426</v>
      </c>
      <c r="E749" s="277">
        <f>ROUND(R62,0)</f>
        <v>696091</v>
      </c>
      <c r="F749" s="277">
        <f>ROUND(R63,0)</f>
        <v>1016985</v>
      </c>
      <c r="G749" s="277">
        <f>ROUND(R64,0)</f>
        <v>220242</v>
      </c>
      <c r="H749" s="277">
        <f>ROUND(R65,0)</f>
        <v>0</v>
      </c>
      <c r="I749" s="277">
        <f>ROUND(R66,0)</f>
        <v>6642</v>
      </c>
      <c r="J749" s="277">
        <f>ROUND(R67,0)</f>
        <v>4876</v>
      </c>
      <c r="K749" s="277">
        <f>ROUND(R68,0)</f>
        <v>0</v>
      </c>
      <c r="L749" s="277">
        <f>ROUND(R69,0)</f>
        <v>34251</v>
      </c>
      <c r="M749" s="277">
        <f>ROUND(R70,0)</f>
        <v>0</v>
      </c>
      <c r="N749" s="277">
        <f>ROUND(R75,0)</f>
        <v>19844894</v>
      </c>
      <c r="O749" s="277">
        <f>ROUND(R73,0)</f>
        <v>8169060</v>
      </c>
      <c r="P749" s="277">
        <f>IF(R76&gt;0,ROUND(R76,0),0)</f>
        <v>192</v>
      </c>
      <c r="Q749" s="277">
        <f>IF(R77&gt;0,ROUND(R77,0),0)</f>
        <v>0</v>
      </c>
      <c r="R749" s="277">
        <f>IF(R78&gt;0,ROUND(R78,0),0)</f>
        <v>207</v>
      </c>
      <c r="S749" s="277">
        <f>IF(R79&gt;0,ROUND(R79,0),0)</f>
        <v>0</v>
      </c>
      <c r="T749" s="279">
        <f>IF(R80&gt;0,ROUND(R80,2),0)</f>
        <v>7.37</v>
      </c>
      <c r="U749" s="277"/>
      <c r="V749" s="278"/>
      <c r="W749" s="277"/>
      <c r="X749" s="277"/>
      <c r="Y749" s="277">
        <f t="shared" si="21"/>
        <v>1469710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078*2020*7050*A</v>
      </c>
      <c r="B750" s="277"/>
      <c r="C750" s="279">
        <f>ROUND(S60,2)</f>
        <v>5.46</v>
      </c>
      <c r="D750" s="277">
        <f>ROUND(S61,0)</f>
        <v>289685</v>
      </c>
      <c r="E750" s="277">
        <f>ROUND(S62,0)</f>
        <v>75455</v>
      </c>
      <c r="F750" s="277">
        <f>ROUND(S63,0)</f>
        <v>0</v>
      </c>
      <c r="G750" s="277">
        <f>ROUND(S64,0)</f>
        <v>2814227</v>
      </c>
      <c r="H750" s="277">
        <f>ROUND(S65,0)</f>
        <v>0</v>
      </c>
      <c r="I750" s="277">
        <f>ROUND(S66,0)</f>
        <v>138892</v>
      </c>
      <c r="J750" s="277">
        <f>ROUND(S67,0)</f>
        <v>35624</v>
      </c>
      <c r="K750" s="277">
        <f>ROUND(S68,0)</f>
        <v>143522</v>
      </c>
      <c r="L750" s="277">
        <f>ROUND(S69,0)</f>
        <v>1556</v>
      </c>
      <c r="M750" s="277">
        <f>ROUND(S70,0)</f>
        <v>0</v>
      </c>
      <c r="N750" s="277">
        <f>ROUND(S75,0)</f>
        <v>6521576</v>
      </c>
      <c r="O750" s="277">
        <f>ROUND(S73,0)</f>
        <v>3576984</v>
      </c>
      <c r="P750" s="277">
        <f>IF(S76&gt;0,ROUND(S76,0),0)</f>
        <v>1402</v>
      </c>
      <c r="Q750" s="277">
        <f>IF(S77&gt;0,ROUND(S77,0),0)</f>
        <v>0</v>
      </c>
      <c r="R750" s="277">
        <f>IF(S78&gt;0,ROUND(S78,0),0)</f>
        <v>1510</v>
      </c>
      <c r="S750" s="277">
        <f>IF(S79&gt;0,ROUND(S79,0),0)</f>
        <v>1346</v>
      </c>
      <c r="T750" s="279">
        <f>IF(S80&gt;0,ROUND(S80,2),0)</f>
        <v>0</v>
      </c>
      <c r="U750" s="277"/>
      <c r="V750" s="278"/>
      <c r="W750" s="277"/>
      <c r="X750" s="277"/>
      <c r="Y750" s="277">
        <f t="shared" si="21"/>
        <v>886247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078*2020*7060*A</v>
      </c>
      <c r="B751" s="277"/>
      <c r="C751" s="279">
        <f>ROUND(T60,2)</f>
        <v>0</v>
      </c>
      <c r="D751" s="277">
        <f>ROUND(T61,0)</f>
        <v>0</v>
      </c>
      <c r="E751" s="277">
        <f>ROUND(T62,0)</f>
        <v>0</v>
      </c>
      <c r="F751" s="277">
        <f>ROUND(T63,0)</f>
        <v>0</v>
      </c>
      <c r="G751" s="277">
        <f>ROUND(T64,0)</f>
        <v>0</v>
      </c>
      <c r="H751" s="277">
        <f>ROUND(T65,0)</f>
        <v>0</v>
      </c>
      <c r="I751" s="277">
        <f>ROUND(T66,0)</f>
        <v>0</v>
      </c>
      <c r="J751" s="277">
        <f>ROUND(T67,0)</f>
        <v>0</v>
      </c>
      <c r="K751" s="277">
        <f>ROUND(T68,0)</f>
        <v>0</v>
      </c>
      <c r="L751" s="277">
        <f>ROUND(T69,0)</f>
        <v>0</v>
      </c>
      <c r="M751" s="277">
        <f>ROUND(T70,0)</f>
        <v>0</v>
      </c>
      <c r="N751" s="277">
        <f>ROUND(T75,0)</f>
        <v>4748</v>
      </c>
      <c r="O751" s="277">
        <f>ROUND(T73,0)</f>
        <v>467</v>
      </c>
      <c r="P751" s="277">
        <f>IF(T76&gt;0,ROUND(T76,0),0)</f>
        <v>0</v>
      </c>
      <c r="Q751" s="277">
        <f>IF(T77&gt;0,ROUND(T77,0),0)</f>
        <v>0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0</v>
      </c>
      <c r="U751" s="277"/>
      <c r="V751" s="278"/>
      <c r="W751" s="277"/>
      <c r="X751" s="277"/>
      <c r="Y751" s="277">
        <f t="shared" si="21"/>
        <v>209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078*2020*7070*A</v>
      </c>
      <c r="B752" s="277">
        <f>ROUND(U59,0)</f>
        <v>520899</v>
      </c>
      <c r="C752" s="279">
        <f>ROUND(U60,2)</f>
        <v>27.24</v>
      </c>
      <c r="D752" s="277">
        <f>ROUND(U61,0)</f>
        <v>1877577</v>
      </c>
      <c r="E752" s="277">
        <f>ROUND(U62,0)</f>
        <v>489055</v>
      </c>
      <c r="F752" s="277">
        <f>ROUND(U63,0)</f>
        <v>10250</v>
      </c>
      <c r="G752" s="277">
        <f>ROUND(U64,0)</f>
        <v>1075185</v>
      </c>
      <c r="H752" s="277">
        <f>ROUND(U65,0)</f>
        <v>0</v>
      </c>
      <c r="I752" s="277">
        <f>ROUND(U66,0)</f>
        <v>2111787</v>
      </c>
      <c r="J752" s="277">
        <f>ROUND(U67,0)</f>
        <v>85219</v>
      </c>
      <c r="K752" s="277">
        <f>ROUND(U68,0)</f>
        <v>66644</v>
      </c>
      <c r="L752" s="277">
        <f>ROUND(U69,0)</f>
        <v>3252</v>
      </c>
      <c r="M752" s="277">
        <f>ROUND(U70,0)</f>
        <v>0</v>
      </c>
      <c r="N752" s="277">
        <f>ROUND(U75,0)</f>
        <v>23801709</v>
      </c>
      <c r="O752" s="277">
        <f>ROUND(U73,0)</f>
        <v>7689884</v>
      </c>
      <c r="P752" s="277">
        <f>IF(U76&gt;0,ROUND(U76,0),0)</f>
        <v>3354</v>
      </c>
      <c r="Q752" s="277">
        <f>IF(U77&gt;0,ROUND(U77,0),0)</f>
        <v>0</v>
      </c>
      <c r="R752" s="277">
        <f>IF(U78&gt;0,ROUND(U78,0),0)</f>
        <v>3614</v>
      </c>
      <c r="S752" s="277">
        <f>IF(U79&gt;0,ROUND(U79,0),0)</f>
        <v>511</v>
      </c>
      <c r="T752" s="279">
        <f>IF(U80&gt;0,ROUND(U80,2),0)</f>
        <v>0</v>
      </c>
      <c r="U752" s="277"/>
      <c r="V752" s="278"/>
      <c r="W752" s="277"/>
      <c r="X752" s="277"/>
      <c r="Y752" s="277">
        <f t="shared" si="21"/>
        <v>1894010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078*2020*7110*A</v>
      </c>
      <c r="B753" s="277">
        <f>ROUND(V59,0)</f>
        <v>697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6504</v>
      </c>
      <c r="H753" s="277">
        <f>ROUND(V65,0)</f>
        <v>0</v>
      </c>
      <c r="I753" s="277">
        <f>ROUND(V66,0)</f>
        <v>23385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208245</v>
      </c>
      <c r="O753" s="277">
        <f>ROUND(V73,0)</f>
        <v>54948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>
        <f t="shared" si="21"/>
        <v>11966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078*2020*7120*A</v>
      </c>
      <c r="B754" s="277">
        <f>ROUND(W59,0)</f>
        <v>1964</v>
      </c>
      <c r="C754" s="279">
        <f>ROUND(W60,2)</f>
        <v>2.4300000000000002</v>
      </c>
      <c r="D754" s="277">
        <f>ROUND(W61,0)</f>
        <v>221829</v>
      </c>
      <c r="E754" s="277">
        <f>ROUND(W62,0)</f>
        <v>57780</v>
      </c>
      <c r="F754" s="277">
        <f>ROUND(W63,0)</f>
        <v>0</v>
      </c>
      <c r="G754" s="277">
        <f>ROUND(W64,0)</f>
        <v>21043</v>
      </c>
      <c r="H754" s="277">
        <f>ROUND(W65,0)</f>
        <v>0</v>
      </c>
      <c r="I754" s="277">
        <f>ROUND(W66,0)</f>
        <v>18972</v>
      </c>
      <c r="J754" s="277">
        <f>ROUND(W67,0)</f>
        <v>0</v>
      </c>
      <c r="K754" s="277">
        <f>ROUND(W68,0)</f>
        <v>-35230</v>
      </c>
      <c r="L754" s="277">
        <f>ROUND(W69,0)</f>
        <v>0</v>
      </c>
      <c r="M754" s="277">
        <f>ROUND(W70,0)</f>
        <v>0</v>
      </c>
      <c r="N754" s="277">
        <f>ROUND(W75,0)</f>
        <v>3763791</v>
      </c>
      <c r="O754" s="277">
        <f>ROUND(W73,0)</f>
        <v>344133</v>
      </c>
      <c r="P754" s="277">
        <f>IF(W76&gt;0,ROUND(W76,0),0)</f>
        <v>0</v>
      </c>
      <c r="Q754" s="277">
        <f>IF(W77&gt;0,ROUND(W77,0),0)</f>
        <v>0</v>
      </c>
      <c r="R754" s="277">
        <f>IF(W78&gt;0,ROUND(W78,0),0)</f>
        <v>0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>
        <f t="shared" si="21"/>
        <v>205474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078*2020*7130*A</v>
      </c>
      <c r="B755" s="277">
        <f>ROUND(X59,0)</f>
        <v>9788</v>
      </c>
      <c r="C755" s="279">
        <f>ROUND(X60,2)</f>
        <v>3.76</v>
      </c>
      <c r="D755" s="277">
        <f>ROUND(X61,0)</f>
        <v>349577</v>
      </c>
      <c r="E755" s="277">
        <f>ROUND(X62,0)</f>
        <v>91055</v>
      </c>
      <c r="F755" s="277">
        <f>ROUND(X63,0)</f>
        <v>0</v>
      </c>
      <c r="G755" s="277">
        <f>ROUND(X64,0)</f>
        <v>131996</v>
      </c>
      <c r="H755" s="277">
        <f>ROUND(X65,0)</f>
        <v>0</v>
      </c>
      <c r="I755" s="277">
        <f>ROUND(X66,0)</f>
        <v>151032</v>
      </c>
      <c r="J755" s="277">
        <f>ROUND(X67,0)</f>
        <v>0</v>
      </c>
      <c r="K755" s="277">
        <f>ROUND(X68,0)</f>
        <v>0</v>
      </c>
      <c r="L755" s="277">
        <f>ROUND(X69,0)</f>
        <v>3796</v>
      </c>
      <c r="M755" s="277">
        <f>ROUND(X70,0)</f>
        <v>0</v>
      </c>
      <c r="N755" s="277">
        <f>ROUND(X75,0)</f>
        <v>23388474</v>
      </c>
      <c r="O755" s="277">
        <f>ROUND(X73,0)</f>
        <v>3963125</v>
      </c>
      <c r="P755" s="277">
        <f>IF(X76&gt;0,ROUND(X76,0),0)</f>
        <v>0</v>
      </c>
      <c r="Q755" s="277">
        <f>IF(X77&gt;0,ROUND(X77,0),0)</f>
        <v>0</v>
      </c>
      <c r="R755" s="277">
        <f>IF(X78&gt;0,ROUND(X78,0),0)</f>
        <v>0</v>
      </c>
      <c r="S755" s="277">
        <f>IF(X79&gt;0,ROUND(X79,0),0)</f>
        <v>11585</v>
      </c>
      <c r="T755" s="279">
        <f>IF(X80&gt;0,ROUND(X80,2),0)</f>
        <v>0</v>
      </c>
      <c r="U755" s="277"/>
      <c r="V755" s="278"/>
      <c r="W755" s="277"/>
      <c r="X755" s="277"/>
      <c r="Y755" s="277">
        <f t="shared" si="21"/>
        <v>1123673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078*2020*7140*A</v>
      </c>
      <c r="B756" s="277">
        <f>ROUND(Y59,0)</f>
        <v>31770</v>
      </c>
      <c r="C756" s="279">
        <f>ROUND(Y60,2)</f>
        <v>22.85</v>
      </c>
      <c r="D756" s="277">
        <f>ROUND(Y61,0)</f>
        <v>2287166</v>
      </c>
      <c r="E756" s="277">
        <f>ROUND(Y62,0)</f>
        <v>595741</v>
      </c>
      <c r="F756" s="277">
        <f>ROUND(Y63,0)</f>
        <v>33333</v>
      </c>
      <c r="G756" s="277">
        <f>ROUND(Y64,0)</f>
        <v>86146</v>
      </c>
      <c r="H756" s="277">
        <f>ROUND(Y65,0)</f>
        <v>0</v>
      </c>
      <c r="I756" s="277">
        <f>ROUND(Y66,0)</f>
        <v>601401</v>
      </c>
      <c r="J756" s="277">
        <f>ROUND(Y67,0)</f>
        <v>174343</v>
      </c>
      <c r="K756" s="277">
        <f>ROUND(Y68,0)</f>
        <v>20500</v>
      </c>
      <c r="L756" s="277">
        <f>ROUND(Y69,0)</f>
        <v>12824</v>
      </c>
      <c r="M756" s="277">
        <f>ROUND(Y70,0)</f>
        <v>0</v>
      </c>
      <c r="N756" s="277">
        <f>ROUND(Y75,0)</f>
        <v>18258478</v>
      </c>
      <c r="O756" s="277">
        <f>ROUND(Y73,0)</f>
        <v>2288550</v>
      </c>
      <c r="P756" s="277">
        <f>IF(Y76&gt;0,ROUND(Y76,0),0)</f>
        <v>6861</v>
      </c>
      <c r="Q756" s="277">
        <f>IF(Y77&gt;0,ROUND(Y77,0),0)</f>
        <v>0</v>
      </c>
      <c r="R756" s="277">
        <f>IF(Y78&gt;0,ROUND(Y78,0),0)</f>
        <v>7393</v>
      </c>
      <c r="S756" s="277">
        <f>IF(Y79&gt;0,ROUND(Y79,0),0)</f>
        <v>22409</v>
      </c>
      <c r="T756" s="279">
        <f>IF(Y80&gt;0,ROUND(Y80,2),0)</f>
        <v>0</v>
      </c>
      <c r="U756" s="277"/>
      <c r="V756" s="278"/>
      <c r="W756" s="277"/>
      <c r="X756" s="277"/>
      <c r="Y756" s="277">
        <f t="shared" si="21"/>
        <v>1542089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078*2020*7150*A</v>
      </c>
      <c r="B757" s="277">
        <f>ROUND(Z59,0)</f>
        <v>0</v>
      </c>
      <c r="C757" s="279">
        <f>ROUND(Z60,2)</f>
        <v>0</v>
      </c>
      <c r="D757" s="277">
        <f>ROUND(Z61,0)</f>
        <v>0</v>
      </c>
      <c r="E757" s="277">
        <f>ROUND(Z62,0)</f>
        <v>0</v>
      </c>
      <c r="F757" s="277">
        <f>ROUND(Z63,0)</f>
        <v>0</v>
      </c>
      <c r="G757" s="277">
        <f>ROUND(Z64,0)</f>
        <v>0</v>
      </c>
      <c r="H757" s="277">
        <f>ROUND(Z65,0)</f>
        <v>0</v>
      </c>
      <c r="I757" s="277">
        <f>ROUND(Z66,0)</f>
        <v>0</v>
      </c>
      <c r="J757" s="277">
        <f>ROUND(Z67,0)</f>
        <v>0</v>
      </c>
      <c r="K757" s="277">
        <f>ROUND(Z68,0)</f>
        <v>0</v>
      </c>
      <c r="L757" s="277">
        <f>ROUND(Z69,0)</f>
        <v>0</v>
      </c>
      <c r="M757" s="277">
        <f>ROUND(Z70,0)</f>
        <v>0</v>
      </c>
      <c r="N757" s="277">
        <f>ROUND(Z75,0)</f>
        <v>0</v>
      </c>
      <c r="O757" s="277">
        <f>ROUND(Z73,0)</f>
        <v>0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0</v>
      </c>
      <c r="U757" s="277"/>
      <c r="V757" s="278"/>
      <c r="W757" s="277"/>
      <c r="X757" s="277"/>
      <c r="Y757" s="277">
        <f t="shared" si="21"/>
        <v>0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078*2020*7160*A</v>
      </c>
      <c r="B758" s="277">
        <f>ROUND(AA59,0)</f>
        <v>729</v>
      </c>
      <c r="C758" s="279">
        <f>ROUND(AA60,2)</f>
        <v>1.01</v>
      </c>
      <c r="D758" s="277">
        <f>ROUND(AA61,0)</f>
        <v>141284</v>
      </c>
      <c r="E758" s="277">
        <f>ROUND(AA62,0)</f>
        <v>36800</v>
      </c>
      <c r="F758" s="277">
        <f>ROUND(AA63,0)</f>
        <v>0</v>
      </c>
      <c r="G758" s="277">
        <f>ROUND(AA64,0)</f>
        <v>131037</v>
      </c>
      <c r="H758" s="277">
        <f>ROUND(AA65,0)</f>
        <v>0</v>
      </c>
      <c r="I758" s="277">
        <f>ROUND(AA66,0)</f>
        <v>34780</v>
      </c>
      <c r="J758" s="277">
        <f>ROUND(AA67,0)</f>
        <v>0</v>
      </c>
      <c r="K758" s="277">
        <f>ROUND(AA68,0)</f>
        <v>0</v>
      </c>
      <c r="L758" s="277">
        <f>ROUND(AA69,0)</f>
        <v>6608</v>
      </c>
      <c r="M758" s="277">
        <f>ROUND(AA70,0)</f>
        <v>0</v>
      </c>
      <c r="N758" s="277">
        <f>ROUND(AA75,0)</f>
        <v>655165</v>
      </c>
      <c r="O758" s="277">
        <f>ROUND(AA73,0)</f>
        <v>129986</v>
      </c>
      <c r="P758" s="277">
        <f>IF(AA76&gt;0,ROUND(AA76,0),0)</f>
        <v>0</v>
      </c>
      <c r="Q758" s="277">
        <f>IF(AA77&gt;0,ROUND(AA77,0),0)</f>
        <v>0</v>
      </c>
      <c r="R758" s="277">
        <f>IF(AA78&gt;0,ROUND(AA78,0),0)</f>
        <v>0</v>
      </c>
      <c r="S758" s="277">
        <f>IF(AA79&gt;0,ROUND(AA79,0),0)</f>
        <v>744</v>
      </c>
      <c r="T758" s="279">
        <f>IF(AA80&gt;0,ROUND(AA80,2),0)</f>
        <v>0</v>
      </c>
      <c r="U758" s="277"/>
      <c r="V758" s="278"/>
      <c r="W758" s="277"/>
      <c r="X758" s="277"/>
      <c r="Y758" s="277">
        <f t="shared" si="21"/>
        <v>73377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078*2020*7170*A</v>
      </c>
      <c r="B759" s="277"/>
      <c r="C759" s="279">
        <f>ROUND(AB60,2)</f>
        <v>9.5</v>
      </c>
      <c r="D759" s="277">
        <f>ROUND(AB61,0)</f>
        <v>1095510</v>
      </c>
      <c r="E759" s="277">
        <f>ROUND(AB62,0)</f>
        <v>285349</v>
      </c>
      <c r="F759" s="277">
        <f>ROUND(AB63,0)</f>
        <v>52835</v>
      </c>
      <c r="G759" s="277">
        <f>ROUND(AB64,0)</f>
        <v>3163840</v>
      </c>
      <c r="H759" s="277">
        <f>ROUND(AB65,0)</f>
        <v>0</v>
      </c>
      <c r="I759" s="277">
        <f>ROUND(AB66,0)</f>
        <v>150675</v>
      </c>
      <c r="J759" s="277">
        <f>ROUND(AB67,0)</f>
        <v>43278</v>
      </c>
      <c r="K759" s="277">
        <f>ROUND(AB68,0)</f>
        <v>163625</v>
      </c>
      <c r="L759" s="277">
        <f>ROUND(AB69,0)</f>
        <v>7570</v>
      </c>
      <c r="M759" s="277">
        <f>ROUND(AB70,0)</f>
        <v>0</v>
      </c>
      <c r="N759" s="277">
        <f>ROUND(AB75,0)</f>
        <v>17292159</v>
      </c>
      <c r="O759" s="277">
        <f>ROUND(AB73,0)</f>
        <v>8960203</v>
      </c>
      <c r="P759" s="277">
        <f>IF(AB76&gt;0,ROUND(AB76,0),0)</f>
        <v>1703</v>
      </c>
      <c r="Q759" s="277">
        <f>IF(AB77&gt;0,ROUND(AB77,0),0)</f>
        <v>0</v>
      </c>
      <c r="R759" s="277">
        <f>IF(AB78&gt;0,ROUND(AB78,0),0)</f>
        <v>1836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>
        <f t="shared" si="21"/>
        <v>1540038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078*2020*7180*A</v>
      </c>
      <c r="B760" s="277">
        <f>ROUND(AC59,0)</f>
        <v>16398</v>
      </c>
      <c r="C760" s="279">
        <f>ROUND(AC60,2)</f>
        <v>6.59</v>
      </c>
      <c r="D760" s="277">
        <f>ROUND(AC61,0)</f>
        <v>528765</v>
      </c>
      <c r="E760" s="277">
        <f>ROUND(AC62,0)</f>
        <v>137728</v>
      </c>
      <c r="F760" s="277">
        <f>ROUND(AC63,0)</f>
        <v>0</v>
      </c>
      <c r="G760" s="277">
        <f>ROUND(AC64,0)</f>
        <v>66777</v>
      </c>
      <c r="H760" s="277">
        <f>ROUND(AC65,0)</f>
        <v>0</v>
      </c>
      <c r="I760" s="277">
        <f>ROUND(AC66,0)</f>
        <v>15522</v>
      </c>
      <c r="J760" s="277">
        <f>ROUND(AC67,0)</f>
        <v>21731</v>
      </c>
      <c r="K760" s="277">
        <f>ROUND(AC68,0)</f>
        <v>30144</v>
      </c>
      <c r="L760" s="277">
        <f>ROUND(AC69,0)</f>
        <v>201</v>
      </c>
      <c r="M760" s="277">
        <f>ROUND(AC70,0)</f>
        <v>0</v>
      </c>
      <c r="N760" s="277">
        <f>ROUND(AC75,0)</f>
        <v>2610035</v>
      </c>
      <c r="O760" s="277">
        <f>ROUND(AC73,0)</f>
        <v>2176413</v>
      </c>
      <c r="P760" s="277">
        <f>IF(AC76&gt;0,ROUND(AC76,0),0)</f>
        <v>855</v>
      </c>
      <c r="Q760" s="277">
        <f>IF(AC77&gt;0,ROUND(AC77,0),0)</f>
        <v>0</v>
      </c>
      <c r="R760" s="277">
        <f>IF(AC78&gt;0,ROUND(AC78,0),0)</f>
        <v>922</v>
      </c>
      <c r="S760" s="277">
        <f>IF(AC79&gt;0,ROUND(AC79,0),0)</f>
        <v>0</v>
      </c>
      <c r="T760" s="279">
        <f>IF(AC80&gt;0,ROUND(AC80,2),0)</f>
        <v>0</v>
      </c>
      <c r="U760" s="277"/>
      <c r="V760" s="278"/>
      <c r="W760" s="277"/>
      <c r="X760" s="277"/>
      <c r="Y760" s="277">
        <f t="shared" si="21"/>
        <v>261187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078*2020*7190*A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>
        <f t="shared" si="21"/>
        <v>0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078*2020*7200*A</v>
      </c>
      <c r="B762" s="277">
        <f>ROUND(AE59,0)</f>
        <v>13778</v>
      </c>
      <c r="C762" s="279">
        <f>ROUND(AE60,2)</f>
        <v>6.32</v>
      </c>
      <c r="D762" s="277">
        <f>ROUND(AE61,0)</f>
        <v>676110</v>
      </c>
      <c r="E762" s="277">
        <f>ROUND(AE62,0)</f>
        <v>176107</v>
      </c>
      <c r="F762" s="277">
        <f>ROUND(AE63,0)</f>
        <v>0</v>
      </c>
      <c r="G762" s="277">
        <f>ROUND(AE64,0)</f>
        <v>17917</v>
      </c>
      <c r="H762" s="277">
        <f>ROUND(AE65,0)</f>
        <v>0</v>
      </c>
      <c r="I762" s="277">
        <f>ROUND(AE66,0)</f>
        <v>8422</v>
      </c>
      <c r="J762" s="277">
        <f>ROUND(AE67,0)</f>
        <v>53449</v>
      </c>
      <c r="K762" s="277">
        <f>ROUND(AE68,0)</f>
        <v>0</v>
      </c>
      <c r="L762" s="277">
        <f>ROUND(AE69,0)</f>
        <v>5566</v>
      </c>
      <c r="M762" s="277">
        <f>ROUND(AE70,0)</f>
        <v>0</v>
      </c>
      <c r="N762" s="277">
        <f>ROUND(AE75,0)</f>
        <v>2567680</v>
      </c>
      <c r="O762" s="277">
        <f>ROUND(AE73,0)</f>
        <v>940228</v>
      </c>
      <c r="P762" s="277">
        <f>IF(AE76&gt;0,ROUND(AE76,0),0)</f>
        <v>2103</v>
      </c>
      <c r="Q762" s="277">
        <f>IF(AE77&gt;0,ROUND(AE77,0),0)</f>
        <v>0</v>
      </c>
      <c r="R762" s="277">
        <f>IF(AE78&gt;0,ROUND(AE78,0),0)</f>
        <v>2267</v>
      </c>
      <c r="S762" s="277">
        <f>IF(AE79&gt;0,ROUND(AE79,0),0)</f>
        <v>548</v>
      </c>
      <c r="T762" s="279">
        <f>IF(AE80&gt;0,ROUND(AE80,2),0)</f>
        <v>0</v>
      </c>
      <c r="U762" s="277"/>
      <c r="V762" s="278"/>
      <c r="W762" s="277"/>
      <c r="X762" s="277"/>
      <c r="Y762" s="277">
        <f t="shared" si="21"/>
        <v>315481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078*2020*7220*A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>
        <f t="shared" si="21"/>
        <v>0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078*2020*7230*A</v>
      </c>
      <c r="B764" s="277">
        <f>ROUND(AG59,0)</f>
        <v>18188</v>
      </c>
      <c r="C764" s="279">
        <f>ROUND(AG60,2)</f>
        <v>26.84</v>
      </c>
      <c r="D764" s="277">
        <f>ROUND(AG61,0)</f>
        <v>2718477</v>
      </c>
      <c r="E764" s="277">
        <f>ROUND(AG62,0)</f>
        <v>708085</v>
      </c>
      <c r="F764" s="277">
        <f>ROUND(AG63,0)</f>
        <v>3405507</v>
      </c>
      <c r="G764" s="277">
        <f>ROUND(AG64,0)</f>
        <v>356112</v>
      </c>
      <c r="H764" s="277">
        <f>ROUND(AG65,0)</f>
        <v>0</v>
      </c>
      <c r="I764" s="277">
        <f>ROUND(AG66,0)</f>
        <v>9846</v>
      </c>
      <c r="J764" s="277">
        <f>ROUND(AG67,0)</f>
        <v>143438</v>
      </c>
      <c r="K764" s="277">
        <f>ROUND(AG68,0)</f>
        <v>0</v>
      </c>
      <c r="L764" s="277">
        <f>ROUND(AG69,0)</f>
        <v>1299</v>
      </c>
      <c r="M764" s="277">
        <f>ROUND(AG70,0)</f>
        <v>0</v>
      </c>
      <c r="N764" s="277">
        <f>ROUND(AG75,0)</f>
        <v>40154405</v>
      </c>
      <c r="O764" s="277">
        <f>ROUND(AG73,0)</f>
        <v>5914614</v>
      </c>
      <c r="P764" s="277">
        <f>IF(AG76&gt;0,ROUND(AG76,0),0)</f>
        <v>5645</v>
      </c>
      <c r="Q764" s="277">
        <f>IF(AG77&gt;0,ROUND(AG77,0),0)</f>
        <v>304</v>
      </c>
      <c r="R764" s="277">
        <f>IF(AG78&gt;0,ROUND(AG78,0),0)</f>
        <v>6084</v>
      </c>
      <c r="S764" s="277">
        <f>IF(AG79&gt;0,ROUND(AG79,0),0)</f>
        <v>109800</v>
      </c>
      <c r="T764" s="279">
        <f>IF(AG80&gt;0,ROUND(AG80,2),0)</f>
        <v>25.36</v>
      </c>
      <c r="U764" s="277"/>
      <c r="V764" s="278"/>
      <c r="W764" s="277"/>
      <c r="X764" s="277"/>
      <c r="Y764" s="277">
        <f t="shared" si="21"/>
        <v>3326007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078*2020*7240*A</v>
      </c>
      <c r="B765" s="277">
        <f>ROUND(AH59,0)</f>
        <v>0</v>
      </c>
      <c r="C765" s="279">
        <f>ROUND(AH60,2)</f>
        <v>13.31</v>
      </c>
      <c r="D765" s="277">
        <f>ROUND(AH61,0)</f>
        <v>990811</v>
      </c>
      <c r="E765" s="277">
        <f>ROUND(AH62,0)</f>
        <v>258078</v>
      </c>
      <c r="F765" s="277">
        <f>ROUND(AH63,0)</f>
        <v>0</v>
      </c>
      <c r="G765" s="277">
        <f>ROUND(AH64,0)</f>
        <v>216253</v>
      </c>
      <c r="H765" s="277">
        <f>ROUND(AH65,0)</f>
        <v>0</v>
      </c>
      <c r="I765" s="277">
        <f>ROUND(AH66,0)</f>
        <v>229656</v>
      </c>
      <c r="J765" s="277">
        <f>ROUND(AH67,0)</f>
        <v>0</v>
      </c>
      <c r="K765" s="277">
        <f>ROUND(AH68,0)</f>
        <v>0</v>
      </c>
      <c r="L765" s="277">
        <f>ROUND(AH69,0)</f>
        <v>41327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>
        <f t="shared" si="21"/>
        <v>239434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078*2020*7250*A</v>
      </c>
      <c r="B766" s="277">
        <f>ROUND(AI59,0)</f>
        <v>3794</v>
      </c>
      <c r="C766" s="279">
        <f>ROUND(AI60,2)</f>
        <v>9.41</v>
      </c>
      <c r="D766" s="277">
        <f>ROUND(AI61,0)</f>
        <v>955818</v>
      </c>
      <c r="E766" s="277">
        <f>ROUND(AI62,0)</f>
        <v>248963</v>
      </c>
      <c r="F766" s="277">
        <f>ROUND(AI63,0)</f>
        <v>0</v>
      </c>
      <c r="G766" s="277">
        <f>ROUND(AI64,0)</f>
        <v>127870</v>
      </c>
      <c r="H766" s="277">
        <f>ROUND(AI65,0)</f>
        <v>0</v>
      </c>
      <c r="I766" s="277">
        <f>ROUND(AI66,0)</f>
        <v>1722</v>
      </c>
      <c r="J766" s="277">
        <f>ROUND(AI67,0)</f>
        <v>101707</v>
      </c>
      <c r="K766" s="277">
        <f>ROUND(AI68,0)</f>
        <v>0</v>
      </c>
      <c r="L766" s="277">
        <f>ROUND(AI69,0)</f>
        <v>260</v>
      </c>
      <c r="M766" s="277">
        <f>ROUND(AI70,0)</f>
        <v>0</v>
      </c>
      <c r="N766" s="277">
        <f>ROUND(AI75,0)</f>
        <v>8990798</v>
      </c>
      <c r="O766" s="277">
        <f>ROUND(AI73,0)</f>
        <v>44923</v>
      </c>
      <c r="P766" s="277">
        <f>IF(AI76&gt;0,ROUND(AI76,0),0)</f>
        <v>4003</v>
      </c>
      <c r="Q766" s="277">
        <f>IF(AI77&gt;0,ROUND(AI77,0),0)</f>
        <v>785</v>
      </c>
      <c r="R766" s="277">
        <f>IF(AI78&gt;0,ROUND(AI78,0),0)</f>
        <v>4313</v>
      </c>
      <c r="S766" s="277">
        <f>IF(AI79&gt;0,ROUND(AI79,0),0)</f>
        <v>19263</v>
      </c>
      <c r="T766" s="279">
        <f>IF(AI80&gt;0,ROUND(AI80,2),0)</f>
        <v>9.3699999999999992</v>
      </c>
      <c r="U766" s="277"/>
      <c r="V766" s="278"/>
      <c r="W766" s="277"/>
      <c r="X766" s="277"/>
      <c r="Y766" s="277">
        <f t="shared" si="21"/>
        <v>961421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078*2020*7260*A</v>
      </c>
      <c r="B767" s="277">
        <f>ROUND(AJ59,0)</f>
        <v>114096</v>
      </c>
      <c r="C767" s="279">
        <f>ROUND(AJ60,2)</f>
        <v>100.71</v>
      </c>
      <c r="D767" s="277">
        <f>ROUND(AJ61,0)</f>
        <v>12197114</v>
      </c>
      <c r="E767" s="277">
        <f>ROUND(AJ62,0)</f>
        <v>3177000</v>
      </c>
      <c r="F767" s="277">
        <f>ROUND(AJ63,0)</f>
        <v>210892</v>
      </c>
      <c r="G767" s="277">
        <f>ROUND(AJ64,0)</f>
        <v>707630</v>
      </c>
      <c r="H767" s="277">
        <f>ROUND(AJ65,0)</f>
        <v>0</v>
      </c>
      <c r="I767" s="277">
        <f>ROUND(AJ66,0)</f>
        <v>265401</v>
      </c>
      <c r="J767" s="277">
        <f>ROUND(AJ67,0)</f>
        <v>1772295</v>
      </c>
      <c r="K767" s="277">
        <f>ROUND(AJ68,0)</f>
        <v>338865</v>
      </c>
      <c r="L767" s="277">
        <f>ROUND(AJ69,0)</f>
        <v>303249</v>
      </c>
      <c r="M767" s="277">
        <f>ROUND(AJ70,0)</f>
        <v>0</v>
      </c>
      <c r="N767" s="277">
        <f>ROUND(AJ75,0)</f>
        <v>16354813</v>
      </c>
      <c r="O767" s="277">
        <f>ROUND(AJ73,0)</f>
        <v>0</v>
      </c>
      <c r="P767" s="277">
        <f>IF(AJ76&gt;0,ROUND(AJ76,0),0)</f>
        <v>69748</v>
      </c>
      <c r="Q767" s="277">
        <f>IF(AJ77&gt;0,ROUND(AJ77,0),0)</f>
        <v>0</v>
      </c>
      <c r="R767" s="277">
        <f>IF(AJ78&gt;0,ROUND(AJ78,0),0)</f>
        <v>75162</v>
      </c>
      <c r="S767" s="277">
        <f>IF(AJ79&gt;0,ROUND(AJ79,0),0)</f>
        <v>0</v>
      </c>
      <c r="T767" s="279">
        <f>IF(AJ80&gt;0,ROUND(AJ80,2),0)</f>
        <v>16.04</v>
      </c>
      <c r="U767" s="277"/>
      <c r="V767" s="278"/>
      <c r="W767" s="277"/>
      <c r="X767" s="277"/>
      <c r="Y767" s="277">
        <f t="shared" si="21"/>
        <v>6124002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078*2020*7310*A</v>
      </c>
      <c r="B768" s="277">
        <f>ROUND(AK59,0)</f>
        <v>6806</v>
      </c>
      <c r="C768" s="279">
        <f>ROUND(AK60,2)</f>
        <v>0</v>
      </c>
      <c r="D768" s="277">
        <f>ROUND(AK61,0)</f>
        <v>1209867</v>
      </c>
      <c r="E768" s="277">
        <f>ROUND(AK62,0)</f>
        <v>315136</v>
      </c>
      <c r="F768" s="277">
        <f>ROUND(AK63,0)</f>
        <v>400</v>
      </c>
      <c r="G768" s="277">
        <f>ROUND(AK64,0)</f>
        <v>4693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5731</v>
      </c>
      <c r="M768" s="277">
        <f>ROUND(AK70,0)</f>
        <v>0</v>
      </c>
      <c r="N768" s="277">
        <f>ROUND(AK75,0)</f>
        <v>1769485</v>
      </c>
      <c r="O768" s="277">
        <f>ROUND(AK73,0)</f>
        <v>0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>
        <f t="shared" si="21"/>
        <v>193288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078*2020*7320*A</v>
      </c>
      <c r="B769" s="277">
        <f>ROUND(AL59,0)</f>
        <v>68</v>
      </c>
      <c r="C769" s="279">
        <f>ROUND(AL60,2)</f>
        <v>0.1</v>
      </c>
      <c r="D769" s="277">
        <f>ROUND(AL61,0)</f>
        <v>12026</v>
      </c>
      <c r="E769" s="277">
        <f>ROUND(AL62,0)</f>
        <v>3132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10802</v>
      </c>
      <c r="O769" s="277">
        <f>ROUND(AL73,0)</f>
        <v>5994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>
        <f t="shared" si="21"/>
        <v>2269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078*2020*7330*A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>
        <f t="shared" si="21"/>
        <v>0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078*2020*7340*A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>
        <f t="shared" si="21"/>
        <v>0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078*2020*7350*A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>
        <f t="shared" si="21"/>
        <v>0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078*2020*7380*A</v>
      </c>
      <c r="B773" s="277">
        <f>ROUND(AP59,0)</f>
        <v>5909</v>
      </c>
      <c r="C773" s="279">
        <f>ROUND(AP60,2)</f>
        <v>7.25</v>
      </c>
      <c r="D773" s="277">
        <f>ROUND(AP61,0)</f>
        <v>1007905</v>
      </c>
      <c r="E773" s="277">
        <f>ROUND(AP62,0)</f>
        <v>262530</v>
      </c>
      <c r="F773" s="277">
        <f>ROUND(AP63,0)</f>
        <v>-763</v>
      </c>
      <c r="G773" s="277">
        <f>ROUND(AP64,0)</f>
        <v>34202</v>
      </c>
      <c r="H773" s="277">
        <f>ROUND(AP65,0)</f>
        <v>0</v>
      </c>
      <c r="I773" s="277">
        <f>ROUND(AP66,0)</f>
        <v>42550</v>
      </c>
      <c r="J773" s="277">
        <f>ROUND(AP67,0)</f>
        <v>0</v>
      </c>
      <c r="K773" s="277">
        <f>ROUND(AP68,0)</f>
        <v>0</v>
      </c>
      <c r="L773" s="277">
        <f>ROUND(AP69,0)</f>
        <v>9970</v>
      </c>
      <c r="M773" s="277">
        <f>ROUND(AP70,0)</f>
        <v>0</v>
      </c>
      <c r="N773" s="277">
        <f>ROUND(AP75,0)</f>
        <v>1532985</v>
      </c>
      <c r="O773" s="277">
        <f>ROUND(AP73,0)</f>
        <v>23774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1.83</v>
      </c>
      <c r="U773" s="277"/>
      <c r="V773" s="278"/>
      <c r="W773" s="277"/>
      <c r="X773" s="277"/>
      <c r="Y773" s="277">
        <f t="shared" si="21"/>
        <v>260017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078*2020*7390*A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>
        <f t="shared" si="21"/>
        <v>0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078*2020*7400*A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>
        <f t="shared" si="21"/>
        <v>0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078*2020*7410*A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>
        <f t="shared" si="21"/>
        <v>0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078*2020*7420*A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>
        <f t="shared" si="21"/>
        <v>0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078*2020*7430*A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>
        <f t="shared" si="21"/>
        <v>0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078*2020*7490*A</v>
      </c>
      <c r="B779" s="277"/>
      <c r="C779" s="279">
        <f>ROUND(AV60,2)</f>
        <v>2.76</v>
      </c>
      <c r="D779" s="277">
        <f>ROUND(AV61,0)</f>
        <v>123326</v>
      </c>
      <c r="E779" s="277">
        <f>ROUND(AV62,0)</f>
        <v>32123</v>
      </c>
      <c r="F779" s="277">
        <f>ROUND(AV63,0)</f>
        <v>0</v>
      </c>
      <c r="G779" s="277">
        <f>ROUND(AV64,0)</f>
        <v>8871</v>
      </c>
      <c r="H779" s="277">
        <f>ROUND(AV65,0)</f>
        <v>0</v>
      </c>
      <c r="I779" s="277">
        <f>ROUND(AV66,0)</f>
        <v>2759</v>
      </c>
      <c r="J779" s="277">
        <f>ROUND(AV67,0)</f>
        <v>0</v>
      </c>
      <c r="K779" s="277">
        <f>ROUND(AV68,0)</f>
        <v>0</v>
      </c>
      <c r="L779" s="277">
        <f>ROUND(AV69,0)</f>
        <v>1400</v>
      </c>
      <c r="M779" s="277">
        <f>ROUND(AV70,0)</f>
        <v>0</v>
      </c>
      <c r="N779" s="277">
        <f>ROUND(AV75,0)</f>
        <v>1051046</v>
      </c>
      <c r="O779" s="277">
        <f>ROUND(AV73,0)</f>
        <v>0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2.99</v>
      </c>
      <c r="U779" s="277"/>
      <c r="V779" s="278"/>
      <c r="W779" s="277"/>
      <c r="X779" s="277"/>
      <c r="Y779" s="277">
        <f t="shared" si="21"/>
        <v>141449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078*2020*8200*A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078*2020*8310*A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078*2020*8320*A</v>
      </c>
      <c r="B782" s="277">
        <f>ROUND(AY59,0)</f>
        <v>9710</v>
      </c>
      <c r="C782" s="279">
        <f>ROUND(AY60,2)</f>
        <v>19.3</v>
      </c>
      <c r="D782" s="277">
        <f>ROUND(AY61,0)</f>
        <v>873271</v>
      </c>
      <c r="E782" s="277">
        <f>ROUND(AY62,0)</f>
        <v>227462</v>
      </c>
      <c r="F782" s="277">
        <f>ROUND(AY63,0)</f>
        <v>0</v>
      </c>
      <c r="G782" s="277">
        <f>ROUND(AY64,0)</f>
        <v>473884</v>
      </c>
      <c r="H782" s="277">
        <f>ROUND(AY65,0)</f>
        <v>0</v>
      </c>
      <c r="I782" s="277">
        <f>ROUND(AY66,0)</f>
        <v>24736</v>
      </c>
      <c r="J782" s="277">
        <f>ROUND(AY67,0)</f>
        <v>193269</v>
      </c>
      <c r="K782" s="277">
        <f>ROUND(AY68,0)</f>
        <v>0</v>
      </c>
      <c r="L782" s="277">
        <f>ROUND(AY69,0)</f>
        <v>973</v>
      </c>
      <c r="M782" s="277">
        <f>ROUND(AY70,0)</f>
        <v>0</v>
      </c>
      <c r="N782" s="277"/>
      <c r="O782" s="277"/>
      <c r="P782" s="277">
        <f>IF(AY76&gt;0,ROUND(AY76,0),0)</f>
        <v>7606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078*2020*8330*A</v>
      </c>
      <c r="B783" s="277">
        <f>ROUND(AZ59,0)</f>
        <v>88937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0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0</v>
      </c>
      <c r="Q783" s="277">
        <f>IF(AZ77&gt;0,ROUND(AZ77,0),0)</f>
        <v>88937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078*2020*8350*A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38</v>
      </c>
      <c r="H784" s="277">
        <f>ROUND(BA65,0)</f>
        <v>0</v>
      </c>
      <c r="I784" s="277">
        <f>ROUND(BA66,0)</f>
        <v>24940</v>
      </c>
      <c r="J784" s="277">
        <f>ROUND(BA67,0)</f>
        <v>17222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678</v>
      </c>
      <c r="Q784" s="277">
        <f>IF(BA77&gt;0,ROUND(BA77,0),0)</f>
        <v>0</v>
      </c>
      <c r="R784" s="277">
        <f>IF(BA78&gt;0,ROUND(BA78,0),0)</f>
        <v>730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078*2020*8360*A</v>
      </c>
      <c r="B785" s="277"/>
      <c r="C785" s="279">
        <f>ROUND(BB60,2)</f>
        <v>7.3</v>
      </c>
      <c r="D785" s="277">
        <f>ROUND(BB61,0)</f>
        <v>581475</v>
      </c>
      <c r="E785" s="277">
        <f>ROUND(BB62,0)</f>
        <v>151458</v>
      </c>
      <c r="F785" s="277">
        <f>ROUND(BB63,0)</f>
        <v>0</v>
      </c>
      <c r="G785" s="277">
        <f>ROUND(BB64,0)</f>
        <v>3088</v>
      </c>
      <c r="H785" s="277">
        <f>ROUND(BB65,0)</f>
        <v>0</v>
      </c>
      <c r="I785" s="277">
        <f>ROUND(BB66,0)</f>
        <v>101251</v>
      </c>
      <c r="J785" s="277">
        <f>ROUND(BB67,0)</f>
        <v>15335</v>
      </c>
      <c r="K785" s="277">
        <f>ROUND(BB68,0)</f>
        <v>0</v>
      </c>
      <c r="L785" s="277">
        <f>ROUND(BB69,0)</f>
        <v>3631</v>
      </c>
      <c r="M785" s="277">
        <f>ROUND(BB70,0)</f>
        <v>0</v>
      </c>
      <c r="N785" s="277"/>
      <c r="O785" s="277"/>
      <c r="P785" s="277">
        <f>IF(BB76&gt;0,ROUND(BB76,0),0)</f>
        <v>603</v>
      </c>
      <c r="Q785" s="277">
        <f>IF(BB77&gt;0,ROUND(BB77,0),0)</f>
        <v>0</v>
      </c>
      <c r="R785" s="277">
        <f>IF(BB78&gt;0,ROUND(BB78,0),0)</f>
        <v>650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078*2020*8370*A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0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078*2020*8420*A</v>
      </c>
      <c r="B787" s="277"/>
      <c r="C787" s="279">
        <f>ROUND(BD60,2)</f>
        <v>7.65</v>
      </c>
      <c r="D787" s="277">
        <f>ROUND(BD61,0)</f>
        <v>398490</v>
      </c>
      <c r="E787" s="277">
        <f>ROUND(BD62,0)</f>
        <v>103795</v>
      </c>
      <c r="F787" s="277">
        <f>ROUND(BD63,0)</f>
        <v>0</v>
      </c>
      <c r="G787" s="277">
        <f>ROUND(BD64,0)</f>
        <v>-29774</v>
      </c>
      <c r="H787" s="277">
        <f>ROUND(BD65,0)</f>
        <v>0</v>
      </c>
      <c r="I787" s="277">
        <f>ROUND(BD66,0)</f>
        <v>209688</v>
      </c>
      <c r="J787" s="277">
        <f>ROUND(BD67,0)</f>
        <v>123228</v>
      </c>
      <c r="K787" s="277">
        <f>ROUND(BD68,0)</f>
        <v>82633</v>
      </c>
      <c r="L787" s="277">
        <f>ROUND(BD69,0)</f>
        <v>89861</v>
      </c>
      <c r="M787" s="277">
        <f>ROUND(BD70,0)</f>
        <v>0</v>
      </c>
      <c r="N787" s="277"/>
      <c r="O787" s="277"/>
      <c r="P787" s="277">
        <f>IF(BD76&gt;0,ROUND(BD76,0),0)</f>
        <v>4850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078*2020*8430*A</v>
      </c>
      <c r="B788" s="277">
        <f>ROUND(BE59,0)</f>
        <v>237316</v>
      </c>
      <c r="C788" s="279">
        <f>ROUND(BE60,2)</f>
        <v>21.01</v>
      </c>
      <c r="D788" s="277">
        <f>ROUND(BE61,0)</f>
        <v>1351705</v>
      </c>
      <c r="E788" s="277">
        <f>ROUND(BE62,0)</f>
        <v>352080</v>
      </c>
      <c r="F788" s="277">
        <f>ROUND(BE63,0)</f>
        <v>8703</v>
      </c>
      <c r="G788" s="277">
        <f>ROUND(BE64,0)</f>
        <v>28122</v>
      </c>
      <c r="H788" s="277">
        <f>ROUND(BE65,0)</f>
        <v>288796</v>
      </c>
      <c r="I788" s="277">
        <f>ROUND(BE66,0)</f>
        <v>701840</v>
      </c>
      <c r="J788" s="277">
        <f>ROUND(BE67,0)</f>
        <v>642352</v>
      </c>
      <c r="K788" s="277">
        <f>ROUND(BE68,0)</f>
        <v>25706</v>
      </c>
      <c r="L788" s="277">
        <f>ROUND(BE69,0)</f>
        <v>4097</v>
      </c>
      <c r="M788" s="277">
        <f>ROUND(BE70,0)</f>
        <v>0</v>
      </c>
      <c r="N788" s="277"/>
      <c r="O788" s="277"/>
      <c r="P788" s="277">
        <f>IF(BE76&gt;0,ROUND(BE76,0),0)</f>
        <v>25279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078*2020*8460*A</v>
      </c>
      <c r="B789" s="277"/>
      <c r="C789" s="279">
        <f>ROUND(BF60,2)</f>
        <v>28.39</v>
      </c>
      <c r="D789" s="277">
        <f>ROUND(BF61,0)</f>
        <v>1103833</v>
      </c>
      <c r="E789" s="277">
        <f>ROUND(BF62,0)</f>
        <v>287517</v>
      </c>
      <c r="F789" s="277">
        <f>ROUND(BF63,0)</f>
        <v>0</v>
      </c>
      <c r="G789" s="277">
        <f>ROUND(BF64,0)</f>
        <v>397750</v>
      </c>
      <c r="H789" s="277">
        <f>ROUND(BF65,0)</f>
        <v>0</v>
      </c>
      <c r="I789" s="277">
        <f>ROUND(BF66,0)</f>
        <v>731197</v>
      </c>
      <c r="J789" s="277">
        <f>ROUND(BF67,0)</f>
        <v>89701</v>
      </c>
      <c r="K789" s="277">
        <f>ROUND(BF68,0)</f>
        <v>0</v>
      </c>
      <c r="L789" s="277">
        <f>ROUND(BF69,0)</f>
        <v>3882</v>
      </c>
      <c r="M789" s="277">
        <f>ROUND(BF70,0)</f>
        <v>0</v>
      </c>
      <c r="N789" s="277"/>
      <c r="O789" s="277"/>
      <c r="P789" s="277">
        <f>IF(BF76&gt;0,ROUND(BF76,0),0)</f>
        <v>3530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078*2020*8470*A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0</v>
      </c>
      <c r="H790" s="277">
        <f>ROUND(BG65,0)</f>
        <v>0</v>
      </c>
      <c r="I790" s="277">
        <f>ROUND(BG66,0)</f>
        <v>0</v>
      </c>
      <c r="J790" s="277">
        <f>ROUND(BG67,0)</f>
        <v>0</v>
      </c>
      <c r="K790" s="277">
        <f>ROUND(BG68,0)</f>
        <v>0</v>
      </c>
      <c r="L790" s="277">
        <f>ROUND(BG69,0)</f>
        <v>0</v>
      </c>
      <c r="M790" s="277">
        <f>ROUND(BG70,0)</f>
        <v>0</v>
      </c>
      <c r="N790" s="277"/>
      <c r="O790" s="277"/>
      <c r="P790" s="277">
        <f>IF(BG76&gt;0,ROUND(BG76,0),0)</f>
        <v>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078*2020*8480*A</v>
      </c>
      <c r="B791" s="277"/>
      <c r="C791" s="279">
        <f>ROUND(BH60,2)</f>
        <v>8.14</v>
      </c>
      <c r="D791" s="277">
        <f>ROUND(BH61,0)</f>
        <v>754829</v>
      </c>
      <c r="E791" s="277">
        <f>ROUND(BH62,0)</f>
        <v>196611</v>
      </c>
      <c r="F791" s="277">
        <f>ROUND(BH63,0)</f>
        <v>892</v>
      </c>
      <c r="G791" s="277">
        <f>ROUND(BH64,0)</f>
        <v>48690</v>
      </c>
      <c r="H791" s="277">
        <f>ROUND(BH65,0)</f>
        <v>150607</v>
      </c>
      <c r="I791" s="277">
        <f>ROUND(BH66,0)</f>
        <v>2571042</v>
      </c>
      <c r="J791" s="277">
        <f>ROUND(BH67,0)</f>
        <v>93161</v>
      </c>
      <c r="K791" s="277">
        <f>ROUND(BH68,0)</f>
        <v>0</v>
      </c>
      <c r="L791" s="277">
        <f>ROUND(BH69,0)</f>
        <v>697</v>
      </c>
      <c r="M791" s="277">
        <f>ROUND(BH70,0)</f>
        <v>0</v>
      </c>
      <c r="N791" s="277"/>
      <c r="O791" s="277"/>
      <c r="P791" s="277">
        <f>IF(BH76&gt;0,ROUND(BH76,0),0)</f>
        <v>3666</v>
      </c>
      <c r="Q791" s="277">
        <f>IF(BH77&gt;0,ROUND(BH77,0),0)</f>
        <v>0</v>
      </c>
      <c r="R791" s="277">
        <f>IF(BH78&gt;0,ROUND(BH78,0),0)</f>
        <v>3951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078*2020*8490*A</v>
      </c>
      <c r="B792" s="277"/>
      <c r="C792" s="279">
        <f>ROUND(BI60,2)</f>
        <v>0</v>
      </c>
      <c r="D792" s="277">
        <f>ROUND(BI61,0)</f>
        <v>0</v>
      </c>
      <c r="E792" s="277">
        <f>ROUND(BI62,0)</f>
        <v>0</v>
      </c>
      <c r="F792" s="277">
        <f>ROUND(BI63,0)</f>
        <v>0</v>
      </c>
      <c r="G792" s="277">
        <f>ROUND(BI64,0)</f>
        <v>0</v>
      </c>
      <c r="H792" s="277">
        <f>ROUND(BI65,0)</f>
        <v>0</v>
      </c>
      <c r="I792" s="277">
        <f>ROUND(BI66,0)</f>
        <v>0</v>
      </c>
      <c r="J792" s="277">
        <f>ROUND(BI67,0)</f>
        <v>0</v>
      </c>
      <c r="K792" s="277">
        <f>ROUND(BI68,0)</f>
        <v>0</v>
      </c>
      <c r="L792" s="277">
        <f>ROUND(BI69,0)</f>
        <v>0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078*2020*8510*A</v>
      </c>
      <c r="B793" s="277"/>
      <c r="C793" s="279">
        <f>ROUND(BJ60,2)</f>
        <v>5.65</v>
      </c>
      <c r="D793" s="277">
        <f>ROUND(BJ61,0)</f>
        <v>433859</v>
      </c>
      <c r="E793" s="277">
        <f>ROUND(BJ62,0)</f>
        <v>113008</v>
      </c>
      <c r="F793" s="277">
        <f>ROUND(BJ63,0)</f>
        <v>170220</v>
      </c>
      <c r="G793" s="277">
        <f>ROUND(BJ64,0)</f>
        <v>6369</v>
      </c>
      <c r="H793" s="277">
        <f>ROUND(BJ65,0)</f>
        <v>0</v>
      </c>
      <c r="I793" s="277">
        <f>ROUND(BJ66,0)</f>
        <v>54037</v>
      </c>
      <c r="J793" s="277">
        <f>ROUND(BJ67,0)</f>
        <v>38114</v>
      </c>
      <c r="K793" s="277">
        <f>ROUND(BJ68,0)</f>
        <v>0</v>
      </c>
      <c r="L793" s="277">
        <f>ROUND(BJ69,0)</f>
        <v>6227</v>
      </c>
      <c r="M793" s="277">
        <f>ROUND(BJ70,0)</f>
        <v>0</v>
      </c>
      <c r="N793" s="277"/>
      <c r="O793" s="277"/>
      <c r="P793" s="277">
        <f>IF(BJ76&gt;0,ROUND(BJ76,0),0)</f>
        <v>1500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078*2020*8530*A</v>
      </c>
      <c r="B794" s="277"/>
      <c r="C794" s="279">
        <f>ROUND(BK60,2)</f>
        <v>25.08</v>
      </c>
      <c r="D794" s="277">
        <f>ROUND(BK61,0)</f>
        <v>1280753</v>
      </c>
      <c r="E794" s="277">
        <f>ROUND(BK62,0)</f>
        <v>333600</v>
      </c>
      <c r="F794" s="277">
        <f>ROUND(BK63,0)</f>
        <v>418041</v>
      </c>
      <c r="G794" s="277">
        <f>ROUND(BK64,0)</f>
        <v>25979</v>
      </c>
      <c r="H794" s="277">
        <f>ROUND(BK65,0)</f>
        <v>0</v>
      </c>
      <c r="I794" s="277">
        <f>ROUND(BK66,0)</f>
        <v>142693</v>
      </c>
      <c r="J794" s="277">
        <f>ROUND(BK67,0)</f>
        <v>48966</v>
      </c>
      <c r="K794" s="277">
        <f>ROUND(BK68,0)</f>
        <v>0</v>
      </c>
      <c r="L794" s="277">
        <f>ROUND(BK69,0)</f>
        <v>13174</v>
      </c>
      <c r="M794" s="277">
        <f>ROUND(BK70,0)</f>
        <v>0</v>
      </c>
      <c r="N794" s="277"/>
      <c r="O794" s="277"/>
      <c r="P794" s="277">
        <f>IF(BK76&gt;0,ROUND(BK76,0),0)</f>
        <v>1927</v>
      </c>
      <c r="Q794" s="277">
        <f>IF(BK77&gt;0,ROUND(BK77,0),0)</f>
        <v>0</v>
      </c>
      <c r="R794" s="277">
        <f>IF(BK78&gt;0,ROUND(BK78,0),0)</f>
        <v>2077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078*2020*8560*A</v>
      </c>
      <c r="B795" s="277"/>
      <c r="C795" s="279">
        <f>ROUND(BL60,2)</f>
        <v>15.58</v>
      </c>
      <c r="D795" s="277">
        <f>ROUND(BL61,0)</f>
        <v>671072</v>
      </c>
      <c r="E795" s="277">
        <f>ROUND(BL62,0)</f>
        <v>174795</v>
      </c>
      <c r="F795" s="277">
        <f>ROUND(BL63,0)</f>
        <v>0</v>
      </c>
      <c r="G795" s="277">
        <f>ROUND(BL64,0)</f>
        <v>15453</v>
      </c>
      <c r="H795" s="277">
        <f>ROUND(BL65,0)</f>
        <v>0</v>
      </c>
      <c r="I795" s="277">
        <f>ROUND(BL66,0)</f>
        <v>0</v>
      </c>
      <c r="J795" s="277">
        <f>ROUND(BL67,0)</f>
        <v>34785</v>
      </c>
      <c r="K795" s="277">
        <f>ROUND(BL68,0)</f>
        <v>0</v>
      </c>
      <c r="L795" s="277">
        <f>ROUND(BL69,0)</f>
        <v>49</v>
      </c>
      <c r="M795" s="277">
        <f>ROUND(BL70,0)</f>
        <v>0</v>
      </c>
      <c r="N795" s="277"/>
      <c r="O795" s="277"/>
      <c r="P795" s="277">
        <f>IF(BL76&gt;0,ROUND(BL76,0),0)</f>
        <v>1369</v>
      </c>
      <c r="Q795" s="277">
        <f>IF(BL77&gt;0,ROUND(BL77,0),0)</f>
        <v>0</v>
      </c>
      <c r="R795" s="277">
        <f>IF(BL78&gt;0,ROUND(BL78,0),0)</f>
        <v>1475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078*2020*8590*A</v>
      </c>
      <c r="B796" s="277"/>
      <c r="C796" s="279">
        <f>ROUND(BM60,2)</f>
        <v>0</v>
      </c>
      <c r="D796" s="277">
        <f>ROUND(BM61,0)</f>
        <v>-2426</v>
      </c>
      <c r="E796" s="277">
        <f>ROUND(BM62,0)</f>
        <v>-632</v>
      </c>
      <c r="F796" s="277">
        <f>ROUND(BM63,0)</f>
        <v>40555</v>
      </c>
      <c r="G796" s="277">
        <f>ROUND(BM64,0)</f>
        <v>8985</v>
      </c>
      <c r="H796" s="277">
        <f>ROUND(BM65,0)</f>
        <v>0</v>
      </c>
      <c r="I796" s="277">
        <f>ROUND(BM66,0)</f>
        <v>3874</v>
      </c>
      <c r="J796" s="277">
        <f>ROUND(BM67,0)</f>
        <v>0</v>
      </c>
      <c r="K796" s="277">
        <f>ROUND(BM68,0)</f>
        <v>0</v>
      </c>
      <c r="L796" s="277">
        <f>ROUND(BM69,0)</f>
        <v>9127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078*2020*8610*A</v>
      </c>
      <c r="B797" s="277"/>
      <c r="C797" s="279">
        <f>ROUND(BN60,2)</f>
        <v>6.6</v>
      </c>
      <c r="D797" s="277">
        <f>ROUND(BN61,0)</f>
        <v>1071830</v>
      </c>
      <c r="E797" s="277">
        <f>ROUND(BN62,0)</f>
        <v>279181</v>
      </c>
      <c r="F797" s="277">
        <f>ROUND(BN63,0)</f>
        <v>985592</v>
      </c>
      <c r="G797" s="277">
        <f>ROUND(BN64,0)</f>
        <v>45740</v>
      </c>
      <c r="H797" s="277">
        <f>ROUND(BN65,0)</f>
        <v>0</v>
      </c>
      <c r="I797" s="277">
        <f>ROUND(BN66,0)</f>
        <v>194639</v>
      </c>
      <c r="J797" s="277">
        <f>ROUND(BN67,0)</f>
        <v>750193</v>
      </c>
      <c r="K797" s="277">
        <f>ROUND(BN68,0)</f>
        <v>0</v>
      </c>
      <c r="L797" s="277">
        <f>ROUND(BN69,0)</f>
        <v>246336</v>
      </c>
      <c r="M797" s="277">
        <f>ROUND(BN70,0)</f>
        <v>0</v>
      </c>
      <c r="N797" s="277"/>
      <c r="O797" s="277"/>
      <c r="P797" s="277">
        <f>IF(BN76&gt;0,ROUND(BN76,0),0)</f>
        <v>29523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078*2020*8620*A</v>
      </c>
      <c r="B798" s="277"/>
      <c r="C798" s="279">
        <f>ROUND(BO60,2)</f>
        <v>1.77</v>
      </c>
      <c r="D798" s="277">
        <f>ROUND(BO61,0)</f>
        <v>118831</v>
      </c>
      <c r="E798" s="277">
        <f>ROUND(BO62,0)</f>
        <v>30952</v>
      </c>
      <c r="F798" s="277">
        <f>ROUND(BO63,0)</f>
        <v>0</v>
      </c>
      <c r="G798" s="277">
        <f>ROUND(BO64,0)</f>
        <v>30164</v>
      </c>
      <c r="H798" s="277">
        <f>ROUND(BO65,0)</f>
        <v>0</v>
      </c>
      <c r="I798" s="277">
        <f>ROUND(BO66,0)</f>
        <v>474</v>
      </c>
      <c r="J798" s="277">
        <f>ROUND(BO67,0)</f>
        <v>5374</v>
      </c>
      <c r="K798" s="277">
        <f>ROUND(BO68,0)</f>
        <v>0</v>
      </c>
      <c r="L798" s="277">
        <f>ROUND(BO69,0)</f>
        <v>4498</v>
      </c>
      <c r="M798" s="277">
        <f>ROUND(BO70,0)</f>
        <v>0</v>
      </c>
      <c r="N798" s="277"/>
      <c r="O798" s="277"/>
      <c r="P798" s="277">
        <f>IF(BO76&gt;0,ROUND(BO76,0),0)</f>
        <v>211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078*2020*8630*A</v>
      </c>
      <c r="B799" s="277"/>
      <c r="C799" s="279">
        <f>ROUND(BP60,2)</f>
        <v>2.91</v>
      </c>
      <c r="D799" s="277">
        <f>ROUND(BP61,0)</f>
        <v>187356</v>
      </c>
      <c r="E799" s="277">
        <f>ROUND(BP62,0)</f>
        <v>48801</v>
      </c>
      <c r="F799" s="277">
        <f>ROUND(BP63,0)</f>
        <v>16000</v>
      </c>
      <c r="G799" s="277">
        <f>ROUND(BP64,0)</f>
        <v>4635</v>
      </c>
      <c r="H799" s="277">
        <f>ROUND(BP65,0)</f>
        <v>0</v>
      </c>
      <c r="I799" s="277">
        <f>ROUND(BP66,0)</f>
        <v>1187</v>
      </c>
      <c r="J799" s="277">
        <f>ROUND(BP67,0)</f>
        <v>30617</v>
      </c>
      <c r="K799" s="277">
        <f>ROUND(BP68,0)</f>
        <v>2597</v>
      </c>
      <c r="L799" s="277">
        <f>ROUND(BP69,0)</f>
        <v>791053</v>
      </c>
      <c r="M799" s="277">
        <f>ROUND(BP70,0)</f>
        <v>0</v>
      </c>
      <c r="N799" s="277"/>
      <c r="O799" s="277"/>
      <c r="P799" s="277">
        <f>IF(BP76&gt;0,ROUND(BP76,0),0)</f>
        <v>1205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078*2020*8640*A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078*2020*8650*A</v>
      </c>
      <c r="B801" s="277"/>
      <c r="C801" s="279">
        <f>ROUND(BR60,2)</f>
        <v>6.19</v>
      </c>
      <c r="D801" s="277">
        <f>ROUND(BR61,0)</f>
        <v>599097</v>
      </c>
      <c r="E801" s="277">
        <f>ROUND(BR62,0)</f>
        <v>156048</v>
      </c>
      <c r="F801" s="277">
        <f>ROUND(BR63,0)</f>
        <v>36831</v>
      </c>
      <c r="G801" s="277">
        <f>ROUND(BR64,0)</f>
        <v>21433</v>
      </c>
      <c r="H801" s="277">
        <f>ROUND(BR65,0)</f>
        <v>0</v>
      </c>
      <c r="I801" s="277">
        <f>ROUND(BR66,0)</f>
        <v>267751</v>
      </c>
      <c r="J801" s="277">
        <f>ROUND(BR67,0)</f>
        <v>42911</v>
      </c>
      <c r="K801" s="277">
        <f>ROUND(BR68,0)</f>
        <v>0</v>
      </c>
      <c r="L801" s="277">
        <f>ROUND(BR69,0)</f>
        <v>71108</v>
      </c>
      <c r="M801" s="277">
        <f>ROUND(BR70,0)</f>
        <v>0</v>
      </c>
      <c r="N801" s="277"/>
      <c r="O801" s="277"/>
      <c r="P801" s="277">
        <f>IF(BR76&gt;0,ROUND(BR76,0),0)</f>
        <v>1689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078*2020*8660*A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7</v>
      </c>
      <c r="H802" s="277">
        <f>ROUND(BS65,0)</f>
        <v>0</v>
      </c>
      <c r="I802" s="277">
        <f>ROUND(BS66,0)</f>
        <v>0</v>
      </c>
      <c r="J802" s="277">
        <f>ROUND(BS67,0)</f>
        <v>23408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921</v>
      </c>
      <c r="Q802" s="277">
        <f>IF(BS77&gt;0,ROUND(BS77,0),0)</f>
        <v>0</v>
      </c>
      <c r="R802" s="277">
        <f>IF(BS78&gt;0,ROUND(BS78,0),0)</f>
        <v>992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078*2020*8670*A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078*2020*8680*A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078*2020*8690*A</v>
      </c>
      <c r="B805" s="277"/>
      <c r="C805" s="279">
        <f>ROUND(BV60,2)</f>
        <v>23.47</v>
      </c>
      <c r="D805" s="277">
        <f>ROUND(BV61,0)</f>
        <v>1382174</v>
      </c>
      <c r="E805" s="277">
        <f>ROUND(BV62,0)</f>
        <v>360017</v>
      </c>
      <c r="F805" s="277">
        <f>ROUND(BV63,0)</f>
        <v>0</v>
      </c>
      <c r="G805" s="277">
        <f>ROUND(BV64,0)</f>
        <v>18077</v>
      </c>
      <c r="H805" s="277">
        <f>ROUND(BV65,0)</f>
        <v>0</v>
      </c>
      <c r="I805" s="277">
        <f>ROUND(BV66,0)</f>
        <v>427868</v>
      </c>
      <c r="J805" s="277">
        <f>ROUND(BV67,0)</f>
        <v>43042</v>
      </c>
      <c r="K805" s="277">
        <f>ROUND(BV68,0)</f>
        <v>0</v>
      </c>
      <c r="L805" s="277">
        <f>ROUND(BV69,0)</f>
        <v>1032</v>
      </c>
      <c r="M805" s="277">
        <f>ROUND(BV70,0)</f>
        <v>0</v>
      </c>
      <c r="N805" s="277"/>
      <c r="O805" s="277"/>
      <c r="P805" s="277">
        <f>IF(BV76&gt;0,ROUND(BV76,0),0)</f>
        <v>1694</v>
      </c>
      <c r="Q805" s="277">
        <f>IF(BV77&gt;0,ROUND(BV77,0),0)</f>
        <v>0</v>
      </c>
      <c r="R805" s="277">
        <f>IF(BV78&gt;0,ROUND(BV78,0),0)</f>
        <v>1826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078*2020*8700*A</v>
      </c>
      <c r="B806" s="277"/>
      <c r="C806" s="279">
        <f>ROUND(BW60,2)</f>
        <v>2.0099999999999998</v>
      </c>
      <c r="D806" s="277">
        <f>ROUND(BW61,0)</f>
        <v>110678</v>
      </c>
      <c r="E806" s="277">
        <f>ROUND(BW62,0)</f>
        <v>28828</v>
      </c>
      <c r="F806" s="277">
        <f>ROUND(BW63,0)</f>
        <v>6000</v>
      </c>
      <c r="G806" s="277">
        <f>ROUND(BW64,0)</f>
        <v>5387</v>
      </c>
      <c r="H806" s="277">
        <f>ROUND(BW65,0)</f>
        <v>0</v>
      </c>
      <c r="I806" s="277">
        <f>ROUND(BW66,0)</f>
        <v>73332</v>
      </c>
      <c r="J806" s="277">
        <f>ROUND(BW67,0)</f>
        <v>24667</v>
      </c>
      <c r="K806" s="277">
        <f>ROUND(BW68,0)</f>
        <v>0</v>
      </c>
      <c r="L806" s="277">
        <f>ROUND(BW69,0)</f>
        <v>16228</v>
      </c>
      <c r="M806" s="277">
        <f>ROUND(BW70,0)</f>
        <v>0</v>
      </c>
      <c r="N806" s="277"/>
      <c r="O806" s="277"/>
      <c r="P806" s="277">
        <f>IF(BW76&gt;0,ROUND(BW76,0),0)</f>
        <v>971</v>
      </c>
      <c r="Q806" s="277">
        <f>IF(BW77&gt;0,ROUND(BW77,0),0)</f>
        <v>0</v>
      </c>
      <c r="R806" s="277">
        <f>IF(BW78&gt;0,ROUND(BW78,0),0)</f>
        <v>1046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078*2020*8710*A</v>
      </c>
      <c r="B807" s="277"/>
      <c r="C807" s="279">
        <f>ROUND(BX60,2)</f>
        <v>0</v>
      </c>
      <c r="D807" s="277">
        <f>ROUND(BX61,0)</f>
        <v>0</v>
      </c>
      <c r="E807" s="277">
        <f>ROUND(BX62,0)</f>
        <v>0</v>
      </c>
      <c r="F807" s="277">
        <f>ROUND(BX63,0)</f>
        <v>0</v>
      </c>
      <c r="G807" s="277">
        <f>ROUND(BX64,0)</f>
        <v>0</v>
      </c>
      <c r="H807" s="277">
        <f>ROUND(BX65,0)</f>
        <v>0</v>
      </c>
      <c r="I807" s="277">
        <f>ROUND(BX66,0)</f>
        <v>0</v>
      </c>
      <c r="J807" s="277">
        <f>ROUND(BX67,0)</f>
        <v>0</v>
      </c>
      <c r="K807" s="277">
        <f>ROUND(BX68,0)</f>
        <v>0</v>
      </c>
      <c r="L807" s="277">
        <f>ROUND(BX69,0)</f>
        <v>0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078*2020*8720*A</v>
      </c>
      <c r="B808" s="277"/>
      <c r="C808" s="279">
        <f>ROUND(BY60,2)</f>
        <v>11.2</v>
      </c>
      <c r="D808" s="277">
        <f>ROUND(BY61,0)</f>
        <v>1368650</v>
      </c>
      <c r="E808" s="277">
        <f>ROUND(BY62,0)</f>
        <v>356494</v>
      </c>
      <c r="F808" s="277">
        <f>ROUND(BY63,0)</f>
        <v>0</v>
      </c>
      <c r="G808" s="277">
        <f>ROUND(BY64,0)</f>
        <v>11777</v>
      </c>
      <c r="H808" s="277">
        <f>ROUND(BY65,0)</f>
        <v>0</v>
      </c>
      <c r="I808" s="277">
        <f>ROUND(BY66,0)</f>
        <v>6984</v>
      </c>
      <c r="J808" s="277">
        <f>ROUND(BY67,0)</f>
        <v>15807</v>
      </c>
      <c r="K808" s="277">
        <f>ROUND(BY68,0)</f>
        <v>0</v>
      </c>
      <c r="L808" s="277">
        <f>ROUND(BY69,0)</f>
        <v>13077</v>
      </c>
      <c r="M808" s="277">
        <f>ROUND(BY70,0)</f>
        <v>0</v>
      </c>
      <c r="N808" s="277"/>
      <c r="O808" s="277"/>
      <c r="P808" s="277">
        <f>IF(BY76&gt;0,ROUND(BY76,0),0)</f>
        <v>622</v>
      </c>
      <c r="Q808" s="277">
        <f>IF(BY77&gt;0,ROUND(BY77,0),0)</f>
        <v>0</v>
      </c>
      <c r="R808" s="277">
        <f>IF(BY78&gt;0,ROUND(BY78,0),0)</f>
        <v>670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078*2020*8730*A</v>
      </c>
      <c r="B809" s="277"/>
      <c r="C809" s="279">
        <f>ROUND(BZ60,2)</f>
        <v>1.59</v>
      </c>
      <c r="D809" s="277">
        <f>ROUND(BZ61,0)</f>
        <v>180621</v>
      </c>
      <c r="E809" s="277">
        <f>ROUND(BZ62,0)</f>
        <v>47047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115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078*2020*8740*A</v>
      </c>
      <c r="B810" s="277"/>
      <c r="C810" s="279">
        <f>ROUND(CA60,2)</f>
        <v>2.02</v>
      </c>
      <c r="D810" s="277">
        <f>ROUND(CA61,0)</f>
        <v>125074</v>
      </c>
      <c r="E810" s="277">
        <f>ROUND(CA62,0)</f>
        <v>32578</v>
      </c>
      <c r="F810" s="277">
        <f>ROUND(CA63,0)</f>
        <v>0</v>
      </c>
      <c r="G810" s="277">
        <f>ROUND(CA64,0)</f>
        <v>99249</v>
      </c>
      <c r="H810" s="277">
        <f>ROUND(CA65,0)</f>
        <v>0</v>
      </c>
      <c r="I810" s="277">
        <f>ROUND(CA66,0)</f>
        <v>112890</v>
      </c>
      <c r="J810" s="277">
        <f>ROUND(CA67,0)</f>
        <v>201238</v>
      </c>
      <c r="K810" s="277">
        <f>ROUND(CA68,0)</f>
        <v>0</v>
      </c>
      <c r="L810" s="277">
        <f>ROUND(CA69,0)</f>
        <v>453</v>
      </c>
      <c r="M810" s="277">
        <f>ROUND(CA70,0)</f>
        <v>0</v>
      </c>
      <c r="N810" s="277"/>
      <c r="O810" s="277"/>
      <c r="P810" s="277">
        <f>IF(CA76&gt;0,ROUND(CA76,0),0)</f>
        <v>7920</v>
      </c>
      <c r="Q810" s="277">
        <f>IF(CA77&gt;0,ROUND(CA77,0),0)</f>
        <v>0</v>
      </c>
      <c r="R810" s="277">
        <f>IF(CA78&gt;0,ROUND(CA78,0),0)</f>
        <v>8534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078*2020*8770*A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1280</v>
      </c>
      <c r="H811" s="277">
        <f>ROUND(CB65,0)</f>
        <v>0</v>
      </c>
      <c r="I811" s="277">
        <f>ROUND(CB66,0)</f>
        <v>0</v>
      </c>
      <c r="J811" s="277">
        <f>ROUND(CB67,0)</f>
        <v>2621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103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078*2020*8790*A</v>
      </c>
      <c r="B812" s="277"/>
      <c r="C812" s="279">
        <f>ROUND(CC60,2)</f>
        <v>7.96</v>
      </c>
      <c r="D812" s="277">
        <f>ROUND(CC61,0)</f>
        <v>881983</v>
      </c>
      <c r="E812" s="277">
        <f>ROUND(CC62,0)</f>
        <v>229731</v>
      </c>
      <c r="F812" s="277">
        <f>ROUND(CC63,0)</f>
        <v>17026</v>
      </c>
      <c r="G812" s="277">
        <f>ROUND(CC64,0)</f>
        <v>27240</v>
      </c>
      <c r="H812" s="277">
        <f>ROUND(CC65,0)</f>
        <v>122590</v>
      </c>
      <c r="I812" s="277">
        <f>ROUND(CC66,0)</f>
        <v>74290</v>
      </c>
      <c r="J812" s="277">
        <f>ROUND(CC67,0)</f>
        <v>6920</v>
      </c>
      <c r="K812" s="277">
        <f>ROUND(CC68,0)</f>
        <v>0</v>
      </c>
      <c r="L812" s="277">
        <f>ROUND(CC69,0)</f>
        <v>3670</v>
      </c>
      <c r="M812" s="277">
        <f>ROUND(CC70,0)</f>
        <v>0</v>
      </c>
      <c r="N812" s="277"/>
      <c r="O812" s="277"/>
      <c r="P812" s="277">
        <f>IF(CC76&gt;0,ROUND(CC76,0),0)</f>
        <v>272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078*2020*9000*A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987697</v>
      </c>
      <c r="V813" s="278">
        <f>ROUND(CD70,0)</f>
        <v>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2">SUM(C734:C813)</f>
        <v>566.70000000000005</v>
      </c>
      <c r="D815" s="278">
        <f t="shared" si="22"/>
        <v>53321775</v>
      </c>
      <c r="E815" s="278">
        <f t="shared" si="22"/>
        <v>13888796</v>
      </c>
      <c r="F815" s="278">
        <f t="shared" si="22"/>
        <v>6962280</v>
      </c>
      <c r="G815" s="278">
        <f t="shared" si="22"/>
        <v>13597816</v>
      </c>
      <c r="H815" s="278">
        <f t="shared" si="22"/>
        <v>561993</v>
      </c>
      <c r="I815" s="278">
        <f t="shared" si="22"/>
        <v>9756040</v>
      </c>
      <c r="J815" s="278">
        <f t="shared" si="22"/>
        <v>6030224</v>
      </c>
      <c r="K815" s="278">
        <f t="shared" si="22"/>
        <v>1154240</v>
      </c>
      <c r="L815" s="278">
        <f>SUM(L734:L813)+SUM(U734:U813)</f>
        <v>2718541</v>
      </c>
      <c r="M815" s="278">
        <f>SUM(M734:M813)+SUM(V734:V813)</f>
        <v>0</v>
      </c>
      <c r="N815" s="278">
        <f t="shared" ref="N815:Y815" si="23">SUM(N734:N813)</f>
        <v>277532038</v>
      </c>
      <c r="O815" s="278">
        <f t="shared" si="23"/>
        <v>96939716</v>
      </c>
      <c r="P815" s="278">
        <f t="shared" si="23"/>
        <v>237315</v>
      </c>
      <c r="Q815" s="278">
        <f t="shared" si="23"/>
        <v>105925</v>
      </c>
      <c r="R815" s="278">
        <f t="shared" si="23"/>
        <v>174087</v>
      </c>
      <c r="S815" s="278">
        <f t="shared" si="23"/>
        <v>396756</v>
      </c>
      <c r="T815" s="282">
        <f t="shared" si="23"/>
        <v>153.67000000000002</v>
      </c>
      <c r="U815" s="278">
        <f t="shared" si="23"/>
        <v>987697</v>
      </c>
      <c r="V815" s="278">
        <f t="shared" si="23"/>
        <v>0</v>
      </c>
      <c r="W815" s="278">
        <f t="shared" si="23"/>
        <v>0</v>
      </c>
      <c r="X815" s="278">
        <f t="shared" si="23"/>
        <v>0</v>
      </c>
      <c r="Y815" s="278">
        <f t="shared" si="23"/>
        <v>31033515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566.67405288461532</v>
      </c>
      <c r="D816" s="278">
        <f>CE61</f>
        <v>53321776.079999991</v>
      </c>
      <c r="E816" s="278">
        <f>CE62</f>
        <v>13888796</v>
      </c>
      <c r="F816" s="278">
        <f>CE63</f>
        <v>6962280.410000002</v>
      </c>
      <c r="G816" s="278">
        <f>CE64</f>
        <v>13597818.499999996</v>
      </c>
      <c r="H816" s="281">
        <f>CE65</f>
        <v>561993.31999999995</v>
      </c>
      <c r="I816" s="281">
        <f>CE66</f>
        <v>9756037.0800000038</v>
      </c>
      <c r="J816" s="281">
        <f>CE67</f>
        <v>6030224</v>
      </c>
      <c r="K816" s="281">
        <f>CE68</f>
        <v>1154240.21</v>
      </c>
      <c r="L816" s="281">
        <f>CE69</f>
        <v>2718540.3000000003</v>
      </c>
      <c r="M816" s="281">
        <f>CE70</f>
        <v>0</v>
      </c>
      <c r="N816" s="278">
        <f>CE75</f>
        <v>277532039.08000004</v>
      </c>
      <c r="O816" s="278">
        <f>CE73</f>
        <v>96939718.499999985</v>
      </c>
      <c r="P816" s="278">
        <f>CE76</f>
        <v>237316.08199999999</v>
      </c>
      <c r="Q816" s="278">
        <f>CE77</f>
        <v>105924</v>
      </c>
      <c r="R816" s="278">
        <f>CE78</f>
        <v>174089.15999999997</v>
      </c>
      <c r="S816" s="278">
        <f>CE79</f>
        <v>396755.99999999988</v>
      </c>
      <c r="T816" s="282">
        <f>CE80</f>
        <v>153.66861057692307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31033514.400000006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53321782</v>
      </c>
      <c r="E817" s="180">
        <f>C379</f>
        <v>13888798</v>
      </c>
      <c r="F817" s="180">
        <f>C380</f>
        <v>6962280</v>
      </c>
      <c r="G817" s="241">
        <f>C381</f>
        <v>13597822</v>
      </c>
      <c r="H817" s="241">
        <f>C382</f>
        <v>561994</v>
      </c>
      <c r="I817" s="241">
        <f>C383</f>
        <v>9756033</v>
      </c>
      <c r="J817" s="241">
        <f>C384</f>
        <v>6030223</v>
      </c>
      <c r="K817" s="241">
        <f>C385</f>
        <v>1154241</v>
      </c>
      <c r="L817" s="241">
        <f>C386+C387+C388+C389</f>
        <v>3687827</v>
      </c>
      <c r="M817" s="241">
        <f>C370</f>
        <v>4398629</v>
      </c>
      <c r="N817" s="180">
        <f>D361</f>
        <v>277532044</v>
      </c>
      <c r="O817" s="180">
        <f>C359</f>
        <v>96939718</v>
      </c>
    </row>
  </sheetData>
  <sheetProtection algorithmName="SHA-512" hashValue="GmbQK6CQ/BBB3qVYIi8j/uBifIj488NmFIOEIPG2y2AksjowSl8+nP02D7DPyHY0xsy4e0eDHYfqyoQTLxQSZQ==" saltValue="WfwIancYd/xfHmNbKH1nZw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S24" sqref="S24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1268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1265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1266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1267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Samaritan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H-078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801 E Wheeler Road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same as street address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Moses Lake, WA 98837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 t="s">
        <v>1281</v>
      </c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 t="s">
        <v>1280</v>
      </c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H-78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Samaritan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Theresa Sullivan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Alexander Town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Katherine Christian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509-793-9601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509-764-3242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2969</v>
      </c>
      <c r="G23" s="21">
        <f>data!D111</f>
        <v>9171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984</v>
      </c>
      <c r="G26" s="13">
        <f>data!D114</f>
        <v>1615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23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12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11</v>
      </c>
      <c r="E34" s="49" t="s">
        <v>291</v>
      </c>
      <c r="F34" s="24"/>
      <c r="G34" s="21">
        <f>data!E127</f>
        <v>46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50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Samaritan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934.96675962011921</v>
      </c>
      <c r="C7" s="48">
        <f>data!B139</f>
        <v>4213.9804933379191</v>
      </c>
      <c r="D7" s="48">
        <f>data!B140</f>
        <v>0</v>
      </c>
      <c r="E7" s="48">
        <f>data!B141</f>
        <v>37227108.145552315</v>
      </c>
      <c r="F7" s="48">
        <f>data!B142</f>
        <v>48980460.702866338</v>
      </c>
      <c r="G7" s="48">
        <f>data!B141+data!B142</f>
        <v>86207568.848418653</v>
      </c>
    </row>
    <row r="8" spans="1:13" ht="20.149999999999999" customHeight="1" x14ac:dyDescent="0.35">
      <c r="A8" s="23" t="s">
        <v>297</v>
      </c>
      <c r="B8" s="48">
        <f>data!C138</f>
        <v>1014.0917259104875</v>
      </c>
      <c r="C8" s="48">
        <f>data!C139</f>
        <v>2449.8634380443932</v>
      </c>
      <c r="D8" s="48">
        <f>data!C140</f>
        <v>0</v>
      </c>
      <c r="E8" s="48">
        <f>data!C141</f>
        <v>29005319.256779231</v>
      </c>
      <c r="F8" s="48">
        <f>data!C142</f>
        <v>46212451.375025436</v>
      </c>
      <c r="G8" s="48">
        <f>data!C141+data!C142</f>
        <v>75217770.631804675</v>
      </c>
    </row>
    <row r="9" spans="1:13" ht="20.149999999999999" customHeight="1" x14ac:dyDescent="0.35">
      <c r="A9" s="23" t="s">
        <v>1058</v>
      </c>
      <c r="B9" s="48">
        <f>data!D138</f>
        <v>1019.9415144693933</v>
      </c>
      <c r="C9" s="48">
        <f>data!D139</f>
        <v>2507.1560686176872</v>
      </c>
      <c r="D9" s="48">
        <f>data!D140</f>
        <v>0</v>
      </c>
      <c r="E9" s="48">
        <f>data!D141</f>
        <v>31114600.597668458</v>
      </c>
      <c r="F9" s="48">
        <f>data!D142</f>
        <v>65761091.922108233</v>
      </c>
      <c r="G9" s="48">
        <f>data!D141+data!D142</f>
        <v>96875692.519776687</v>
      </c>
    </row>
    <row r="10" spans="1:13" ht="20.149999999999999" customHeight="1" x14ac:dyDescent="0.35">
      <c r="A10" s="111" t="s">
        <v>203</v>
      </c>
      <c r="B10" s="48">
        <f>data!E138</f>
        <v>2969</v>
      </c>
      <c r="C10" s="48">
        <f>data!E139</f>
        <v>9171</v>
      </c>
      <c r="D10" s="48">
        <f>data!E140</f>
        <v>0</v>
      </c>
      <c r="E10" s="48">
        <f>data!E141</f>
        <v>97347028</v>
      </c>
      <c r="F10" s="48">
        <f>data!E142</f>
        <v>160954004</v>
      </c>
      <c r="G10" s="48">
        <f>data!E141+data!E142</f>
        <v>258301032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Samaritan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3312432.27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196908.21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504426.77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6756236.96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68014.179999999993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2906014.39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144765.66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13888798.440000001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357399.59999999992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796841.40000000014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1154241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713563.72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90990.65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804554.37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0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164729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164729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Samaritan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10642078.460000001</v>
      </c>
      <c r="D7" s="21">
        <f>data!C195</f>
        <v>0</v>
      </c>
      <c r="E7" s="21">
        <f>data!D195</f>
        <v>0</v>
      </c>
      <c r="F7" s="21">
        <f>data!E195</f>
        <v>10642078.460000001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555844.31000000006</v>
      </c>
      <c r="D8" s="21">
        <f>data!C196</f>
        <v>0</v>
      </c>
      <c r="E8" s="21">
        <f>data!D196</f>
        <v>0</v>
      </c>
      <c r="F8" s="21">
        <f>data!E196</f>
        <v>555844.31000000006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58812402.539999999</v>
      </c>
      <c r="D9" s="21">
        <f>data!C197</f>
        <v>3441919.0900000003</v>
      </c>
      <c r="E9" s="21">
        <f>data!D197</f>
        <v>0</v>
      </c>
      <c r="F9" s="21">
        <f>data!E197</f>
        <v>62254321.630000003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4015007.39</v>
      </c>
      <c r="D10" s="21">
        <f>data!C198</f>
        <v>67276.460000000006</v>
      </c>
      <c r="E10" s="21">
        <f>data!D198</f>
        <v>1373.9</v>
      </c>
      <c r="F10" s="21">
        <f>data!E198</f>
        <v>4080909.95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35314887</v>
      </c>
      <c r="D12" s="21">
        <f>data!C200</f>
        <v>8106488.4399999995</v>
      </c>
      <c r="E12" s="21">
        <f>data!D200</f>
        <v>358168</v>
      </c>
      <c r="F12" s="21">
        <f>data!E200</f>
        <v>43063207.439999998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6711179.6400000006</v>
      </c>
      <c r="D15" s="21">
        <f>data!C203</f>
        <v>8644391.9900000002</v>
      </c>
      <c r="E15" s="21">
        <f>data!D203</f>
        <v>9950906.0199999996</v>
      </c>
      <c r="F15" s="21">
        <f>data!E203</f>
        <v>5404665.6100000013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116051399.34</v>
      </c>
      <c r="D16" s="21">
        <f>data!C204</f>
        <v>20260075.98</v>
      </c>
      <c r="E16" s="21">
        <f>data!D204</f>
        <v>10310447.92</v>
      </c>
      <c r="F16" s="21">
        <f>data!E204</f>
        <v>126001027.40000001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355405.81</v>
      </c>
      <c r="D24" s="21">
        <f>data!C209</f>
        <v>43733.5</v>
      </c>
      <c r="E24" s="21">
        <f>data!D209</f>
        <v>0</v>
      </c>
      <c r="F24" s="21">
        <f>data!E209</f>
        <v>399139.31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37517618.950000003</v>
      </c>
      <c r="D25" s="21">
        <f>data!C210</f>
        <v>2412189.8499999996</v>
      </c>
      <c r="E25" s="21">
        <f>data!D210</f>
        <v>0</v>
      </c>
      <c r="F25" s="21">
        <f>data!E210</f>
        <v>39929808.800000004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1947116.3499999999</v>
      </c>
      <c r="D26" s="21">
        <f>data!C211</f>
        <v>277098.72000000003</v>
      </c>
      <c r="E26" s="21">
        <f>data!D211</f>
        <v>1373.9</v>
      </c>
      <c r="F26" s="21">
        <f>data!E211</f>
        <v>2222841.17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24663061.530000001</v>
      </c>
      <c r="D28" s="21">
        <f>data!C213</f>
        <v>3297199.74</v>
      </c>
      <c r="E28" s="21">
        <f>data!D213</f>
        <v>358168.19999999995</v>
      </c>
      <c r="F28" s="21">
        <f>data!E213</f>
        <v>27602093.070000004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64483202.640000008</v>
      </c>
      <c r="D32" s="21">
        <f>data!C217</f>
        <v>6030221.8100000005</v>
      </c>
      <c r="E32" s="21">
        <f>data!D217</f>
        <v>359542.1</v>
      </c>
      <c r="F32" s="21">
        <f>data!E217</f>
        <v>70153882.350000009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Samaritan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3335794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23804328.530000001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58146449.869999997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3437489.86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1368761.64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957139.04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87714168.940000013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4265172.13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4265172.13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82578214.929999992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177893350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Samaritan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4524656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41875597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26440118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695783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2697057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1352393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24705368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36325828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411521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36737349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10642078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555844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62254322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4080910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43063205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5404665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126001024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70153881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55847143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27783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701471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729254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118019114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Samaritan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6640654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2514808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1867751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2987305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2938878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-184418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1012453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17777431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80546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2386608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2467154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3327218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6697227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10024445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1012453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9011992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88762537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88762537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118019114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Samaritan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96939718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180592326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277532044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3335794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87714168.940000013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4265172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82578214.929999992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177893349.87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99638694.129999995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4398629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4398629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104037323.13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53321782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13888798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6962280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13597822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561994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9756033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6030223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1154241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804555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164729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2718543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108961000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-4923676.8700000048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3943650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-980026.87000000477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5352604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4372577.1299999952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Samaritan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2867</v>
      </c>
      <c r="D9" s="14">
        <f>data!D59</f>
        <v>0</v>
      </c>
      <c r="E9" s="14">
        <f>data!E59</f>
        <v>4424</v>
      </c>
      <c r="F9" s="14">
        <f>data!F59</f>
        <v>1818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22.47</v>
      </c>
      <c r="D10" s="26">
        <f>data!D60</f>
        <v>0</v>
      </c>
      <c r="E10" s="26">
        <f>data!E60</f>
        <v>31.8500625</v>
      </c>
      <c r="F10" s="26">
        <f>data!F60</f>
        <v>32.845312499999999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2320527.87</v>
      </c>
      <c r="D11" s="14">
        <f>data!D61</f>
        <v>0</v>
      </c>
      <c r="E11" s="14">
        <f>data!E61</f>
        <v>3188725.39</v>
      </c>
      <c r="F11" s="14">
        <f>data!F61</f>
        <v>3127643.72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604431</v>
      </c>
      <c r="D12" s="14">
        <f>data!D62</f>
        <v>0</v>
      </c>
      <c r="E12" s="14">
        <f>data!E62</f>
        <v>830572</v>
      </c>
      <c r="F12" s="14">
        <f>data!F62</f>
        <v>814662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495781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203437.12000000002</v>
      </c>
      <c r="D14" s="14">
        <f>data!D64</f>
        <v>0</v>
      </c>
      <c r="E14" s="14">
        <f>data!E64</f>
        <v>226775.31000000003</v>
      </c>
      <c r="F14" s="14">
        <f>data!F64</f>
        <v>251600.34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6450.98</v>
      </c>
      <c r="D16" s="14">
        <f>data!D66</f>
        <v>0</v>
      </c>
      <c r="E16" s="14">
        <f>data!E66</f>
        <v>13760.880000000005</v>
      </c>
      <c r="F16" s="14">
        <f>data!F66</f>
        <v>95958.49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524734</v>
      </c>
      <c r="F17" s="14">
        <f>data!F67</f>
        <v>332461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21593.01</v>
      </c>
      <c r="D18" s="14">
        <f>data!D68</f>
        <v>0</v>
      </c>
      <c r="E18" s="14">
        <f>data!E68</f>
        <v>19409.740000000002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1483.45</v>
      </c>
      <c r="D19" s="14">
        <f>data!D69</f>
        <v>0</v>
      </c>
      <c r="E19" s="14">
        <f>data!E69</f>
        <v>3653.3400000000011</v>
      </c>
      <c r="F19" s="14">
        <f>data!F69</f>
        <v>7409.97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3653704.43</v>
      </c>
      <c r="D21" s="14">
        <f>data!D71</f>
        <v>0</v>
      </c>
      <c r="E21" s="14">
        <f>data!E71</f>
        <v>4807630.66</v>
      </c>
      <c r="F21" s="14">
        <f>data!F71</f>
        <v>4629735.5199999996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1351772</v>
      </c>
      <c r="D23" s="48">
        <f>+data!M669</f>
        <v>0</v>
      </c>
      <c r="E23" s="48">
        <f>+data!M670</f>
        <v>2921836</v>
      </c>
      <c r="F23" s="48">
        <f>+data!M671</f>
        <v>2049635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8124282.4500000002</v>
      </c>
      <c r="D24" s="14">
        <f>data!D73</f>
        <v>0</v>
      </c>
      <c r="E24" s="14">
        <f>data!E73</f>
        <v>9737688.3100000024</v>
      </c>
      <c r="F24" s="14">
        <f>data!F73</f>
        <v>5549015.3600000003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1753769.95</v>
      </c>
      <c r="D25" s="14">
        <f>data!D74</f>
        <v>0</v>
      </c>
      <c r="E25" s="14">
        <f>data!E74</f>
        <v>2943906.8</v>
      </c>
      <c r="F25" s="14">
        <f>data!F74</f>
        <v>176902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9878052.4000000004</v>
      </c>
      <c r="D26" s="14">
        <f>data!D75</f>
        <v>0</v>
      </c>
      <c r="E26" s="14">
        <f>data!E75</f>
        <v>12681595.110000003</v>
      </c>
      <c r="F26" s="14">
        <f>data!F75</f>
        <v>5725917.3600000003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20650.623481721046</v>
      </c>
      <c r="F28" s="14">
        <f>data!F76</f>
        <v>13083.817445232689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11867.874910136592</v>
      </c>
      <c r="F29" s="14">
        <f>data!F77</f>
        <v>4030.9496764917326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22253.962500000001</v>
      </c>
      <c r="F30" s="14">
        <f>data!F78</f>
        <v>14099.872500000001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108702.22663421325</v>
      </c>
      <c r="F31" s="14">
        <f>data!F79</f>
        <v>80181.809474488255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22.47</v>
      </c>
      <c r="D32" s="84">
        <f>data!D80</f>
        <v>0</v>
      </c>
      <c r="E32" s="84">
        <f>data!E80</f>
        <v>30.865947115384607</v>
      </c>
      <c r="F32" s="84">
        <f>data!F80</f>
        <v>26.887139423076931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Samaritan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1524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988</v>
      </c>
      <c r="I41" s="14">
        <f>data!P59</f>
        <v>272084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17.0896346153846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1443329.52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375946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-55800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62638.02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160192.82</v>
      </c>
      <c r="I46" s="14">
        <f>data!P64</f>
        <v>2205052.1599999997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392.9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787.6</v>
      </c>
      <c r="I48" s="14">
        <f>data!P66</f>
        <v>100532.06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257544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274231.21000000002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150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63030.92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160980.42000000001</v>
      </c>
      <c r="I53" s="14">
        <f>data!P71</f>
        <v>4600984.95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97182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678</v>
      </c>
      <c r="H55" s="48">
        <f>+data!M680</f>
        <v>679343</v>
      </c>
      <c r="I55" s="48">
        <f>+data!M681</f>
        <v>2930361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1965743.12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14586130.880000001</v>
      </c>
      <c r="I56" s="14">
        <f>data!P73</f>
        <v>11235152.030000001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11744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253277.5</v>
      </c>
      <c r="I57" s="14">
        <f>data!P74</f>
        <v>27483385.149999999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1977487.12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14839408.380000001</v>
      </c>
      <c r="I58" s="14">
        <f>data!P75</f>
        <v>38718537.18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10135.496838241044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10922.467500000001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3657.3527880992747</v>
      </c>
      <c r="H63" s="14">
        <f>data!O79</f>
        <v>0</v>
      </c>
      <c r="I63" s="14">
        <f>data!P79</f>
        <v>30908.997281166241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7.0435576923076892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Samaritan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90793</v>
      </c>
      <c r="D73" s="48">
        <f>data!R59</f>
        <v>275937</v>
      </c>
      <c r="E73" s="212"/>
      <c r="F73" s="212"/>
      <c r="G73" s="14">
        <f>data!U59</f>
        <v>520899.16675275937</v>
      </c>
      <c r="H73" s="14">
        <f>data!V59</f>
        <v>697</v>
      </c>
      <c r="I73" s="14">
        <f>data!W59</f>
        <v>1964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3.4375721153846199</v>
      </c>
      <c r="D74" s="26">
        <f>data!R60</f>
        <v>9.6383365384615409</v>
      </c>
      <c r="E74" s="26">
        <f>data!S60</f>
        <v>5.4571730769230804</v>
      </c>
      <c r="F74" s="26">
        <f>data!T60</f>
        <v>0</v>
      </c>
      <c r="G74" s="26">
        <f>data!U60</f>
        <v>27.2356971153846</v>
      </c>
      <c r="H74" s="26">
        <f>data!V60</f>
        <v>0</v>
      </c>
      <c r="I74" s="26">
        <f>data!W60</f>
        <v>2.4329711538461498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413120.41</v>
      </c>
      <c r="D75" s="14">
        <f>data!R61</f>
        <v>2672425.8000000003</v>
      </c>
      <c r="E75" s="14">
        <f>data!S61</f>
        <v>289684.83</v>
      </c>
      <c r="F75" s="14">
        <f>data!T61</f>
        <v>0</v>
      </c>
      <c r="G75" s="14">
        <f>data!U61</f>
        <v>1877577.21</v>
      </c>
      <c r="H75" s="14">
        <f>data!V61</f>
        <v>0</v>
      </c>
      <c r="I75" s="14">
        <f>data!W61</f>
        <v>221829.49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107606</v>
      </c>
      <c r="D76" s="14">
        <f>data!R62</f>
        <v>696091</v>
      </c>
      <c r="E76" s="14">
        <f>data!S62</f>
        <v>75455</v>
      </c>
      <c r="F76" s="14">
        <f>data!T62</f>
        <v>0</v>
      </c>
      <c r="G76" s="14">
        <f>data!U62</f>
        <v>489055</v>
      </c>
      <c r="H76" s="14">
        <f>data!V62</f>
        <v>0</v>
      </c>
      <c r="I76" s="14">
        <f>data!W62</f>
        <v>57780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93000</v>
      </c>
      <c r="D77" s="14">
        <f>data!R63</f>
        <v>1016984.6000000001</v>
      </c>
      <c r="E77" s="14">
        <f>data!S63</f>
        <v>0</v>
      </c>
      <c r="F77" s="14">
        <f>data!T63</f>
        <v>0</v>
      </c>
      <c r="G77" s="14">
        <f>data!U63</f>
        <v>10250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54002.67</v>
      </c>
      <c r="D78" s="14">
        <f>data!R64</f>
        <v>220242.16000000003</v>
      </c>
      <c r="E78" s="14">
        <f>data!S64</f>
        <v>2814227.19</v>
      </c>
      <c r="F78" s="14">
        <f>data!T64</f>
        <v>0</v>
      </c>
      <c r="G78" s="14">
        <f>data!U64</f>
        <v>1075185.18</v>
      </c>
      <c r="H78" s="14">
        <f>data!V64</f>
        <v>6504.32</v>
      </c>
      <c r="I78" s="14">
        <f>data!W64</f>
        <v>21043.19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6642.2999999999993</v>
      </c>
      <c r="E80" s="14">
        <f>data!S66</f>
        <v>138891.99</v>
      </c>
      <c r="F80" s="14">
        <f>data!T66</f>
        <v>0</v>
      </c>
      <c r="G80" s="14">
        <f>data!U66</f>
        <v>2111787.2199999997</v>
      </c>
      <c r="H80" s="14">
        <f>data!V66</f>
        <v>23385</v>
      </c>
      <c r="I80" s="14">
        <f>data!W66</f>
        <v>18972.12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36594</v>
      </c>
      <c r="D81" s="14">
        <f>data!R67</f>
        <v>4876</v>
      </c>
      <c r="E81" s="14">
        <f>data!S67</f>
        <v>35624</v>
      </c>
      <c r="F81" s="14">
        <f>data!T67</f>
        <v>0</v>
      </c>
      <c r="G81" s="14">
        <f>data!U67</f>
        <v>85219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143521.73000000001</v>
      </c>
      <c r="F82" s="14">
        <f>data!T68</f>
        <v>0</v>
      </c>
      <c r="G82" s="14">
        <f>data!U68</f>
        <v>66643.72</v>
      </c>
      <c r="H82" s="14">
        <f>data!V68</f>
        <v>0</v>
      </c>
      <c r="I82" s="14">
        <f>data!W68</f>
        <v>-35229.599999999999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34251.49</v>
      </c>
      <c r="E83" s="14">
        <f>data!S69</f>
        <v>1556.47</v>
      </c>
      <c r="F83" s="14">
        <f>data!T69</f>
        <v>0</v>
      </c>
      <c r="G83" s="14">
        <f>data!U69</f>
        <v>3251.7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704323.08</v>
      </c>
      <c r="D85" s="14">
        <f>data!R71</f>
        <v>4651513.3500000006</v>
      </c>
      <c r="E85" s="14">
        <f>data!S71</f>
        <v>3498961.21</v>
      </c>
      <c r="F85" s="14">
        <f>data!T71</f>
        <v>0</v>
      </c>
      <c r="G85" s="14">
        <f>data!U71</f>
        <v>5718969.0299999993</v>
      </c>
      <c r="H85" s="14">
        <f>data!V71</f>
        <v>29889.32</v>
      </c>
      <c r="I85" s="14">
        <f>data!W71</f>
        <v>284395.2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431360</v>
      </c>
      <c r="D87" s="48">
        <f>+data!M683</f>
        <v>1469710</v>
      </c>
      <c r="E87" s="48">
        <f>+data!M684</f>
        <v>886247</v>
      </c>
      <c r="F87" s="48">
        <f>+data!M685</f>
        <v>209</v>
      </c>
      <c r="G87" s="48">
        <f>+data!M686</f>
        <v>1894010</v>
      </c>
      <c r="H87" s="48">
        <f>+data!M687</f>
        <v>11966</v>
      </c>
      <c r="I87" s="48">
        <f>+data!M688</f>
        <v>205474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1458419</v>
      </c>
      <c r="D88" s="14">
        <f>data!R73</f>
        <v>8169059.5199999996</v>
      </c>
      <c r="E88" s="14">
        <f>data!S73</f>
        <v>3576984.06</v>
      </c>
      <c r="F88" s="14">
        <f>data!T73</f>
        <v>466.85</v>
      </c>
      <c r="G88" s="14">
        <f>data!U73</f>
        <v>7689884.29</v>
      </c>
      <c r="H88" s="14">
        <f>data!V73</f>
        <v>54948.28</v>
      </c>
      <c r="I88" s="14">
        <f>data!W73</f>
        <v>344133.45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3471335</v>
      </c>
      <c r="D89" s="14">
        <f>data!R74</f>
        <v>11675834.209999999</v>
      </c>
      <c r="E89" s="14">
        <f>data!S74</f>
        <v>2944591.63</v>
      </c>
      <c r="F89" s="14">
        <f>data!T74</f>
        <v>4281.22</v>
      </c>
      <c r="G89" s="14">
        <f>data!U74</f>
        <v>16111824.99</v>
      </c>
      <c r="H89" s="14">
        <f>data!V74</f>
        <v>153296.4</v>
      </c>
      <c r="I89" s="14">
        <f>data!W74</f>
        <v>3419657.09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4929754</v>
      </c>
      <c r="D90" s="14">
        <f>data!R75</f>
        <v>19844893.729999997</v>
      </c>
      <c r="E90" s="14">
        <f>data!S75</f>
        <v>6521575.6899999995</v>
      </c>
      <c r="F90" s="14">
        <f>data!T75</f>
        <v>4748.0700000000006</v>
      </c>
      <c r="G90" s="14">
        <f>data!U75</f>
        <v>23801709.280000001</v>
      </c>
      <c r="H90" s="14">
        <f>data!V75</f>
        <v>208244.68</v>
      </c>
      <c r="I90" s="14">
        <f>data!W75</f>
        <v>3763790.54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1440.117413352112</v>
      </c>
      <c r="D92" s="14">
        <f>data!R76</f>
        <v>191.87810808273125</v>
      </c>
      <c r="E92" s="14">
        <f>data!S76</f>
        <v>1401.9481122818911</v>
      </c>
      <c r="F92" s="14">
        <f>data!T76</f>
        <v>0</v>
      </c>
      <c r="G92" s="14">
        <f>data!U76</f>
        <v>3353.7404805212864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1552.3200000000002</v>
      </c>
      <c r="D94" s="14">
        <f>data!R78</f>
        <v>207.27</v>
      </c>
      <c r="E94" s="14">
        <f>data!S78</f>
        <v>1510.425</v>
      </c>
      <c r="F94" s="14">
        <f>data!T78</f>
        <v>0</v>
      </c>
      <c r="G94" s="14">
        <f>data!U78</f>
        <v>3613.9950000000003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7100.2470384132339</v>
      </c>
      <c r="D95" s="14">
        <f>data!R79</f>
        <v>0</v>
      </c>
      <c r="E95" s="14">
        <f>data!S79</f>
        <v>1345.8236383174299</v>
      </c>
      <c r="F95" s="14">
        <f>data!T79</f>
        <v>0</v>
      </c>
      <c r="G95" s="14">
        <f>data!U79</f>
        <v>511.10477867398578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3.4375721153846164</v>
      </c>
      <c r="D96" s="84">
        <f>data!R80</f>
        <v>7.3663461538461572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Samaritan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9788</v>
      </c>
      <c r="D105" s="14">
        <f>data!Y59</f>
        <v>31770</v>
      </c>
      <c r="E105" s="14">
        <f>data!Z59</f>
        <v>0</v>
      </c>
      <c r="F105" s="14">
        <f>data!AA59</f>
        <v>729</v>
      </c>
      <c r="G105" s="212"/>
      <c r="H105" s="14">
        <f>data!AC59</f>
        <v>16398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3.7603557692307699</v>
      </c>
      <c r="D106" s="26">
        <f>data!Y60</f>
        <v>22.848639423076882</v>
      </c>
      <c r="E106" s="26">
        <f>data!Z60</f>
        <v>0</v>
      </c>
      <c r="F106" s="26">
        <f>data!AA60</f>
        <v>1.0117788461538499</v>
      </c>
      <c r="G106" s="26">
        <f>data!AB60</f>
        <v>9.5001153846153912</v>
      </c>
      <c r="H106" s="26">
        <f>data!AC60</f>
        <v>6.5926586538461498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349576.95</v>
      </c>
      <c r="D107" s="14">
        <f>data!Y61</f>
        <v>2287166.37</v>
      </c>
      <c r="E107" s="14">
        <f>data!Z61</f>
        <v>0</v>
      </c>
      <c r="F107" s="14">
        <f>data!AA61</f>
        <v>141284.01999999999</v>
      </c>
      <c r="G107" s="14">
        <f>data!AB61</f>
        <v>1095509.96</v>
      </c>
      <c r="H107" s="14">
        <f>data!AC61</f>
        <v>528765.31999999995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91055</v>
      </c>
      <c r="D108" s="14">
        <f>data!Y62</f>
        <v>595741</v>
      </c>
      <c r="E108" s="14">
        <f>data!Z62</f>
        <v>0</v>
      </c>
      <c r="F108" s="14">
        <f>data!AA62</f>
        <v>36800</v>
      </c>
      <c r="G108" s="14">
        <f>data!AB62</f>
        <v>285349</v>
      </c>
      <c r="H108" s="14">
        <f>data!AC62</f>
        <v>137728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33333.4</v>
      </c>
      <c r="E109" s="14">
        <f>data!Z63</f>
        <v>0</v>
      </c>
      <c r="F109" s="14">
        <f>data!AA63</f>
        <v>0</v>
      </c>
      <c r="G109" s="14">
        <f>data!AB63</f>
        <v>52835.47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131996.17000000001</v>
      </c>
      <c r="D110" s="14">
        <f>data!Y64</f>
        <v>86145.77</v>
      </c>
      <c r="E110" s="14">
        <f>data!Z64</f>
        <v>0</v>
      </c>
      <c r="F110" s="14">
        <f>data!AA64</f>
        <v>131037.39</v>
      </c>
      <c r="G110" s="14">
        <f>data!AB64</f>
        <v>3163840.26</v>
      </c>
      <c r="H110" s="14">
        <f>data!AC64</f>
        <v>66776.800000000003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151031.76999999999</v>
      </c>
      <c r="D112" s="14">
        <f>data!Y66</f>
        <v>601401.25</v>
      </c>
      <c r="E112" s="14">
        <f>data!Z66</f>
        <v>0</v>
      </c>
      <c r="F112" s="14">
        <f>data!AA66</f>
        <v>34780.06</v>
      </c>
      <c r="G112" s="14">
        <f>data!AB66</f>
        <v>150674.65</v>
      </c>
      <c r="H112" s="14">
        <f>data!AC66</f>
        <v>15522.44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174343</v>
      </c>
      <c r="E113" s="14">
        <f>data!Z67</f>
        <v>0</v>
      </c>
      <c r="F113" s="14">
        <f>data!AA67</f>
        <v>0</v>
      </c>
      <c r="G113" s="14">
        <f>data!AB67</f>
        <v>43278</v>
      </c>
      <c r="H113" s="14">
        <f>data!AC67</f>
        <v>21731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20500</v>
      </c>
      <c r="E114" s="14">
        <f>data!Z68</f>
        <v>0</v>
      </c>
      <c r="F114" s="14">
        <f>data!AA68</f>
        <v>0</v>
      </c>
      <c r="G114" s="14">
        <f>data!AB68</f>
        <v>163624.87</v>
      </c>
      <c r="H114" s="14">
        <f>data!AC68</f>
        <v>30144.32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3795.81</v>
      </c>
      <c r="D115" s="14">
        <f>data!Y69</f>
        <v>12824.470000000001</v>
      </c>
      <c r="E115" s="14">
        <f>data!Z69</f>
        <v>0</v>
      </c>
      <c r="F115" s="14">
        <f>data!AA69</f>
        <v>6608</v>
      </c>
      <c r="G115" s="14">
        <f>data!AB69</f>
        <v>7570</v>
      </c>
      <c r="H115" s="14">
        <f>data!AC69</f>
        <v>201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727455.70000000007</v>
      </c>
      <c r="D117" s="14">
        <f>data!Y71</f>
        <v>3811455.2600000002</v>
      </c>
      <c r="E117" s="14">
        <f>data!Z71</f>
        <v>0</v>
      </c>
      <c r="F117" s="14">
        <f>data!AA71</f>
        <v>350509.47</v>
      </c>
      <c r="G117" s="14">
        <f>data!AB71</f>
        <v>4962682.21</v>
      </c>
      <c r="H117" s="14">
        <f>data!AC71</f>
        <v>800868.87999999989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1123673</v>
      </c>
      <c r="D119" s="48">
        <f>+data!M690</f>
        <v>1542089</v>
      </c>
      <c r="E119" s="48">
        <f>+data!M691</f>
        <v>0</v>
      </c>
      <c r="F119" s="48">
        <f>+data!M692</f>
        <v>73377</v>
      </c>
      <c r="G119" s="48">
        <f>+data!M693</f>
        <v>1540038</v>
      </c>
      <c r="H119" s="48">
        <f>+data!M694</f>
        <v>261187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3963125.24</v>
      </c>
      <c r="D120" s="14">
        <f>data!Y73</f>
        <v>2288550.4899999998</v>
      </c>
      <c r="E120" s="14">
        <f>data!Z73</f>
        <v>0</v>
      </c>
      <c r="F120" s="14">
        <f>data!AA73</f>
        <v>129985.55</v>
      </c>
      <c r="G120" s="14">
        <f>data!AB73</f>
        <v>8960203.4900000002</v>
      </c>
      <c r="H120" s="14">
        <f>data!AC73</f>
        <v>2176412.9700000002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19425348.98</v>
      </c>
      <c r="D121" s="14">
        <f>data!Y74</f>
        <v>15969927.129999999</v>
      </c>
      <c r="E121" s="14">
        <f>data!Z74</f>
        <v>0</v>
      </c>
      <c r="F121" s="14">
        <f>data!AA74</f>
        <v>525179.78</v>
      </c>
      <c r="G121" s="14">
        <f>data!AB74</f>
        <v>8331955.8399999999</v>
      </c>
      <c r="H121" s="14">
        <f>data!AC74</f>
        <v>433622.5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23388474.219999999</v>
      </c>
      <c r="D122" s="14">
        <f>data!Y75</f>
        <v>18258477.619999997</v>
      </c>
      <c r="E122" s="14">
        <f>data!Z75</f>
        <v>0</v>
      </c>
      <c r="F122" s="14">
        <f>data!AA75</f>
        <v>655165.33000000007</v>
      </c>
      <c r="G122" s="14">
        <f>data!AB75</f>
        <v>17292159.329999998</v>
      </c>
      <c r="H122" s="14">
        <f>data!AC75</f>
        <v>2610035.4700000002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6861.1897680550828</v>
      </c>
      <c r="E124" s="14">
        <f>data!Z76</f>
        <v>0</v>
      </c>
      <c r="F124" s="14">
        <f>data!AA76</f>
        <v>0</v>
      </c>
      <c r="G124" s="14">
        <f>data!AB76</f>
        <v>1703.1761099171467</v>
      </c>
      <c r="H124" s="14">
        <f>data!AC76</f>
        <v>855.19866451926987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7393.3650000000007</v>
      </c>
      <c r="E126" s="14">
        <f>data!Z78</f>
        <v>0</v>
      </c>
      <c r="F126" s="14">
        <f>data!AA78</f>
        <v>0</v>
      </c>
      <c r="G126" s="14">
        <f>data!AB78</f>
        <v>1835.6625000000001</v>
      </c>
      <c r="H126" s="14">
        <f>data!AC78</f>
        <v>921.69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11584.613588990012</v>
      </c>
      <c r="D127" s="14">
        <f>data!Y79</f>
        <v>22408.990924274</v>
      </c>
      <c r="E127" s="14">
        <f>data!Z79</f>
        <v>0</v>
      </c>
      <c r="F127" s="14">
        <f>data!AA79</f>
        <v>743.54187651316022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Samaritan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13778</v>
      </c>
      <c r="D137" s="14">
        <f>data!AF59</f>
        <v>0</v>
      </c>
      <c r="E137" s="14">
        <f>data!AG59</f>
        <v>18188</v>
      </c>
      <c r="F137" s="14">
        <f>data!AH59</f>
        <v>0</v>
      </c>
      <c r="G137" s="14">
        <f>data!AI59</f>
        <v>3794</v>
      </c>
      <c r="H137" s="14">
        <f>data!AJ59</f>
        <v>114096</v>
      </c>
      <c r="I137" s="14">
        <f>data!AK59</f>
        <v>6806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6.3226730769230803</v>
      </c>
      <c r="D138" s="26">
        <f>data!AF60</f>
        <v>0</v>
      </c>
      <c r="E138" s="26">
        <f>data!AG60</f>
        <v>26.8398701923077</v>
      </c>
      <c r="F138" s="26">
        <f>data!AH60</f>
        <v>13.3138990384615</v>
      </c>
      <c r="G138" s="26">
        <f>data!AI60</f>
        <v>9.4091538461538509</v>
      </c>
      <c r="H138" s="26">
        <f>data!AJ60</f>
        <v>100.70979326923077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676109.5</v>
      </c>
      <c r="D139" s="14">
        <f>data!AF61</f>
        <v>0</v>
      </c>
      <c r="E139" s="14">
        <f>data!AG61</f>
        <v>2718476.68</v>
      </c>
      <c r="F139" s="14">
        <f>data!AH61</f>
        <v>990811.0199999999</v>
      </c>
      <c r="G139" s="14">
        <f>data!AI61</f>
        <v>955818.38</v>
      </c>
      <c r="H139" s="14">
        <f>data!AJ61</f>
        <v>12197114.33</v>
      </c>
      <c r="I139" s="14">
        <f>data!AK61</f>
        <v>1209867.1599999999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176107</v>
      </c>
      <c r="D140" s="14">
        <f>data!AF62</f>
        <v>0</v>
      </c>
      <c r="E140" s="14">
        <f>data!AG62</f>
        <v>708085</v>
      </c>
      <c r="F140" s="14">
        <f>data!AH62</f>
        <v>258078</v>
      </c>
      <c r="G140" s="14">
        <f>data!AI62</f>
        <v>248963</v>
      </c>
      <c r="H140" s="14">
        <f>data!AJ62</f>
        <v>3177000</v>
      </c>
      <c r="I140" s="14">
        <f>data!AK62</f>
        <v>315136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3405506.9</v>
      </c>
      <c r="F141" s="14">
        <f>data!AH63</f>
        <v>0</v>
      </c>
      <c r="G141" s="14">
        <f>data!AI63</f>
        <v>0</v>
      </c>
      <c r="H141" s="14">
        <f>data!AJ63</f>
        <v>210892.21999999997</v>
      </c>
      <c r="I141" s="14">
        <f>data!AK63</f>
        <v>400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17917.05</v>
      </c>
      <c r="D142" s="14">
        <f>data!AF64</f>
        <v>0</v>
      </c>
      <c r="E142" s="14">
        <f>data!AG64</f>
        <v>356111.91</v>
      </c>
      <c r="F142" s="14">
        <f>data!AH64</f>
        <v>216252.59</v>
      </c>
      <c r="G142" s="14">
        <f>data!AI64</f>
        <v>127869.56</v>
      </c>
      <c r="H142" s="14">
        <f>data!AJ64</f>
        <v>707629.87999999989</v>
      </c>
      <c r="I142" s="14">
        <f>data!AK64</f>
        <v>4693.26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8421.68</v>
      </c>
      <c r="D144" s="14">
        <f>data!AF66</f>
        <v>0</v>
      </c>
      <c r="E144" s="14">
        <f>data!AG66</f>
        <v>9845.67</v>
      </c>
      <c r="F144" s="14">
        <f>data!AH66</f>
        <v>229655.97</v>
      </c>
      <c r="G144" s="14">
        <f>data!AI66</f>
        <v>1721.52</v>
      </c>
      <c r="H144" s="14">
        <f>data!AJ66</f>
        <v>265400.73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53449</v>
      </c>
      <c r="D145" s="14">
        <f>data!AF67</f>
        <v>0</v>
      </c>
      <c r="E145" s="14">
        <f>data!AG67</f>
        <v>143438</v>
      </c>
      <c r="F145" s="14">
        <f>data!AH67</f>
        <v>0</v>
      </c>
      <c r="G145" s="14">
        <f>data!AI67</f>
        <v>101707</v>
      </c>
      <c r="H145" s="14">
        <f>data!AJ67</f>
        <v>1772295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338865.07999999996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5565.89</v>
      </c>
      <c r="D147" s="14">
        <f>data!AF69</f>
        <v>0</v>
      </c>
      <c r="E147" s="14">
        <f>data!AG69</f>
        <v>1298.51</v>
      </c>
      <c r="F147" s="14">
        <f>data!AH69</f>
        <v>41327.33</v>
      </c>
      <c r="G147" s="14">
        <f>data!AI69</f>
        <v>260</v>
      </c>
      <c r="H147" s="14">
        <f>data!AJ69</f>
        <v>303248.67</v>
      </c>
      <c r="I147" s="14">
        <f>data!AK69</f>
        <v>5731.13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937570.12000000011</v>
      </c>
      <c r="D149" s="14">
        <f>data!AF71</f>
        <v>0</v>
      </c>
      <c r="E149" s="14">
        <f>data!AG71</f>
        <v>7342762.6699999999</v>
      </c>
      <c r="F149" s="14">
        <f>data!AH71</f>
        <v>1736124.9100000001</v>
      </c>
      <c r="G149" s="14">
        <f>data!AI71</f>
        <v>1436339.46</v>
      </c>
      <c r="H149" s="14">
        <f>data!AJ71</f>
        <v>18972445.91</v>
      </c>
      <c r="I149" s="14">
        <f>data!AK71</f>
        <v>1535827.5499999998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315481</v>
      </c>
      <c r="D151" s="48">
        <f>+data!M697</f>
        <v>0</v>
      </c>
      <c r="E151" s="48">
        <f>+data!M698</f>
        <v>3326007</v>
      </c>
      <c r="F151" s="48">
        <f>+data!M699</f>
        <v>239434</v>
      </c>
      <c r="G151" s="48">
        <f>+data!M700</f>
        <v>961421</v>
      </c>
      <c r="H151" s="48">
        <f>+data!M701</f>
        <v>6124002</v>
      </c>
      <c r="I151" s="48">
        <f>+data!M702</f>
        <v>193288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940227.5</v>
      </c>
      <c r="D152" s="14">
        <f>data!AF73</f>
        <v>0</v>
      </c>
      <c r="E152" s="14">
        <f>data!AG73</f>
        <v>5914614.3399999999</v>
      </c>
      <c r="F152" s="14">
        <f>data!AH73</f>
        <v>0</v>
      </c>
      <c r="G152" s="14">
        <f>data!AI73</f>
        <v>44923.32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1627452.75</v>
      </c>
      <c r="D153" s="14">
        <f>data!AF74</f>
        <v>0</v>
      </c>
      <c r="E153" s="14">
        <f>data!AG74</f>
        <v>34239790.539999999</v>
      </c>
      <c r="F153" s="14">
        <f>data!AH74</f>
        <v>0</v>
      </c>
      <c r="G153" s="14">
        <f>data!AI74</f>
        <v>8945874.5700000003</v>
      </c>
      <c r="H153" s="14">
        <f>data!AJ74</f>
        <v>16354812.76</v>
      </c>
      <c r="I153" s="14">
        <f>data!AK74</f>
        <v>1769484.54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2567680.25</v>
      </c>
      <c r="D154" s="14">
        <f>data!AF75</f>
        <v>0</v>
      </c>
      <c r="E154" s="14">
        <f>data!AG75</f>
        <v>40154404.879999995</v>
      </c>
      <c r="F154" s="14">
        <f>data!AH75</f>
        <v>0</v>
      </c>
      <c r="G154" s="14">
        <f>data!AI75</f>
        <v>8990797.8900000006</v>
      </c>
      <c r="H154" s="14">
        <f>data!AJ75</f>
        <v>16354812.76</v>
      </c>
      <c r="I154" s="14">
        <f>data!AK75</f>
        <v>1769484.54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2103.4379697886507</v>
      </c>
      <c r="D156" s="14">
        <f>data!AF76</f>
        <v>0</v>
      </c>
      <c r="E156" s="14">
        <f>data!AG76</f>
        <v>5644.930147466157</v>
      </c>
      <c r="F156" s="14">
        <f>data!AH76</f>
        <v>0</v>
      </c>
      <c r="G156" s="14">
        <f>data!AI76</f>
        <v>4002.6185987150398</v>
      </c>
      <c r="H156" s="14">
        <f>data!AJ76</f>
        <v>69747.692288072809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303.99424874191232</v>
      </c>
      <c r="F157" s="14">
        <f>data!AH77</f>
        <v>0</v>
      </c>
      <c r="G157" s="14">
        <f>data!AI77</f>
        <v>784.50898634076202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2266.7400000000002</v>
      </c>
      <c r="D158" s="14">
        <f>data!AF78</f>
        <v>0</v>
      </c>
      <c r="E158" s="14">
        <f>data!AG78</f>
        <v>6083.5950000000012</v>
      </c>
      <c r="F158" s="14">
        <f>data!AH78</f>
        <v>0</v>
      </c>
      <c r="G158" s="14">
        <f>data!AI78</f>
        <v>4312.9800000000005</v>
      </c>
      <c r="H158" s="14">
        <f>data!AJ78</f>
        <v>75161.835000000006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548.34608164269332</v>
      </c>
      <c r="D159" s="14">
        <f>data!AF79</f>
        <v>0</v>
      </c>
      <c r="E159" s="14">
        <f>data!AG79</f>
        <v>109800.20298035965</v>
      </c>
      <c r="F159" s="14">
        <f>data!AH79</f>
        <v>0</v>
      </c>
      <c r="G159" s="14">
        <f>data!AI79</f>
        <v>19262.74291484871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25.358677884615382</v>
      </c>
      <c r="F160" s="26">
        <f>data!AH80</f>
        <v>0</v>
      </c>
      <c r="G160" s="26">
        <f>data!AI80</f>
        <v>9.3723749999999928</v>
      </c>
      <c r="H160" s="26">
        <f>data!AJ80</f>
        <v>16.040091346153844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Samaritan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68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5909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9.6427884615384596E-2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7.2484711538461504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12025.81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1007904.89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3132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262530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-763.3900000000001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34202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42550.31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9970.25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15157.81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1356394.0600000003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2269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260017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5994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23774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4808.3999999999996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1509211.25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10802.4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1532985.25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1.833173076923077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Samaritan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9709.5088103762391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2.7610096153846202</v>
      </c>
      <c r="G202" s="26">
        <f>data!AW60</f>
        <v>0</v>
      </c>
      <c r="H202" s="26">
        <f>data!AX60</f>
        <v>0</v>
      </c>
      <c r="I202" s="26">
        <f>data!AY60</f>
        <v>19.2994855769231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123326.39</v>
      </c>
      <c r="G203" s="14">
        <f>data!AW61</f>
        <v>0</v>
      </c>
      <c r="H203" s="14">
        <f>data!AX61</f>
        <v>0</v>
      </c>
      <c r="I203" s="14">
        <f>data!AY61</f>
        <v>873271.13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32123</v>
      </c>
      <c r="G204" s="14">
        <f>data!AW62</f>
        <v>0</v>
      </c>
      <c r="H204" s="14">
        <f>data!AX62</f>
        <v>0</v>
      </c>
      <c r="I204" s="14">
        <f>data!AY62</f>
        <v>227462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8871.39</v>
      </c>
      <c r="G206" s="14">
        <f>data!AW64</f>
        <v>0</v>
      </c>
      <c r="H206" s="14">
        <f>data!AX64</f>
        <v>0</v>
      </c>
      <c r="I206" s="14">
        <f>data!AY64</f>
        <v>473884.02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2758.62</v>
      </c>
      <c r="G208" s="14">
        <f>data!AW66</f>
        <v>0</v>
      </c>
      <c r="H208" s="14">
        <f>data!AX66</f>
        <v>0</v>
      </c>
      <c r="I208" s="14">
        <f>data!AY66</f>
        <v>24736.14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193269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1400</v>
      </c>
      <c r="G211" s="14">
        <f>data!AW69</f>
        <v>0</v>
      </c>
      <c r="H211" s="14">
        <f>data!AX69</f>
        <v>0</v>
      </c>
      <c r="I211" s="14">
        <f>data!AY69</f>
        <v>973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168479.40000000002</v>
      </c>
      <c r="G213" s="14">
        <f>data!AW71</f>
        <v>0</v>
      </c>
      <c r="H213" s="14">
        <f>data!AX71</f>
        <v>0</v>
      </c>
      <c r="I213" s="14">
        <f>data!AY71</f>
        <v>1793595.2899999998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141449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1051045.6000000001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1051045.6000000001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7606.0069402902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2.9937307692307695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Samaritan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88936.672178288994</v>
      </c>
      <c r="D233" s="14">
        <f>data!BA59</f>
        <v>0</v>
      </c>
      <c r="E233" s="212"/>
      <c r="F233" s="212"/>
      <c r="G233" s="212"/>
      <c r="H233" s="14">
        <f>data!BE59</f>
        <v>237316.08199999999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7.2989567307692305</v>
      </c>
      <c r="F234" s="26">
        <f>data!BC60</f>
        <v>0</v>
      </c>
      <c r="G234" s="26">
        <f>data!BD60</f>
        <v>7.6476971153846103</v>
      </c>
      <c r="H234" s="26">
        <f>data!BE60</f>
        <v>21.00928846153851</v>
      </c>
      <c r="I234" s="26">
        <f>data!BF60</f>
        <v>28.389706730769198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581475.01</v>
      </c>
      <c r="F235" s="14">
        <f>data!BC61</f>
        <v>0</v>
      </c>
      <c r="G235" s="14">
        <f>data!BD61</f>
        <v>398490.25</v>
      </c>
      <c r="H235" s="14">
        <f>data!BE61</f>
        <v>1351704.79</v>
      </c>
      <c r="I235" s="14">
        <f>data!BF61</f>
        <v>1103833.4099999999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151458</v>
      </c>
      <c r="F236" s="14">
        <f>data!BC62</f>
        <v>0</v>
      </c>
      <c r="G236" s="14">
        <f>data!BD62</f>
        <v>103795</v>
      </c>
      <c r="H236" s="14">
        <f>data!BE62</f>
        <v>352080</v>
      </c>
      <c r="I236" s="14">
        <f>data!BF62</f>
        <v>287517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8702.5300000000007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38.270000000000003</v>
      </c>
      <c r="E238" s="14">
        <f>data!BB64</f>
        <v>3088.15</v>
      </c>
      <c r="F238" s="14">
        <f>data!BC64</f>
        <v>0</v>
      </c>
      <c r="G238" s="14">
        <f>data!BD64</f>
        <v>-29774.17</v>
      </c>
      <c r="H238" s="14">
        <f>data!BE64</f>
        <v>28122.260000000002</v>
      </c>
      <c r="I238" s="14">
        <f>data!BF64</f>
        <v>397750.22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288796.39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24939.96</v>
      </c>
      <c r="E240" s="14">
        <f>data!BB66</f>
        <v>101251.29</v>
      </c>
      <c r="F240" s="14">
        <f>data!BC66</f>
        <v>0</v>
      </c>
      <c r="G240" s="14">
        <f>data!BD66</f>
        <v>209687.69</v>
      </c>
      <c r="H240" s="14">
        <f>data!BE66</f>
        <v>701839.6100000001</v>
      </c>
      <c r="I240" s="14">
        <f>data!BF66</f>
        <v>731197.45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17222</v>
      </c>
      <c r="E241" s="14">
        <f>data!BB67</f>
        <v>15335</v>
      </c>
      <c r="F241" s="14">
        <f>data!BC67</f>
        <v>0</v>
      </c>
      <c r="G241" s="14">
        <f>data!BD67</f>
        <v>123228</v>
      </c>
      <c r="H241" s="14">
        <f>data!BE67</f>
        <v>642352</v>
      </c>
      <c r="I241" s="14">
        <f>data!BF67</f>
        <v>89701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82633.37</v>
      </c>
      <c r="H242" s="14">
        <f>data!BE68</f>
        <v>25706.16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3631.04</v>
      </c>
      <c r="F243" s="14">
        <f>data!BC69</f>
        <v>0</v>
      </c>
      <c r="G243" s="14">
        <f>data!BD69</f>
        <v>89860.95</v>
      </c>
      <c r="H243" s="14">
        <f>data!BE69</f>
        <v>4096.7199999999993</v>
      </c>
      <c r="I243" s="14">
        <f>data!BF69</f>
        <v>3881.57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42200.229999999996</v>
      </c>
      <c r="E245" s="14">
        <f>data!BB71</f>
        <v>856238.49000000011</v>
      </c>
      <c r="F245" s="14">
        <f>data!BC71</f>
        <v>0</v>
      </c>
      <c r="G245" s="14">
        <f>data!BD71</f>
        <v>977921.09</v>
      </c>
      <c r="H245" s="14">
        <f>data!BE71</f>
        <v>3403400.4600000004</v>
      </c>
      <c r="I245" s="14">
        <f>data!BF71</f>
        <v>2613880.65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677.76299467932472</v>
      </c>
      <c r="E252" s="85">
        <f>data!BB76</f>
        <v>603.48759800213861</v>
      </c>
      <c r="F252" s="85">
        <f>data!BC76</f>
        <v>0</v>
      </c>
      <c r="G252" s="85">
        <f>data!BD76</f>
        <v>4849.5644413812879</v>
      </c>
      <c r="H252" s="85">
        <f>data!BE76</f>
        <v>25279.424938534026</v>
      </c>
      <c r="I252" s="85">
        <f>data!BF76</f>
        <v>3530.1445476296039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88936.672178288994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729.85500000000002</v>
      </c>
      <c r="E254" s="85">
        <f>data!BB78</f>
        <v>650.47500000000002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Samaritan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8.1381875000000008</v>
      </c>
      <c r="E266" s="26">
        <f>data!BI60</f>
        <v>0</v>
      </c>
      <c r="F266" s="26">
        <f>data!BJ60</f>
        <v>5.6516298076923102</v>
      </c>
      <c r="G266" s="26">
        <f>data!BK60</f>
        <v>25.081730769230798</v>
      </c>
      <c r="H266" s="26">
        <f>data!BL60</f>
        <v>15.5824615384615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754829.18</v>
      </c>
      <c r="E267" s="14">
        <f>data!BI61</f>
        <v>0</v>
      </c>
      <c r="F267" s="14">
        <f>data!BJ61</f>
        <v>433859.3</v>
      </c>
      <c r="G267" s="14">
        <f>data!BK61</f>
        <v>1280753.4099999999</v>
      </c>
      <c r="H267" s="14">
        <f>data!BL61</f>
        <v>671072.28</v>
      </c>
      <c r="I267" s="14">
        <f>data!BM61</f>
        <v>-2426.15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196611</v>
      </c>
      <c r="E268" s="14">
        <f>data!BI62</f>
        <v>0</v>
      </c>
      <c r="F268" s="14">
        <f>data!BJ62</f>
        <v>113008</v>
      </c>
      <c r="G268" s="14">
        <f>data!BK62</f>
        <v>333600</v>
      </c>
      <c r="H268" s="14">
        <f>data!BL62</f>
        <v>174795</v>
      </c>
      <c r="I268" s="14">
        <f>data!BM62</f>
        <v>-632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892.49</v>
      </c>
      <c r="E269" s="14">
        <f>data!BI63</f>
        <v>0</v>
      </c>
      <c r="F269" s="14">
        <f>data!BJ63</f>
        <v>170220.48</v>
      </c>
      <c r="G269" s="14">
        <f>data!BK63</f>
        <v>418040.86</v>
      </c>
      <c r="H269" s="14">
        <f>data!BL63</f>
        <v>0</v>
      </c>
      <c r="I269" s="14">
        <f>data!BM63</f>
        <v>40555.24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48689.65</v>
      </c>
      <c r="E270" s="14">
        <f>data!BI64</f>
        <v>0</v>
      </c>
      <c r="F270" s="14">
        <f>data!BJ64</f>
        <v>6369.28</v>
      </c>
      <c r="G270" s="14">
        <f>data!BK64</f>
        <v>25979.16</v>
      </c>
      <c r="H270" s="14">
        <f>data!BL64</f>
        <v>15452.89</v>
      </c>
      <c r="I270" s="14">
        <f>data!BM64</f>
        <v>8984.5399999999991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150607.29999999999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2571042.04</v>
      </c>
      <c r="E272" s="14">
        <f>data!BI66</f>
        <v>0</v>
      </c>
      <c r="F272" s="14">
        <f>data!BJ66</f>
        <v>54037.07</v>
      </c>
      <c r="G272" s="14">
        <f>data!BK66</f>
        <v>142692.66</v>
      </c>
      <c r="H272" s="14">
        <f>data!BL66</f>
        <v>0</v>
      </c>
      <c r="I272" s="14">
        <f>data!BM66</f>
        <v>3873.74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93161</v>
      </c>
      <c r="E273" s="14">
        <f>data!BI67</f>
        <v>0</v>
      </c>
      <c r="F273" s="14">
        <f>data!BJ67</f>
        <v>38114</v>
      </c>
      <c r="G273" s="14">
        <f>data!BK67</f>
        <v>48966</v>
      </c>
      <c r="H273" s="14">
        <f>data!BL67</f>
        <v>34785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696.52</v>
      </c>
      <c r="E275" s="14">
        <f>data!BI69</f>
        <v>0</v>
      </c>
      <c r="F275" s="14">
        <f>data!BJ69</f>
        <v>6227.36</v>
      </c>
      <c r="G275" s="14">
        <f>data!BK69</f>
        <v>13173.99</v>
      </c>
      <c r="H275" s="14">
        <f>data!BL69</f>
        <v>49</v>
      </c>
      <c r="I275" s="14">
        <f>data!BM69</f>
        <v>9126.76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3816529.18</v>
      </c>
      <c r="E277" s="14">
        <f>data!BI71</f>
        <v>0</v>
      </c>
      <c r="F277" s="14">
        <f>data!BJ71</f>
        <v>821835.49</v>
      </c>
      <c r="G277" s="14">
        <f>data!BK71</f>
        <v>2263206.08</v>
      </c>
      <c r="H277" s="14">
        <f>data!BL71</f>
        <v>896154.17</v>
      </c>
      <c r="I277" s="14">
        <f>data!BM71</f>
        <v>59482.13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3666.3161082044453</v>
      </c>
      <c r="E284" s="85">
        <f>data!BI76</f>
        <v>0</v>
      </c>
      <c r="F284" s="85">
        <f>data!BJ76</f>
        <v>1499.9503717865118</v>
      </c>
      <c r="G284" s="85">
        <f>data!BK76</f>
        <v>1927.0339026803324</v>
      </c>
      <c r="H284" s="85">
        <f>data!BL76</f>
        <v>1368.9368248698083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3951.3600000000006</v>
      </c>
      <c r="E286" s="85">
        <f>data!BI78</f>
        <v>0</v>
      </c>
      <c r="F286" s="213" t="str">
        <f>IF(data!BJ78&gt;0,data!BJ78,"")</f>
        <v>x</v>
      </c>
      <c r="G286" s="85">
        <f>data!BK78</f>
        <v>2077.11</v>
      </c>
      <c r="H286" s="85">
        <f>data!BL78</f>
        <v>1475.1450000000002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Samaritan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6.5977163461538506</v>
      </c>
      <c r="D298" s="26">
        <f>data!BO60</f>
        <v>1.7652644230769201</v>
      </c>
      <c r="E298" s="26">
        <f>data!BP60</f>
        <v>2.9057692307692302</v>
      </c>
      <c r="F298" s="26">
        <f>data!BQ60</f>
        <v>0</v>
      </c>
      <c r="G298" s="26">
        <f>data!BR60</f>
        <v>6.1934855769230799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1071830.1499999999</v>
      </c>
      <c r="D299" s="14">
        <f>data!BO61</f>
        <v>118830.6</v>
      </c>
      <c r="E299" s="14">
        <f>data!BP61</f>
        <v>187355.99</v>
      </c>
      <c r="F299" s="14">
        <f>data!BQ61</f>
        <v>0</v>
      </c>
      <c r="G299" s="14">
        <f>data!BR61</f>
        <v>599096.98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279181</v>
      </c>
      <c r="D300" s="14">
        <f>data!BO62</f>
        <v>30952</v>
      </c>
      <c r="E300" s="14">
        <f>data!BP62</f>
        <v>48801</v>
      </c>
      <c r="F300" s="14">
        <f>data!BQ62</f>
        <v>0</v>
      </c>
      <c r="G300" s="14">
        <f>data!BR62</f>
        <v>156048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985591.91</v>
      </c>
      <c r="D301" s="14">
        <f>data!BO63</f>
        <v>0</v>
      </c>
      <c r="E301" s="14">
        <f>data!BP63</f>
        <v>16000</v>
      </c>
      <c r="F301" s="14">
        <f>data!BQ63</f>
        <v>0</v>
      </c>
      <c r="G301" s="14">
        <f>data!BR63</f>
        <v>36830.99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45740.119999999995</v>
      </c>
      <c r="D302" s="14">
        <f>data!BO64</f>
        <v>30163.71</v>
      </c>
      <c r="E302" s="14">
        <f>data!BP64</f>
        <v>4634.79</v>
      </c>
      <c r="F302" s="14">
        <f>data!BQ64</f>
        <v>0</v>
      </c>
      <c r="G302" s="14">
        <f>data!BR64</f>
        <v>21433.1</v>
      </c>
      <c r="H302" s="14">
        <f>data!BS64</f>
        <v>6.69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194638.84</v>
      </c>
      <c r="D304" s="14">
        <f>data!BO66</f>
        <v>473.64</v>
      </c>
      <c r="E304" s="14">
        <f>data!BP66</f>
        <v>1187.31</v>
      </c>
      <c r="F304" s="14">
        <f>data!BQ66</f>
        <v>0</v>
      </c>
      <c r="G304" s="14">
        <f>data!BR66</f>
        <v>267750.56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750193</v>
      </c>
      <c r="D305" s="14">
        <f>data!BO67</f>
        <v>5374</v>
      </c>
      <c r="E305" s="14">
        <f>data!BP67</f>
        <v>30617</v>
      </c>
      <c r="F305" s="14">
        <f>data!BQ67</f>
        <v>0</v>
      </c>
      <c r="G305" s="14">
        <f>data!BR67</f>
        <v>42911</v>
      </c>
      <c r="H305" s="14">
        <f>data!BS67</f>
        <v>23408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2596.6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246335.97999999998</v>
      </c>
      <c r="D307" s="14">
        <f>data!BO69</f>
        <v>4497.74</v>
      </c>
      <c r="E307" s="14">
        <f>data!BP69</f>
        <v>791052.55</v>
      </c>
      <c r="F307" s="14">
        <f>data!BQ69</f>
        <v>0</v>
      </c>
      <c r="G307" s="14">
        <f>data!BR69</f>
        <v>71107.86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3573511</v>
      </c>
      <c r="D309" s="14">
        <f>data!BO71</f>
        <v>190291.69</v>
      </c>
      <c r="E309" s="14">
        <f>data!BP71</f>
        <v>1082245.24</v>
      </c>
      <c r="F309" s="14">
        <f>data!BQ71</f>
        <v>0</v>
      </c>
      <c r="G309" s="14">
        <f>data!BR71</f>
        <v>1195178.49</v>
      </c>
      <c r="H309" s="14">
        <f>data!BS71</f>
        <v>23414.69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29523.43857644992</v>
      </c>
      <c r="D316" s="85">
        <f>data!BO76</f>
        <v>211.47855998365537</v>
      </c>
      <c r="E316" s="85">
        <f>data!BP76</f>
        <v>1204.9119905410219</v>
      </c>
      <c r="F316" s="85">
        <f>data!BQ76</f>
        <v>0</v>
      </c>
      <c r="G316" s="85">
        <f>data!BR76</f>
        <v>1688.7336716743605</v>
      </c>
      <c r="H316" s="85">
        <f>data!BS76</f>
        <v>921.2212393434354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992.25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Samaritan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23.4662644230769</v>
      </c>
      <c r="E330" s="26">
        <f>data!BW60</f>
        <v>2.0063701923076902</v>
      </c>
      <c r="F330" s="26">
        <f>data!BX60</f>
        <v>0</v>
      </c>
      <c r="G330" s="26">
        <f>data!BY60</f>
        <v>11.1971778846154</v>
      </c>
      <c r="H330" s="26">
        <f>data!BZ60</f>
        <v>1.5905048076923101</v>
      </c>
      <c r="I330" s="26">
        <f>data!CA60</f>
        <v>2.0200624999999999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1382173.82</v>
      </c>
      <c r="E331" s="86">
        <f>data!BW61</f>
        <v>110677.64</v>
      </c>
      <c r="F331" s="86">
        <f>data!BX61</f>
        <v>0</v>
      </c>
      <c r="G331" s="86">
        <f>data!BY61</f>
        <v>1368649.74</v>
      </c>
      <c r="H331" s="86">
        <f>data!BZ61</f>
        <v>180620.6</v>
      </c>
      <c r="I331" s="86">
        <f>data!CA61</f>
        <v>125073.56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360017</v>
      </c>
      <c r="E332" s="86">
        <f>data!BW62</f>
        <v>28828</v>
      </c>
      <c r="F332" s="86">
        <f>data!BX62</f>
        <v>0</v>
      </c>
      <c r="G332" s="86">
        <f>data!BY62</f>
        <v>356494</v>
      </c>
      <c r="H332" s="86">
        <f>data!BZ62</f>
        <v>47047</v>
      </c>
      <c r="I332" s="86">
        <f>data!CA62</f>
        <v>32578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18077.36</v>
      </c>
      <c r="E334" s="86">
        <f>data!BW64</f>
        <v>5387.28</v>
      </c>
      <c r="F334" s="86">
        <f>data!BX64</f>
        <v>0</v>
      </c>
      <c r="G334" s="86">
        <f>data!BY64</f>
        <v>11777.35</v>
      </c>
      <c r="H334" s="86">
        <f>data!BZ64</f>
        <v>0</v>
      </c>
      <c r="I334" s="86">
        <f>data!CA64</f>
        <v>99249.07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427867.72</v>
      </c>
      <c r="E336" s="86">
        <f>data!BW66</f>
        <v>73331.58</v>
      </c>
      <c r="F336" s="86">
        <f>data!BX66</f>
        <v>0</v>
      </c>
      <c r="G336" s="86">
        <f>data!BY66</f>
        <v>6983.89</v>
      </c>
      <c r="H336" s="86">
        <f>data!BZ66</f>
        <v>0</v>
      </c>
      <c r="I336" s="86">
        <f>data!CA66</f>
        <v>112889.84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43042</v>
      </c>
      <c r="E337" s="86">
        <f>data!BW67</f>
        <v>24667</v>
      </c>
      <c r="F337" s="86">
        <f>data!BX67</f>
        <v>0</v>
      </c>
      <c r="G337" s="86">
        <f>data!BY67</f>
        <v>15807</v>
      </c>
      <c r="H337" s="86">
        <f>data!BZ67</f>
        <v>0</v>
      </c>
      <c r="I337" s="86">
        <f>data!CA67</f>
        <v>201238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1031.8399999999999</v>
      </c>
      <c r="E339" s="86">
        <f>data!BW69</f>
        <v>16227.86</v>
      </c>
      <c r="F339" s="86">
        <f>data!BX69</f>
        <v>0</v>
      </c>
      <c r="G339" s="86">
        <f>data!BY69</f>
        <v>13076.98</v>
      </c>
      <c r="H339" s="86">
        <f>data!BZ69</f>
        <v>115</v>
      </c>
      <c r="I339" s="86">
        <f>data!CA69</f>
        <v>453.31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2232209.7400000002</v>
      </c>
      <c r="E341" s="14">
        <f>data!BW71</f>
        <v>265119.35999999999</v>
      </c>
      <c r="F341" s="14">
        <f>data!BX71</f>
        <v>0</v>
      </c>
      <c r="G341" s="14">
        <f>data!BY71</f>
        <v>1772788.96</v>
      </c>
      <c r="H341" s="14">
        <f>data!BZ71</f>
        <v>227782.6</v>
      </c>
      <c r="I341" s="14">
        <f>data!CA71</f>
        <v>571481.78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1693.8916853324981</v>
      </c>
      <c r="E348" s="85">
        <f>data!BW76</f>
        <v>970.73817046155932</v>
      </c>
      <c r="F348" s="85">
        <f>data!BX76</f>
        <v>0</v>
      </c>
      <c r="G348" s="85">
        <f>data!BY76</f>
        <v>622.05644717143502</v>
      </c>
      <c r="H348" s="85">
        <f>data!BZ76</f>
        <v>0</v>
      </c>
      <c r="I348" s="85">
        <f>data!CA76</f>
        <v>7919.6141707049874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1825.7400000000002</v>
      </c>
      <c r="E350" s="85">
        <f>data!BW78</f>
        <v>1046.2725</v>
      </c>
      <c r="F350" s="85">
        <f>data!BX78</f>
        <v>0</v>
      </c>
      <c r="G350" s="85">
        <f>data!BY78</f>
        <v>670.32</v>
      </c>
      <c r="H350" s="85">
        <f>data!BZ78</f>
        <v>0</v>
      </c>
      <c r="I350" s="85">
        <f>data!CA78</f>
        <v>8534.4525000000012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Samaritan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7.9606874999999997</v>
      </c>
      <c r="E362" s="217"/>
      <c r="F362" s="211"/>
      <c r="G362" s="211"/>
      <c r="H362" s="211"/>
      <c r="I362" s="87">
        <f>data!CE60</f>
        <v>566.67405288461532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881983.37</v>
      </c>
      <c r="E363" s="218"/>
      <c r="F363" s="219"/>
      <c r="G363" s="219"/>
      <c r="H363" s="219"/>
      <c r="I363" s="86">
        <f>data!CE61</f>
        <v>53321776.079999991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229731</v>
      </c>
      <c r="E364" s="218"/>
      <c r="F364" s="219"/>
      <c r="G364" s="219"/>
      <c r="H364" s="219"/>
      <c r="I364" s="86">
        <f>data!CE62</f>
        <v>13888796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17025.71</v>
      </c>
      <c r="E365" s="218"/>
      <c r="F365" s="219"/>
      <c r="G365" s="219"/>
      <c r="H365" s="219"/>
      <c r="I365" s="86">
        <f>data!CE63</f>
        <v>6962280.410000002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1279.8599999999999</v>
      </c>
      <c r="D366" s="86">
        <f>data!CC64</f>
        <v>27240.39</v>
      </c>
      <c r="E366" s="218"/>
      <c r="F366" s="219"/>
      <c r="G366" s="219"/>
      <c r="H366" s="219"/>
      <c r="I366" s="86">
        <f>data!CE64</f>
        <v>13597818.499999996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122589.62999999999</v>
      </c>
      <c r="E367" s="218"/>
      <c r="F367" s="219"/>
      <c r="G367" s="219"/>
      <c r="H367" s="219"/>
      <c r="I367" s="86">
        <f>data!CE65</f>
        <v>561993.31999999995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74289.84</v>
      </c>
      <c r="E368" s="218"/>
      <c r="F368" s="219"/>
      <c r="G368" s="219"/>
      <c r="H368" s="219"/>
      <c r="I368" s="86">
        <f>data!CE66</f>
        <v>9756037.0800000038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2621</v>
      </c>
      <c r="D369" s="86">
        <f>data!CC67</f>
        <v>6920</v>
      </c>
      <c r="E369" s="218"/>
      <c r="F369" s="219"/>
      <c r="G369" s="219"/>
      <c r="H369" s="219"/>
      <c r="I369" s="86">
        <f>data!CE67</f>
        <v>6030224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1154240.21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3670.18</v>
      </c>
      <c r="E371" s="86">
        <f>data!CD69</f>
        <v>987696.61</v>
      </c>
      <c r="F371" s="219"/>
      <c r="G371" s="219"/>
      <c r="H371" s="219"/>
      <c r="I371" s="86">
        <f>data!CE69</f>
        <v>2718540.3000000003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3900.8599999999997</v>
      </c>
      <c r="D373" s="86">
        <f>data!CC71</f>
        <v>1363450.1199999999</v>
      </c>
      <c r="E373" s="86">
        <f>data!CD71</f>
        <v>987696.61</v>
      </c>
      <c r="F373" s="219"/>
      <c r="G373" s="219"/>
      <c r="H373" s="219"/>
      <c r="I373" s="14">
        <f>data!CE71</f>
        <v>107991705.89999996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96939718.499999985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180592320.57999998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277532039.08000004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103.16027316275873</v>
      </c>
      <c r="D380" s="85">
        <f>data!CC76</f>
        <v>272.34312114968304</v>
      </c>
      <c r="E380" s="214"/>
      <c r="F380" s="211"/>
      <c r="G380" s="211"/>
      <c r="H380" s="211"/>
      <c r="I380" s="14">
        <f>data!CE76</f>
        <v>237316.08199999999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105924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174089.15999999997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396755.99999999988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153.66861057692307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66" transitionEvaluation="1" transitionEntry="1" codeName="Sheet10">
    <pageSetUpPr autoPageBreaks="0" fitToPage="1"/>
  </sheetPr>
  <dimension ref="A1:CF816"/>
  <sheetViews>
    <sheetView showGridLines="0" topLeftCell="A66" zoomScale="75" workbookViewId="0">
      <selection activeCell="C82" sqref="C8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3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35">
      <c r="A3" s="199"/>
      <c r="C3" s="234"/>
    </row>
    <row r="4" spans="1:6" ht="12.75" customHeight="1" x14ac:dyDescent="0.35">
      <c r="C4" s="234"/>
    </row>
    <row r="5" spans="1:6" ht="12.75" customHeight="1" x14ac:dyDescent="0.35">
      <c r="A5" s="199" t="s">
        <v>1262</v>
      </c>
      <c r="C5" s="234"/>
    </row>
    <row r="6" spans="1:6" ht="12.75" customHeight="1" x14ac:dyDescent="0.35">
      <c r="A6" s="199" t="s">
        <v>0</v>
      </c>
      <c r="C6" s="234"/>
    </row>
    <row r="7" spans="1:6" ht="12.75" customHeight="1" x14ac:dyDescent="0.35">
      <c r="A7" s="199" t="s">
        <v>1</v>
      </c>
      <c r="C7" s="234"/>
    </row>
    <row r="8" spans="1:6" ht="12.75" customHeight="1" x14ac:dyDescent="0.35">
      <c r="C8" s="234"/>
    </row>
    <row r="9" spans="1:6" ht="12.75" customHeight="1" x14ac:dyDescent="0.35">
      <c r="C9" s="234"/>
    </row>
    <row r="10" spans="1:6" ht="12.75" customHeight="1" x14ac:dyDescent="0.35">
      <c r="A10" s="198" t="s">
        <v>1228</v>
      </c>
      <c r="C10" s="234"/>
    </row>
    <row r="11" spans="1:6" ht="12.75" customHeight="1" x14ac:dyDescent="0.35">
      <c r="A11" s="198" t="s">
        <v>1231</v>
      </c>
      <c r="C11" s="234"/>
    </row>
    <row r="12" spans="1:6" ht="12.75" customHeight="1" x14ac:dyDescent="0.35">
      <c r="C12" s="234"/>
    </row>
    <row r="13" spans="1:6" ht="12.75" customHeight="1" x14ac:dyDescent="0.35">
      <c r="C13" s="234"/>
    </row>
    <row r="14" spans="1:6" ht="12.75" customHeight="1" x14ac:dyDescent="0.35">
      <c r="A14" s="199" t="s">
        <v>2</v>
      </c>
      <c r="C14" s="234"/>
    </row>
    <row r="15" spans="1:6" ht="12.75" customHeight="1" x14ac:dyDescent="0.35">
      <c r="A15" s="199"/>
      <c r="C15" s="234"/>
    </row>
    <row r="16" spans="1:6" ht="12.75" customHeight="1" x14ac:dyDescent="0.35">
      <c r="A16" s="180" t="s">
        <v>1255</v>
      </c>
      <c r="C16" s="234"/>
      <c r="E16" s="235" t="s">
        <v>1254</v>
      </c>
    </row>
    <row r="17" spans="1:6" ht="12.75" customHeight="1" x14ac:dyDescent="0.35">
      <c r="A17" s="180" t="s">
        <v>1230</v>
      </c>
      <c r="C17" s="235" t="s">
        <v>1254</v>
      </c>
    </row>
    <row r="18" spans="1:6" ht="12.75" customHeight="1" x14ac:dyDescent="0.35">
      <c r="A18" s="226"/>
      <c r="C18" s="234"/>
    </row>
    <row r="19" spans="1:6" ht="12.75" customHeight="1" x14ac:dyDescent="0.35">
      <c r="C19" s="234"/>
    </row>
    <row r="20" spans="1:6" ht="12.75" customHeight="1" x14ac:dyDescent="0.35">
      <c r="A20" s="236" t="s">
        <v>1234</v>
      </c>
      <c r="B20" s="236"/>
      <c r="C20" s="237"/>
      <c r="D20" s="236"/>
      <c r="E20" s="236"/>
      <c r="F20" s="236"/>
    </row>
    <row r="21" spans="1:6" ht="22.5" customHeight="1" x14ac:dyDescent="0.35">
      <c r="A21" s="199"/>
      <c r="C21" s="234"/>
    </row>
    <row r="22" spans="1:6" ht="12.65" customHeight="1" x14ac:dyDescent="0.35">
      <c r="A22" s="238" t="s">
        <v>1256</v>
      </c>
      <c r="B22" s="239"/>
      <c r="C22" s="240"/>
      <c r="D22" s="238"/>
      <c r="E22" s="238"/>
    </row>
    <row r="23" spans="1:6" ht="12.65" customHeight="1" x14ac:dyDescent="0.35">
      <c r="B23" s="199"/>
      <c r="C23" s="234"/>
    </row>
    <row r="24" spans="1:6" ht="12.65" customHeight="1" x14ac:dyDescent="0.35">
      <c r="A24" s="241" t="s">
        <v>3</v>
      </c>
      <c r="C24" s="234"/>
    </row>
    <row r="25" spans="1:6" ht="12.65" customHeight="1" x14ac:dyDescent="0.35">
      <c r="A25" s="198" t="s">
        <v>1235</v>
      </c>
      <c r="C25" s="234"/>
    </row>
    <row r="26" spans="1:6" ht="12.65" customHeight="1" x14ac:dyDescent="0.35">
      <c r="A26" s="199" t="s">
        <v>4</v>
      </c>
      <c r="C26" s="234"/>
    </row>
    <row r="27" spans="1:6" ht="12.65" customHeight="1" x14ac:dyDescent="0.35">
      <c r="A27" s="198" t="s">
        <v>1236</v>
      </c>
      <c r="C27" s="234"/>
    </row>
    <row r="28" spans="1:6" ht="12.65" customHeight="1" x14ac:dyDescent="0.35">
      <c r="A28" s="199" t="s">
        <v>5</v>
      </c>
      <c r="C28" s="234"/>
    </row>
    <row r="29" spans="1:6" ht="12.65" customHeight="1" x14ac:dyDescent="0.35">
      <c r="A29" s="198"/>
      <c r="C29" s="234"/>
    </row>
    <row r="30" spans="1:6" ht="12.65" customHeight="1" x14ac:dyDescent="0.35">
      <c r="A30" s="180" t="s">
        <v>6</v>
      </c>
      <c r="C30" s="234"/>
    </row>
    <row r="31" spans="1:6" ht="12.65" customHeight="1" x14ac:dyDescent="0.35">
      <c r="A31" s="199" t="s">
        <v>7</v>
      </c>
      <c r="C31" s="234"/>
    </row>
    <row r="32" spans="1:6" ht="12.65" customHeight="1" x14ac:dyDescent="0.35">
      <c r="A32" s="199" t="s">
        <v>8</v>
      </c>
      <c r="C32" s="234"/>
    </row>
    <row r="33" spans="1:84" ht="12.65" customHeight="1" x14ac:dyDescent="0.35">
      <c r="A33" s="198" t="s">
        <v>1237</v>
      </c>
      <c r="C33" s="234"/>
    </row>
    <row r="34" spans="1:84" ht="12.65" customHeight="1" x14ac:dyDescent="0.35">
      <c r="A34" s="199" t="s">
        <v>9</v>
      </c>
      <c r="C34" s="234"/>
    </row>
    <row r="35" spans="1:84" ht="12.65" customHeight="1" x14ac:dyDescent="0.35">
      <c r="A35" s="199"/>
      <c r="C35" s="234"/>
    </row>
    <row r="36" spans="1:84" ht="12.65" customHeight="1" x14ac:dyDescent="0.35">
      <c r="A36" s="198" t="s">
        <v>1238</v>
      </c>
      <c r="C36" s="234"/>
    </row>
    <row r="37" spans="1:84" ht="12.65" customHeight="1" x14ac:dyDescent="0.35">
      <c r="A37" s="199" t="s">
        <v>1229</v>
      </c>
      <c r="C37" s="234"/>
    </row>
    <row r="38" spans="1:84" ht="12" customHeight="1" x14ac:dyDescent="0.35">
      <c r="A38" s="198"/>
      <c r="C38" s="234"/>
    </row>
    <row r="39" spans="1:84" ht="12.65" customHeight="1" x14ac:dyDescent="0.35">
      <c r="A39" s="199"/>
      <c r="C39" s="234"/>
    </row>
    <row r="40" spans="1:84" ht="12" customHeight="1" x14ac:dyDescent="0.35">
      <c r="A40" s="199"/>
      <c r="C40" s="234"/>
    </row>
    <row r="41" spans="1:84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5">
      <c r="A43" s="199"/>
      <c r="C43" s="234"/>
      <c r="F43" s="181"/>
    </row>
    <row r="44" spans="1:84" ht="12" customHeight="1" x14ac:dyDescent="0.35">
      <c r="A44" s="293"/>
      <c r="B44" s="293"/>
      <c r="C44" s="294" t="s">
        <v>10</v>
      </c>
      <c r="D44" s="295" t="s">
        <v>11</v>
      </c>
      <c r="E44" s="295" t="s">
        <v>12</v>
      </c>
      <c r="F44" s="295" t="s">
        <v>13</v>
      </c>
      <c r="G44" s="295" t="s">
        <v>14</v>
      </c>
      <c r="H44" s="295" t="s">
        <v>15</v>
      </c>
      <c r="I44" s="295" t="s">
        <v>16</v>
      </c>
      <c r="J44" s="295" t="s">
        <v>17</v>
      </c>
      <c r="K44" s="295" t="s">
        <v>18</v>
      </c>
      <c r="L44" s="295" t="s">
        <v>19</v>
      </c>
      <c r="M44" s="295" t="s">
        <v>20</v>
      </c>
      <c r="N44" s="295" t="s">
        <v>21</v>
      </c>
      <c r="O44" s="295" t="s">
        <v>22</v>
      </c>
      <c r="P44" s="295" t="s">
        <v>23</v>
      </c>
      <c r="Q44" s="295" t="s">
        <v>24</v>
      </c>
      <c r="R44" s="295" t="s">
        <v>25</v>
      </c>
      <c r="S44" s="295" t="s">
        <v>26</v>
      </c>
      <c r="T44" s="295" t="s">
        <v>27</v>
      </c>
      <c r="U44" s="295" t="s">
        <v>28</v>
      </c>
      <c r="V44" s="295" t="s">
        <v>29</v>
      </c>
      <c r="W44" s="295" t="s">
        <v>30</v>
      </c>
      <c r="X44" s="295" t="s">
        <v>31</v>
      </c>
      <c r="Y44" s="295" t="s">
        <v>32</v>
      </c>
      <c r="Z44" s="295" t="s">
        <v>33</v>
      </c>
      <c r="AA44" s="295" t="s">
        <v>34</v>
      </c>
      <c r="AB44" s="295" t="s">
        <v>35</v>
      </c>
      <c r="AC44" s="295" t="s">
        <v>36</v>
      </c>
      <c r="AD44" s="295" t="s">
        <v>37</v>
      </c>
      <c r="AE44" s="295" t="s">
        <v>38</v>
      </c>
      <c r="AF44" s="295" t="s">
        <v>39</v>
      </c>
      <c r="AG44" s="295" t="s">
        <v>40</v>
      </c>
      <c r="AH44" s="295" t="s">
        <v>41</v>
      </c>
      <c r="AI44" s="295" t="s">
        <v>42</v>
      </c>
      <c r="AJ44" s="295" t="s">
        <v>43</v>
      </c>
      <c r="AK44" s="295" t="s">
        <v>44</v>
      </c>
      <c r="AL44" s="295" t="s">
        <v>45</v>
      </c>
      <c r="AM44" s="295" t="s">
        <v>46</v>
      </c>
      <c r="AN44" s="295" t="s">
        <v>47</v>
      </c>
      <c r="AO44" s="295" t="s">
        <v>48</v>
      </c>
      <c r="AP44" s="295" t="s">
        <v>49</v>
      </c>
      <c r="AQ44" s="295" t="s">
        <v>50</v>
      </c>
      <c r="AR44" s="295" t="s">
        <v>51</v>
      </c>
      <c r="AS44" s="295" t="s">
        <v>52</v>
      </c>
      <c r="AT44" s="295" t="s">
        <v>53</v>
      </c>
      <c r="AU44" s="295" t="s">
        <v>54</v>
      </c>
      <c r="AV44" s="295" t="s">
        <v>55</v>
      </c>
      <c r="AW44" s="295" t="s">
        <v>56</v>
      </c>
      <c r="AX44" s="295" t="s">
        <v>57</v>
      </c>
      <c r="AY44" s="295" t="s">
        <v>58</v>
      </c>
      <c r="AZ44" s="295" t="s">
        <v>59</v>
      </c>
      <c r="BA44" s="295" t="s">
        <v>60</v>
      </c>
      <c r="BB44" s="295" t="s">
        <v>61</v>
      </c>
      <c r="BC44" s="295" t="s">
        <v>62</v>
      </c>
      <c r="BD44" s="295" t="s">
        <v>63</v>
      </c>
      <c r="BE44" s="295" t="s">
        <v>64</v>
      </c>
      <c r="BF44" s="295" t="s">
        <v>65</v>
      </c>
      <c r="BG44" s="295" t="s">
        <v>66</v>
      </c>
      <c r="BH44" s="295" t="s">
        <v>67</v>
      </c>
      <c r="BI44" s="295" t="s">
        <v>68</v>
      </c>
      <c r="BJ44" s="295" t="s">
        <v>69</v>
      </c>
      <c r="BK44" s="295" t="s">
        <v>70</v>
      </c>
      <c r="BL44" s="295" t="s">
        <v>71</v>
      </c>
      <c r="BM44" s="295" t="s">
        <v>72</v>
      </c>
      <c r="BN44" s="295" t="s">
        <v>73</v>
      </c>
      <c r="BO44" s="295" t="s">
        <v>74</v>
      </c>
      <c r="BP44" s="295" t="s">
        <v>75</v>
      </c>
      <c r="BQ44" s="295" t="s">
        <v>76</v>
      </c>
      <c r="BR44" s="295" t="s">
        <v>77</v>
      </c>
      <c r="BS44" s="295" t="s">
        <v>78</v>
      </c>
      <c r="BT44" s="295" t="s">
        <v>79</v>
      </c>
      <c r="BU44" s="295" t="s">
        <v>80</v>
      </c>
      <c r="BV44" s="295" t="s">
        <v>81</v>
      </c>
      <c r="BW44" s="295" t="s">
        <v>82</v>
      </c>
      <c r="BX44" s="295" t="s">
        <v>83</v>
      </c>
      <c r="BY44" s="295" t="s">
        <v>84</v>
      </c>
      <c r="BZ44" s="295" t="s">
        <v>85</v>
      </c>
      <c r="CA44" s="295" t="s">
        <v>86</v>
      </c>
      <c r="CB44" s="295" t="s">
        <v>87</v>
      </c>
      <c r="CC44" s="295" t="s">
        <v>88</v>
      </c>
      <c r="CD44" s="295" t="s">
        <v>89</v>
      </c>
      <c r="CE44" s="295" t="s">
        <v>90</v>
      </c>
      <c r="CF44" s="2"/>
    </row>
    <row r="45" spans="1:84" ht="12" customHeight="1" x14ac:dyDescent="0.35">
      <c r="A45" s="293"/>
      <c r="B45" s="296" t="s">
        <v>91</v>
      </c>
      <c r="C45" s="294" t="s">
        <v>92</v>
      </c>
      <c r="D45" s="295" t="s">
        <v>93</v>
      </c>
      <c r="E45" s="295" t="s">
        <v>94</v>
      </c>
      <c r="F45" s="295" t="s">
        <v>95</v>
      </c>
      <c r="G45" s="295" t="s">
        <v>96</v>
      </c>
      <c r="H45" s="295" t="s">
        <v>97</v>
      </c>
      <c r="I45" s="295" t="s">
        <v>98</v>
      </c>
      <c r="J45" s="295" t="s">
        <v>99</v>
      </c>
      <c r="K45" s="295" t="s">
        <v>100</v>
      </c>
      <c r="L45" s="295" t="s">
        <v>101</v>
      </c>
      <c r="M45" s="295" t="s">
        <v>102</v>
      </c>
      <c r="N45" s="295" t="s">
        <v>103</v>
      </c>
      <c r="O45" s="295" t="s">
        <v>104</v>
      </c>
      <c r="P45" s="295" t="s">
        <v>105</v>
      </c>
      <c r="Q45" s="295" t="s">
        <v>106</v>
      </c>
      <c r="R45" s="295" t="s">
        <v>107</v>
      </c>
      <c r="S45" s="295" t="s">
        <v>108</v>
      </c>
      <c r="T45" s="295" t="s">
        <v>1194</v>
      </c>
      <c r="U45" s="295" t="s">
        <v>109</v>
      </c>
      <c r="V45" s="295" t="s">
        <v>110</v>
      </c>
      <c r="W45" s="295" t="s">
        <v>111</v>
      </c>
      <c r="X45" s="295" t="s">
        <v>112</v>
      </c>
      <c r="Y45" s="295" t="s">
        <v>113</v>
      </c>
      <c r="Z45" s="295" t="s">
        <v>113</v>
      </c>
      <c r="AA45" s="295" t="s">
        <v>114</v>
      </c>
      <c r="AB45" s="295" t="s">
        <v>115</v>
      </c>
      <c r="AC45" s="295" t="s">
        <v>116</v>
      </c>
      <c r="AD45" s="295" t="s">
        <v>117</v>
      </c>
      <c r="AE45" s="295" t="s">
        <v>96</v>
      </c>
      <c r="AF45" s="295" t="s">
        <v>97</v>
      </c>
      <c r="AG45" s="295" t="s">
        <v>118</v>
      </c>
      <c r="AH45" s="295" t="s">
        <v>119</v>
      </c>
      <c r="AI45" s="295" t="s">
        <v>120</v>
      </c>
      <c r="AJ45" s="295" t="s">
        <v>121</v>
      </c>
      <c r="AK45" s="295" t="s">
        <v>122</v>
      </c>
      <c r="AL45" s="295" t="s">
        <v>123</v>
      </c>
      <c r="AM45" s="295" t="s">
        <v>124</v>
      </c>
      <c r="AN45" s="295" t="s">
        <v>110</v>
      </c>
      <c r="AO45" s="295" t="s">
        <v>125</v>
      </c>
      <c r="AP45" s="295" t="s">
        <v>126</v>
      </c>
      <c r="AQ45" s="295" t="s">
        <v>127</v>
      </c>
      <c r="AR45" s="295" t="s">
        <v>128</v>
      </c>
      <c r="AS45" s="295" t="s">
        <v>129</v>
      </c>
      <c r="AT45" s="295" t="s">
        <v>130</v>
      </c>
      <c r="AU45" s="295" t="s">
        <v>131</v>
      </c>
      <c r="AV45" s="295" t="s">
        <v>132</v>
      </c>
      <c r="AW45" s="295" t="s">
        <v>133</v>
      </c>
      <c r="AX45" s="295" t="s">
        <v>134</v>
      </c>
      <c r="AY45" s="295" t="s">
        <v>135</v>
      </c>
      <c r="AZ45" s="295" t="s">
        <v>136</v>
      </c>
      <c r="BA45" s="295" t="s">
        <v>137</v>
      </c>
      <c r="BB45" s="295" t="s">
        <v>138</v>
      </c>
      <c r="BC45" s="295" t="s">
        <v>108</v>
      </c>
      <c r="BD45" s="295" t="s">
        <v>139</v>
      </c>
      <c r="BE45" s="295" t="s">
        <v>140</v>
      </c>
      <c r="BF45" s="295" t="s">
        <v>141</v>
      </c>
      <c r="BG45" s="295" t="s">
        <v>142</v>
      </c>
      <c r="BH45" s="295" t="s">
        <v>143</v>
      </c>
      <c r="BI45" s="295" t="s">
        <v>144</v>
      </c>
      <c r="BJ45" s="295" t="s">
        <v>145</v>
      </c>
      <c r="BK45" s="295" t="s">
        <v>146</v>
      </c>
      <c r="BL45" s="295" t="s">
        <v>147</v>
      </c>
      <c r="BM45" s="295" t="s">
        <v>132</v>
      </c>
      <c r="BN45" s="295" t="s">
        <v>148</v>
      </c>
      <c r="BO45" s="295" t="s">
        <v>149</v>
      </c>
      <c r="BP45" s="295" t="s">
        <v>150</v>
      </c>
      <c r="BQ45" s="295" t="s">
        <v>151</v>
      </c>
      <c r="BR45" s="295" t="s">
        <v>152</v>
      </c>
      <c r="BS45" s="295" t="s">
        <v>153</v>
      </c>
      <c r="BT45" s="295" t="s">
        <v>154</v>
      </c>
      <c r="BU45" s="295" t="s">
        <v>155</v>
      </c>
      <c r="BV45" s="295" t="s">
        <v>155</v>
      </c>
      <c r="BW45" s="295" t="s">
        <v>155</v>
      </c>
      <c r="BX45" s="295" t="s">
        <v>156</v>
      </c>
      <c r="BY45" s="295" t="s">
        <v>157</v>
      </c>
      <c r="BZ45" s="295" t="s">
        <v>158</v>
      </c>
      <c r="CA45" s="295" t="s">
        <v>159</v>
      </c>
      <c r="CB45" s="295" t="s">
        <v>160</v>
      </c>
      <c r="CC45" s="295" t="s">
        <v>132</v>
      </c>
      <c r="CD45" s="295"/>
      <c r="CE45" s="295" t="s">
        <v>161</v>
      </c>
      <c r="CF45" s="2"/>
    </row>
    <row r="46" spans="1:84" ht="12.65" customHeight="1" x14ac:dyDescent="0.35">
      <c r="A46" s="293" t="s">
        <v>3</v>
      </c>
      <c r="B46" s="295" t="s">
        <v>162</v>
      </c>
      <c r="C46" s="294" t="s">
        <v>163</v>
      </c>
      <c r="D46" s="295" t="s">
        <v>163</v>
      </c>
      <c r="E46" s="295" t="s">
        <v>163</v>
      </c>
      <c r="F46" s="295" t="s">
        <v>164</v>
      </c>
      <c r="G46" s="295" t="s">
        <v>165</v>
      </c>
      <c r="H46" s="295" t="s">
        <v>163</v>
      </c>
      <c r="I46" s="295" t="s">
        <v>166</v>
      </c>
      <c r="J46" s="295"/>
      <c r="K46" s="295" t="s">
        <v>157</v>
      </c>
      <c r="L46" s="295" t="s">
        <v>167</v>
      </c>
      <c r="M46" s="295" t="s">
        <v>168</v>
      </c>
      <c r="N46" s="295" t="s">
        <v>169</v>
      </c>
      <c r="O46" s="295" t="s">
        <v>170</v>
      </c>
      <c r="P46" s="295" t="s">
        <v>169</v>
      </c>
      <c r="Q46" s="295" t="s">
        <v>171</v>
      </c>
      <c r="R46" s="295"/>
      <c r="S46" s="295" t="s">
        <v>169</v>
      </c>
      <c r="T46" s="295" t="s">
        <v>172</v>
      </c>
      <c r="U46" s="295"/>
      <c r="V46" s="295" t="s">
        <v>173</v>
      </c>
      <c r="W46" s="295" t="s">
        <v>174</v>
      </c>
      <c r="X46" s="295" t="s">
        <v>175</v>
      </c>
      <c r="Y46" s="295" t="s">
        <v>176</v>
      </c>
      <c r="Z46" s="295" t="s">
        <v>177</v>
      </c>
      <c r="AA46" s="295" t="s">
        <v>178</v>
      </c>
      <c r="AB46" s="295"/>
      <c r="AC46" s="295" t="s">
        <v>172</v>
      </c>
      <c r="AD46" s="295"/>
      <c r="AE46" s="295" t="s">
        <v>172</v>
      </c>
      <c r="AF46" s="295" t="s">
        <v>179</v>
      </c>
      <c r="AG46" s="295" t="s">
        <v>171</v>
      </c>
      <c r="AH46" s="295"/>
      <c r="AI46" s="295" t="s">
        <v>180</v>
      </c>
      <c r="AJ46" s="295"/>
      <c r="AK46" s="295" t="s">
        <v>172</v>
      </c>
      <c r="AL46" s="295" t="s">
        <v>172</v>
      </c>
      <c r="AM46" s="295" t="s">
        <v>172</v>
      </c>
      <c r="AN46" s="295" t="s">
        <v>181</v>
      </c>
      <c r="AO46" s="295" t="s">
        <v>182</v>
      </c>
      <c r="AP46" s="295" t="s">
        <v>121</v>
      </c>
      <c r="AQ46" s="295" t="s">
        <v>183</v>
      </c>
      <c r="AR46" s="295" t="s">
        <v>169</v>
      </c>
      <c r="AS46" s="295"/>
      <c r="AT46" s="295" t="s">
        <v>184</v>
      </c>
      <c r="AU46" s="295" t="s">
        <v>185</v>
      </c>
      <c r="AV46" s="295" t="s">
        <v>186</v>
      </c>
      <c r="AW46" s="295" t="s">
        <v>187</v>
      </c>
      <c r="AX46" s="295" t="s">
        <v>188</v>
      </c>
      <c r="AY46" s="295"/>
      <c r="AZ46" s="295"/>
      <c r="BA46" s="295" t="s">
        <v>189</v>
      </c>
      <c r="BB46" s="295" t="s">
        <v>169</v>
      </c>
      <c r="BC46" s="295" t="s">
        <v>183</v>
      </c>
      <c r="BD46" s="295"/>
      <c r="BE46" s="295"/>
      <c r="BF46" s="295"/>
      <c r="BG46" s="295"/>
      <c r="BH46" s="295" t="s">
        <v>190</v>
      </c>
      <c r="BI46" s="295" t="s">
        <v>169</v>
      </c>
      <c r="BJ46" s="295"/>
      <c r="BK46" s="295" t="s">
        <v>191</v>
      </c>
      <c r="BL46" s="295"/>
      <c r="BM46" s="295" t="s">
        <v>192</v>
      </c>
      <c r="BN46" s="295" t="s">
        <v>193</v>
      </c>
      <c r="BO46" s="295" t="s">
        <v>194</v>
      </c>
      <c r="BP46" s="295" t="s">
        <v>195</v>
      </c>
      <c r="BQ46" s="295" t="s">
        <v>196</v>
      </c>
      <c r="BR46" s="295"/>
      <c r="BS46" s="295" t="s">
        <v>197</v>
      </c>
      <c r="BT46" s="295" t="s">
        <v>169</v>
      </c>
      <c r="BU46" s="295" t="s">
        <v>198</v>
      </c>
      <c r="BV46" s="295" t="s">
        <v>199</v>
      </c>
      <c r="BW46" s="295" t="s">
        <v>200</v>
      </c>
      <c r="BX46" s="295" t="s">
        <v>151</v>
      </c>
      <c r="BY46" s="295" t="s">
        <v>193</v>
      </c>
      <c r="BZ46" s="295" t="s">
        <v>152</v>
      </c>
      <c r="CA46" s="295" t="s">
        <v>201</v>
      </c>
      <c r="CB46" s="295" t="s">
        <v>201</v>
      </c>
      <c r="CC46" s="295" t="s">
        <v>202</v>
      </c>
      <c r="CD46" s="295"/>
      <c r="CE46" s="295" t="s">
        <v>203</v>
      </c>
      <c r="CF46" s="2"/>
    </row>
    <row r="47" spans="1:84" ht="12.65" customHeight="1" x14ac:dyDescent="0.35">
      <c r="A47" s="293" t="s">
        <v>204</v>
      </c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3"/>
      <c r="CE47" s="293">
        <f>SUM(C47:CC47)</f>
        <v>0</v>
      </c>
      <c r="CF47" s="2"/>
    </row>
    <row r="48" spans="1:84" ht="12.65" customHeight="1" x14ac:dyDescent="0.35">
      <c r="A48" s="293" t="s">
        <v>205</v>
      </c>
      <c r="B48" s="297">
        <v>11686189.369999999</v>
      </c>
      <c r="C48" s="299">
        <f>ROUND(((B48/CE61)*C61),0)</f>
        <v>536321</v>
      </c>
      <c r="D48" s="299">
        <f>ROUND(((B48/CE61)*D61),0)</f>
        <v>0</v>
      </c>
      <c r="E48" s="293">
        <f>ROUND(((B48/CE61)*E61),0)</f>
        <v>776544</v>
      </c>
      <c r="F48" s="293">
        <f>ROUND(((B48/CE61)*F61),0)</f>
        <v>756772</v>
      </c>
      <c r="G48" s="293">
        <f>ROUND(((B48/CE61)*G61),0)</f>
        <v>0</v>
      </c>
      <c r="H48" s="293">
        <f>ROUND(((B48/CE61)*H61),0)</f>
        <v>0</v>
      </c>
      <c r="I48" s="293">
        <f>ROUND(((B48/CE61)*I61),0)</f>
        <v>0</v>
      </c>
      <c r="J48" s="293">
        <f>ROUND(((B48/CE61)*J61),0)</f>
        <v>0</v>
      </c>
      <c r="K48" s="293">
        <f>ROUND(((B48/CE61)*K61),0)</f>
        <v>0</v>
      </c>
      <c r="L48" s="293">
        <f>ROUND(((B48/CE61)*L61),0)</f>
        <v>0</v>
      </c>
      <c r="M48" s="293">
        <f>ROUND(((B48/CE61)*M61),0)</f>
        <v>0</v>
      </c>
      <c r="N48" s="293">
        <f>ROUND(((B48/CE61)*N61),0)</f>
        <v>0</v>
      </c>
      <c r="O48" s="293">
        <f>ROUND(((B48/CE61)*O61),0)</f>
        <v>0</v>
      </c>
      <c r="P48" s="293">
        <f>ROUND(((B48/CE61)*P61),0)</f>
        <v>342112</v>
      </c>
      <c r="Q48" s="293">
        <f>ROUND(((B48/CE61)*Q61),0)</f>
        <v>111802</v>
      </c>
      <c r="R48" s="293">
        <f>ROUND(((B48/CE61)*R61),0)</f>
        <v>657974</v>
      </c>
      <c r="S48" s="293">
        <f>ROUND(((B48/CE61)*S61),0)</f>
        <v>66783</v>
      </c>
      <c r="T48" s="293">
        <f>ROUND(((B48/CE61)*T61),0)</f>
        <v>0</v>
      </c>
      <c r="U48" s="293">
        <f>ROUND(((B48/CE61)*U61),0)</f>
        <v>431839</v>
      </c>
      <c r="V48" s="293">
        <f>ROUND(((B48/CE61)*V61),0)</f>
        <v>0</v>
      </c>
      <c r="W48" s="293">
        <f>ROUND(((B48/CE61)*W61),0)</f>
        <v>37578</v>
      </c>
      <c r="X48" s="293">
        <f>ROUND(((B48/CE61)*X61),0)</f>
        <v>40536</v>
      </c>
      <c r="Y48" s="293">
        <f>ROUND(((B48/CE61)*Y61),0)</f>
        <v>535574</v>
      </c>
      <c r="Z48" s="293">
        <f>ROUND(((B48/CE61)*Z61),0)</f>
        <v>0</v>
      </c>
      <c r="AA48" s="293">
        <f>ROUND(((B48/CE61)*AA61),0)</f>
        <v>23423</v>
      </c>
      <c r="AB48" s="293">
        <f>ROUND(((B48/CE61)*AB61),0)</f>
        <v>275041</v>
      </c>
      <c r="AC48" s="293">
        <f>ROUND(((B48/CE61)*AC61),0)</f>
        <v>134157</v>
      </c>
      <c r="AD48" s="293">
        <f>ROUND(((B48/CE61)*AD61),0)</f>
        <v>0</v>
      </c>
      <c r="AE48" s="293">
        <f>ROUND(((B48/CE61)*AE61),0)</f>
        <v>148723</v>
      </c>
      <c r="AF48" s="293">
        <f>ROUND(((B48/CE61)*AF61),0)</f>
        <v>0</v>
      </c>
      <c r="AG48" s="293">
        <f>ROUND(((B48/CE61)*AG61),0)</f>
        <v>695116</v>
      </c>
      <c r="AH48" s="293">
        <f>ROUND(((B48/CE61)*AH61),0)</f>
        <v>0</v>
      </c>
      <c r="AI48" s="293">
        <f>ROUND(((B48/CE61)*AI61),0)</f>
        <v>224001</v>
      </c>
      <c r="AJ48" s="293">
        <f>ROUND(((B48/CE61)*AJ61),0)</f>
        <v>2311628</v>
      </c>
      <c r="AK48" s="293">
        <f>ROUND(((B48/CE61)*AK61),0)</f>
        <v>144747</v>
      </c>
      <c r="AL48" s="293">
        <f>ROUND(((B48/CE61)*AL61),0)</f>
        <v>2227</v>
      </c>
      <c r="AM48" s="293">
        <f>ROUND(((B48/CE61)*AM61),0)</f>
        <v>0</v>
      </c>
      <c r="AN48" s="293">
        <f>ROUND(((B48/CE61)*AN61),0)</f>
        <v>0</v>
      </c>
      <c r="AO48" s="293">
        <f>ROUND(((B48/CE61)*AO61),0)</f>
        <v>0</v>
      </c>
      <c r="AP48" s="293">
        <f>ROUND(((B48/CE61)*AP61),0)</f>
        <v>191618</v>
      </c>
      <c r="AQ48" s="293">
        <f>ROUND(((B48/CE61)*AQ61),0)</f>
        <v>0</v>
      </c>
      <c r="AR48" s="293">
        <f>ROUND(((B48/CE61)*AR61),0)</f>
        <v>0</v>
      </c>
      <c r="AS48" s="293">
        <f>ROUND(((B48/CE61)*AS61),0)</f>
        <v>0</v>
      </c>
      <c r="AT48" s="293">
        <f>ROUND(((B48/CE61)*AT61),0)</f>
        <v>0</v>
      </c>
      <c r="AU48" s="293">
        <f>ROUND(((B48/CE61)*AU61),0)</f>
        <v>0</v>
      </c>
      <c r="AV48" s="293">
        <f>ROUND(((B48/CE61)*AV61),0)</f>
        <v>37829</v>
      </c>
      <c r="AW48" s="293">
        <f>ROUND(((B48/CE61)*AW61),0)</f>
        <v>0</v>
      </c>
      <c r="AX48" s="293">
        <f>ROUND(((B48/CE61)*AX61),0)</f>
        <v>0</v>
      </c>
      <c r="AY48" s="293">
        <f>ROUND(((B48/CE61)*AY61),0)</f>
        <v>220569</v>
      </c>
      <c r="AZ48" s="293">
        <f>ROUND(((B48/CE61)*AZ61),0)</f>
        <v>0</v>
      </c>
      <c r="BA48" s="293">
        <f>ROUND(((B48/CE61)*BA61),0)</f>
        <v>0</v>
      </c>
      <c r="BB48" s="293">
        <f>ROUND(((B48/CE61)*BB61),0)</f>
        <v>168888</v>
      </c>
      <c r="BC48" s="293">
        <f>ROUND(((B48/CE61)*BC61),0)</f>
        <v>0</v>
      </c>
      <c r="BD48" s="293">
        <f>ROUND(((B48/CE61)*BD61),0)</f>
        <v>96012</v>
      </c>
      <c r="BE48" s="293">
        <f>ROUND(((B48/CE61)*BE61),0)</f>
        <v>290869</v>
      </c>
      <c r="BF48" s="293">
        <f>ROUND(((B48/CE61)*BF61),0)</f>
        <v>265046</v>
      </c>
      <c r="BG48" s="293">
        <f>ROUND(((B48/CE61)*BG61),0)</f>
        <v>0</v>
      </c>
      <c r="BH48" s="293">
        <f>ROUND(((B48/CE61)*BH61),0)</f>
        <v>166685</v>
      </c>
      <c r="BI48" s="293">
        <f>ROUND(((B48/CE61)*BI61),0)</f>
        <v>0</v>
      </c>
      <c r="BJ48" s="293">
        <f>ROUND(((B48/CE61)*BJ61),0)</f>
        <v>117785</v>
      </c>
      <c r="BK48" s="293">
        <f>ROUND(((B48/CE61)*BK61),0)</f>
        <v>286112</v>
      </c>
      <c r="BL48" s="293">
        <f>ROUND(((B48/CE61)*BL61),0)</f>
        <v>193325</v>
      </c>
      <c r="BM48" s="293">
        <f>ROUND(((B48/CE61)*BM61),0)</f>
        <v>33135</v>
      </c>
      <c r="BN48" s="293">
        <f>ROUND(((B48/CE61)*BN61),0)</f>
        <v>393529</v>
      </c>
      <c r="BO48" s="293">
        <f>ROUND(((B48/CE61)*BO61),0)</f>
        <v>20719</v>
      </c>
      <c r="BP48" s="293">
        <f>ROUND(((B48/CE61)*BP61),0)</f>
        <v>43436</v>
      </c>
      <c r="BQ48" s="293">
        <f>ROUND(((B48/CE61)*BQ61),0)</f>
        <v>0</v>
      </c>
      <c r="BR48" s="293">
        <f>ROUND(((B48/CE61)*BR61),0)</f>
        <v>168756</v>
      </c>
      <c r="BS48" s="293">
        <f>ROUND(((B48/CE61)*BS61),0)</f>
        <v>0</v>
      </c>
      <c r="BT48" s="293">
        <f>ROUND(((B48/CE61)*BT61),0)</f>
        <v>0</v>
      </c>
      <c r="BU48" s="293">
        <f>ROUND(((B48/CE61)*BU61),0)</f>
        <v>0</v>
      </c>
      <c r="BV48" s="293">
        <f>ROUND(((B48/CE61)*BV61),0)</f>
        <v>223954</v>
      </c>
      <c r="BW48" s="293">
        <f>ROUND(((B48/CE61)*BW61),0)</f>
        <v>41124</v>
      </c>
      <c r="BX48" s="293">
        <f>ROUND(((B48/CE61)*BX61),0)</f>
        <v>0</v>
      </c>
      <c r="BY48" s="293">
        <f>ROUND(((B48/CE61)*BY61),0)</f>
        <v>274985</v>
      </c>
      <c r="BZ48" s="293">
        <f>ROUND(((B48/CE61)*BZ61),0)</f>
        <v>57444</v>
      </c>
      <c r="CA48" s="293">
        <f>ROUND(((B48/CE61)*CA61),0)</f>
        <v>39127</v>
      </c>
      <c r="CB48" s="293">
        <f>ROUND(((B48/CE61)*CB61),0)</f>
        <v>1226</v>
      </c>
      <c r="CC48" s="293">
        <f>ROUND(((B48/CE61)*CC61),0)</f>
        <v>101121</v>
      </c>
      <c r="CD48" s="293"/>
      <c r="CE48" s="293">
        <f>SUM(C48:CD48)</f>
        <v>11686192</v>
      </c>
      <c r="CF48" s="2"/>
    </row>
    <row r="49" spans="1:84" ht="12.65" customHeight="1" x14ac:dyDescent="0.35">
      <c r="A49" s="293" t="s">
        <v>206</v>
      </c>
      <c r="B49" s="293">
        <f>B47+B48</f>
        <v>11686189.369999999</v>
      </c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"/>
    </row>
    <row r="50" spans="1:84" ht="12.65" customHeight="1" x14ac:dyDescent="0.35">
      <c r="A50" s="293" t="s">
        <v>6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"/>
    </row>
    <row r="51" spans="1:84" ht="12.65" customHeight="1" x14ac:dyDescent="0.35">
      <c r="A51" s="300" t="s">
        <v>207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298"/>
      <c r="BC51" s="298"/>
      <c r="BD51" s="298"/>
      <c r="BE51" s="298"/>
      <c r="BF51" s="298"/>
      <c r="BG51" s="298"/>
      <c r="BH51" s="298"/>
      <c r="BI51" s="298"/>
      <c r="BJ51" s="298"/>
      <c r="BK51" s="298"/>
      <c r="BL51" s="298"/>
      <c r="BM51" s="298"/>
      <c r="BN51" s="298"/>
      <c r="BO51" s="298"/>
      <c r="BP51" s="298"/>
      <c r="BQ51" s="298"/>
      <c r="BR51" s="298"/>
      <c r="BS51" s="298"/>
      <c r="BT51" s="298"/>
      <c r="BU51" s="298"/>
      <c r="BV51" s="298"/>
      <c r="BW51" s="298"/>
      <c r="BX51" s="298"/>
      <c r="BY51" s="298"/>
      <c r="BZ51" s="298"/>
      <c r="CA51" s="298"/>
      <c r="CB51" s="298"/>
      <c r="CC51" s="298"/>
      <c r="CD51" s="293"/>
      <c r="CE51" s="293">
        <f>SUM(C51:CD51)</f>
        <v>0</v>
      </c>
      <c r="CF51" s="2"/>
    </row>
    <row r="52" spans="1:84" ht="12.65" customHeight="1" x14ac:dyDescent="0.35">
      <c r="A52" s="300" t="s">
        <v>208</v>
      </c>
      <c r="B52" s="298">
        <v>5104482.38</v>
      </c>
      <c r="C52" s="293">
        <f>ROUND((B52/(CE76+CF76)*C76),0)</f>
        <v>0</v>
      </c>
      <c r="D52" s="293">
        <f>ROUND((B52/(CE76+CF76)*D76),0)</f>
        <v>0</v>
      </c>
      <c r="E52" s="293">
        <f>ROUND((B52/(CE76+CF76)*E76),0)</f>
        <v>444179</v>
      </c>
      <c r="F52" s="293">
        <f>ROUND((B52/(CE76+CF76)*F76),0)</f>
        <v>281423</v>
      </c>
      <c r="G52" s="293">
        <f>ROUND((B52/(CE76+CF76)*G76),0)</f>
        <v>0</v>
      </c>
      <c r="H52" s="293">
        <f>ROUND((B52/(CE76+CF76)*H76),0)</f>
        <v>0</v>
      </c>
      <c r="I52" s="293">
        <f>ROUND((B52/(CE76+CF76)*I76),0)</f>
        <v>0</v>
      </c>
      <c r="J52" s="293">
        <f>ROUND((B52/(CE76+CF76)*J76),0)</f>
        <v>0</v>
      </c>
      <c r="K52" s="293">
        <f>ROUND((B52/(CE76+CF76)*K76),0)</f>
        <v>0</v>
      </c>
      <c r="L52" s="293">
        <f>ROUND((B52/(CE76+CF76)*L76),0)</f>
        <v>0</v>
      </c>
      <c r="M52" s="293">
        <f>ROUND((B52/(CE76+CF76)*M76),0)</f>
        <v>0</v>
      </c>
      <c r="N52" s="293">
        <f>ROUND((B52/(CE76+CF76)*N76),0)</f>
        <v>0</v>
      </c>
      <c r="O52" s="293">
        <f>ROUND((B52/(CE76+CF76)*O76),0)</f>
        <v>0</v>
      </c>
      <c r="P52" s="293">
        <f>ROUND((B52/(CE76+CF76)*P76),0)</f>
        <v>218007</v>
      </c>
      <c r="Q52" s="293">
        <f>ROUND((B52/(CE76+CF76)*Q76),0)</f>
        <v>30976</v>
      </c>
      <c r="R52" s="293">
        <f>ROUND((B52/(CE76+CF76)*R76),0)</f>
        <v>4127</v>
      </c>
      <c r="S52" s="293">
        <f>ROUND((B52/(CE76+CF76)*S76),0)</f>
        <v>30155</v>
      </c>
      <c r="T52" s="293">
        <f>ROUND((B52/(CE76+CF76)*T76),0)</f>
        <v>0</v>
      </c>
      <c r="U52" s="293">
        <f>ROUND((B52/(CE76+CF76)*U76),0)</f>
        <v>72136</v>
      </c>
      <c r="V52" s="293">
        <f>ROUND((B52/(CE76+CF76)*V76),0)</f>
        <v>0</v>
      </c>
      <c r="W52" s="293">
        <f>ROUND((B52/(CE76+CF76)*W76),0)</f>
        <v>0</v>
      </c>
      <c r="X52" s="293">
        <f>ROUND((B52/(CE76+CF76)*X76),0)</f>
        <v>0</v>
      </c>
      <c r="Y52" s="293">
        <f>ROUND((B52/(CE76+CF76)*Y76),0)</f>
        <v>147579</v>
      </c>
      <c r="Z52" s="293">
        <f>ROUND((B52/(CE76+CF76)*Z76),0)</f>
        <v>0</v>
      </c>
      <c r="AA52" s="293">
        <f>ROUND((B52/(CE76+CF76)*AA76),0)</f>
        <v>0</v>
      </c>
      <c r="AB52" s="293">
        <f>ROUND((B52/(CE76+CF76)*AB76),0)</f>
        <v>36634</v>
      </c>
      <c r="AC52" s="293">
        <f>ROUND((B52/(CE76+CF76)*AC76),0)</f>
        <v>18395</v>
      </c>
      <c r="AD52" s="293">
        <f>ROUND((B52/(CE76+CF76)*AD76),0)</f>
        <v>0</v>
      </c>
      <c r="AE52" s="293">
        <f>ROUND((B52/(CE76+CF76)*AE76),0)</f>
        <v>45243</v>
      </c>
      <c r="AF52" s="293">
        <f>ROUND((B52/(CE76+CF76)*AF76),0)</f>
        <v>0</v>
      </c>
      <c r="AG52" s="293">
        <f>ROUND((B52/(CE76+CF76)*AG76),0)</f>
        <v>121418</v>
      </c>
      <c r="AH52" s="293">
        <f>ROUND((B52/(CE76+CF76)*AH76),0)</f>
        <v>0</v>
      </c>
      <c r="AI52" s="293">
        <f>ROUND((B52/(CE76+CF76)*AI76),0)</f>
        <v>86093</v>
      </c>
      <c r="AJ52" s="293">
        <f>ROUND((B52/(CE76+CF76)*AJ76),0)</f>
        <v>1500218</v>
      </c>
      <c r="AK52" s="293">
        <f>ROUND((B52/(CE76+CF76)*AK76),0)</f>
        <v>0</v>
      </c>
      <c r="AL52" s="293">
        <f>ROUND((B52/(CE76+CF76)*AL76),0)</f>
        <v>0</v>
      </c>
      <c r="AM52" s="293">
        <f>ROUND((B52/(CE76+CF76)*AM76),0)</f>
        <v>0</v>
      </c>
      <c r="AN52" s="293">
        <f>ROUND((B52/(CE76+CF76)*AN76),0)</f>
        <v>0</v>
      </c>
      <c r="AO52" s="293">
        <f>ROUND((B52/(CE76+CF76)*AO76),0)</f>
        <v>0</v>
      </c>
      <c r="AP52" s="293">
        <f>ROUND((B52/(CE76+CF76)*AP76),0)</f>
        <v>0</v>
      </c>
      <c r="AQ52" s="293">
        <f>ROUND((B52/(CE76+CF76)*AQ76),0)</f>
        <v>0</v>
      </c>
      <c r="AR52" s="293">
        <f>ROUND((B52/(CE76+CF76)*AR76),0)</f>
        <v>0</v>
      </c>
      <c r="AS52" s="293">
        <f>ROUND((B52/(CE76+CF76)*AS76),0)</f>
        <v>0</v>
      </c>
      <c r="AT52" s="293">
        <f>ROUND((B52/(CE76+CF76)*AT76),0)</f>
        <v>0</v>
      </c>
      <c r="AU52" s="293">
        <f>ROUND((B52/(CE76+CF76)*AU76),0)</f>
        <v>0</v>
      </c>
      <c r="AV52" s="293">
        <f>ROUND((B52/(CE76+CF76)*AV76),0)</f>
        <v>0</v>
      </c>
      <c r="AW52" s="293">
        <f>ROUND((B52/(CE76+CF76)*AW76),0)</f>
        <v>0</v>
      </c>
      <c r="AX52" s="293">
        <f>ROUND((B52/(CE76+CF76)*AX76),0)</f>
        <v>0</v>
      </c>
      <c r="AY52" s="293">
        <f>ROUND((B52/(CE76+CF76)*AY76),0)</f>
        <v>163599</v>
      </c>
      <c r="AZ52" s="293">
        <f>ROUND((B52/(CE76+CF76)*AZ76),0)</f>
        <v>0</v>
      </c>
      <c r="BA52" s="293">
        <f>ROUND((B52/(CE76+CF76)*BA76),0)</f>
        <v>14578</v>
      </c>
      <c r="BB52" s="293">
        <f>ROUND((B52/(CE76+CF76)*BB76),0)</f>
        <v>12981</v>
      </c>
      <c r="BC52" s="293">
        <f>ROUND((B52/(CE76+CF76)*BC76),0)</f>
        <v>0</v>
      </c>
      <c r="BD52" s="293">
        <f>ROUND((B52/(CE76+CF76)*BD76),0)</f>
        <v>104310</v>
      </c>
      <c r="BE52" s="293">
        <f>ROUND((B52/(CE76+CF76)*BE76),0)</f>
        <v>543741</v>
      </c>
      <c r="BF52" s="293">
        <f>ROUND((B52/(CE76+CF76)*BF76),0)</f>
        <v>75931</v>
      </c>
      <c r="BG52" s="293">
        <f>ROUND((B52/(CE76+CF76)*BG76),0)</f>
        <v>0</v>
      </c>
      <c r="BH52" s="293">
        <f>ROUND((B52/(CE76+CF76)*BH76),0)</f>
        <v>78860</v>
      </c>
      <c r="BI52" s="293">
        <f>ROUND((B52/(CE76+CF76)*BI76),0)</f>
        <v>0</v>
      </c>
      <c r="BJ52" s="293">
        <f>ROUND((B52/(CE76+CF76)*BJ76),0)</f>
        <v>32263</v>
      </c>
      <c r="BK52" s="293">
        <f>ROUND((B52/(CE76+CF76)*BK76),0)</f>
        <v>41449</v>
      </c>
      <c r="BL52" s="293">
        <f>ROUND((B52/(CE76+CF76)*BL76),0)</f>
        <v>29445</v>
      </c>
      <c r="BM52" s="293">
        <f>ROUND((B52/(CE76+CF76)*BM76),0)</f>
        <v>0</v>
      </c>
      <c r="BN52" s="293">
        <f>ROUND((B52/(CE76+CF76)*BN76),0)</f>
        <v>635026</v>
      </c>
      <c r="BO52" s="293">
        <f>ROUND((B52/(CE76+CF76)*BO76),0)</f>
        <v>4549</v>
      </c>
      <c r="BP52" s="293">
        <f>ROUND((B52/(CE76+CF76)*BP76),0)</f>
        <v>25917</v>
      </c>
      <c r="BQ52" s="293">
        <f>ROUND((B52/(CE76+CF76)*BQ76),0)</f>
        <v>0</v>
      </c>
      <c r="BR52" s="293">
        <f>ROUND((B52/(CE76+CF76)*BR76),0)</f>
        <v>36323</v>
      </c>
      <c r="BS52" s="293">
        <f>ROUND((B52/(CE76+CF76)*BS76),0)</f>
        <v>19815</v>
      </c>
      <c r="BT52" s="293">
        <f>ROUND((B52/(CE76+CF76)*BT76),0)</f>
        <v>0</v>
      </c>
      <c r="BU52" s="293">
        <f>ROUND((B52/(CE76+CF76)*BU76),0)</f>
        <v>0</v>
      </c>
      <c r="BV52" s="293">
        <f>ROUND((B52/(CE76+CF76)*BV76),0)</f>
        <v>36434</v>
      </c>
      <c r="BW52" s="293">
        <f>ROUND((B52/(CE76+CF76)*BW76),0)</f>
        <v>20880</v>
      </c>
      <c r="BX52" s="293">
        <f>ROUND((B52/(CE76+CF76)*BX76),0)</f>
        <v>0</v>
      </c>
      <c r="BY52" s="293">
        <f>ROUND((B52/(CE76+CF76)*BY76),0)</f>
        <v>13380</v>
      </c>
      <c r="BZ52" s="293">
        <f>ROUND((B52/(CE76+CF76)*BZ76),0)</f>
        <v>0</v>
      </c>
      <c r="CA52" s="293">
        <f>ROUND((B52/(CE76+CF76)*CA76),0)</f>
        <v>170345</v>
      </c>
      <c r="CB52" s="293">
        <f>ROUND((B52/(CE76+CF76)*CB76),0)</f>
        <v>2219</v>
      </c>
      <c r="CC52" s="293">
        <f>ROUND((B52/(CE76+CF76)*CC76),0)</f>
        <v>5858</v>
      </c>
      <c r="CD52" s="293"/>
      <c r="CE52" s="293">
        <f>SUM(C52:CD52)</f>
        <v>5104486</v>
      </c>
      <c r="CF52" s="2"/>
    </row>
    <row r="53" spans="1:84" ht="12.65" customHeight="1" x14ac:dyDescent="0.35">
      <c r="A53" s="293" t="s">
        <v>206</v>
      </c>
      <c r="B53" s="293">
        <f>B51+B52</f>
        <v>5104482.38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"/>
    </row>
    <row r="54" spans="1:84" ht="15.75" customHeight="1" x14ac:dyDescent="0.35">
      <c r="A54" s="293"/>
      <c r="B54" s="293"/>
      <c r="C54" s="301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"/>
    </row>
    <row r="55" spans="1:84" ht="12.65" customHeight="1" x14ac:dyDescent="0.35">
      <c r="A55" s="300" t="s">
        <v>209</v>
      </c>
      <c r="B55" s="293"/>
      <c r="C55" s="294" t="s">
        <v>10</v>
      </c>
      <c r="D55" s="295" t="s">
        <v>11</v>
      </c>
      <c r="E55" s="295" t="s">
        <v>12</v>
      </c>
      <c r="F55" s="295" t="s">
        <v>13</v>
      </c>
      <c r="G55" s="295" t="s">
        <v>14</v>
      </c>
      <c r="H55" s="295" t="s">
        <v>15</v>
      </c>
      <c r="I55" s="295" t="s">
        <v>16</v>
      </c>
      <c r="J55" s="295" t="s">
        <v>17</v>
      </c>
      <c r="K55" s="295" t="s">
        <v>18</v>
      </c>
      <c r="L55" s="295" t="s">
        <v>19</v>
      </c>
      <c r="M55" s="295" t="s">
        <v>20</v>
      </c>
      <c r="N55" s="295" t="s">
        <v>21</v>
      </c>
      <c r="O55" s="295" t="s">
        <v>22</v>
      </c>
      <c r="P55" s="295" t="s">
        <v>23</v>
      </c>
      <c r="Q55" s="295" t="s">
        <v>24</v>
      </c>
      <c r="R55" s="295" t="s">
        <v>25</v>
      </c>
      <c r="S55" s="295" t="s">
        <v>26</v>
      </c>
      <c r="T55" s="302" t="s">
        <v>27</v>
      </c>
      <c r="U55" s="295" t="s">
        <v>28</v>
      </c>
      <c r="V55" s="295" t="s">
        <v>29</v>
      </c>
      <c r="W55" s="295" t="s">
        <v>30</v>
      </c>
      <c r="X55" s="295" t="s">
        <v>31</v>
      </c>
      <c r="Y55" s="295" t="s">
        <v>32</v>
      </c>
      <c r="Z55" s="295" t="s">
        <v>33</v>
      </c>
      <c r="AA55" s="295" t="s">
        <v>34</v>
      </c>
      <c r="AB55" s="295" t="s">
        <v>35</v>
      </c>
      <c r="AC55" s="295" t="s">
        <v>36</v>
      </c>
      <c r="AD55" s="295" t="s">
        <v>37</v>
      </c>
      <c r="AE55" s="295" t="s">
        <v>38</v>
      </c>
      <c r="AF55" s="295" t="s">
        <v>39</v>
      </c>
      <c r="AG55" s="295" t="s">
        <v>40</v>
      </c>
      <c r="AH55" s="295" t="s">
        <v>41</v>
      </c>
      <c r="AI55" s="295" t="s">
        <v>42</v>
      </c>
      <c r="AJ55" s="295" t="s">
        <v>43</v>
      </c>
      <c r="AK55" s="295" t="s">
        <v>44</v>
      </c>
      <c r="AL55" s="295" t="s">
        <v>45</v>
      </c>
      <c r="AM55" s="295" t="s">
        <v>46</v>
      </c>
      <c r="AN55" s="295" t="s">
        <v>47</v>
      </c>
      <c r="AO55" s="295" t="s">
        <v>48</v>
      </c>
      <c r="AP55" s="295" t="s">
        <v>49</v>
      </c>
      <c r="AQ55" s="295" t="s">
        <v>50</v>
      </c>
      <c r="AR55" s="295" t="s">
        <v>51</v>
      </c>
      <c r="AS55" s="295" t="s">
        <v>52</v>
      </c>
      <c r="AT55" s="295" t="s">
        <v>53</v>
      </c>
      <c r="AU55" s="295" t="s">
        <v>54</v>
      </c>
      <c r="AV55" s="295" t="s">
        <v>55</v>
      </c>
      <c r="AW55" s="295" t="s">
        <v>56</v>
      </c>
      <c r="AX55" s="295" t="s">
        <v>57</v>
      </c>
      <c r="AY55" s="295" t="s">
        <v>58</v>
      </c>
      <c r="AZ55" s="295" t="s">
        <v>59</v>
      </c>
      <c r="BA55" s="295" t="s">
        <v>60</v>
      </c>
      <c r="BB55" s="295" t="s">
        <v>61</v>
      </c>
      <c r="BC55" s="295" t="s">
        <v>62</v>
      </c>
      <c r="BD55" s="295" t="s">
        <v>63</v>
      </c>
      <c r="BE55" s="295" t="s">
        <v>64</v>
      </c>
      <c r="BF55" s="295" t="s">
        <v>65</v>
      </c>
      <c r="BG55" s="295" t="s">
        <v>66</v>
      </c>
      <c r="BH55" s="295" t="s">
        <v>67</v>
      </c>
      <c r="BI55" s="295" t="s">
        <v>68</v>
      </c>
      <c r="BJ55" s="295" t="s">
        <v>69</v>
      </c>
      <c r="BK55" s="295" t="s">
        <v>70</v>
      </c>
      <c r="BL55" s="295" t="s">
        <v>71</v>
      </c>
      <c r="BM55" s="295" t="s">
        <v>72</v>
      </c>
      <c r="BN55" s="295" t="s">
        <v>73</v>
      </c>
      <c r="BO55" s="295" t="s">
        <v>74</v>
      </c>
      <c r="BP55" s="295" t="s">
        <v>75</v>
      </c>
      <c r="BQ55" s="295" t="s">
        <v>76</v>
      </c>
      <c r="BR55" s="295" t="s">
        <v>77</v>
      </c>
      <c r="BS55" s="295" t="s">
        <v>78</v>
      </c>
      <c r="BT55" s="295" t="s">
        <v>79</v>
      </c>
      <c r="BU55" s="295" t="s">
        <v>80</v>
      </c>
      <c r="BV55" s="295" t="s">
        <v>81</v>
      </c>
      <c r="BW55" s="295" t="s">
        <v>82</v>
      </c>
      <c r="BX55" s="295" t="s">
        <v>83</v>
      </c>
      <c r="BY55" s="295" t="s">
        <v>84</v>
      </c>
      <c r="BZ55" s="295" t="s">
        <v>85</v>
      </c>
      <c r="CA55" s="295" t="s">
        <v>86</v>
      </c>
      <c r="CB55" s="295" t="s">
        <v>87</v>
      </c>
      <c r="CC55" s="295" t="s">
        <v>88</v>
      </c>
      <c r="CD55" s="295" t="s">
        <v>89</v>
      </c>
      <c r="CE55" s="295" t="s">
        <v>90</v>
      </c>
      <c r="CF55" s="2"/>
    </row>
    <row r="56" spans="1:84" ht="12.65" customHeight="1" x14ac:dyDescent="0.35">
      <c r="A56" s="300" t="s">
        <v>210</v>
      </c>
      <c r="B56" s="293"/>
      <c r="C56" s="294" t="s">
        <v>92</v>
      </c>
      <c r="D56" s="295" t="s">
        <v>93</v>
      </c>
      <c r="E56" s="295" t="s">
        <v>94</v>
      </c>
      <c r="F56" s="295" t="s">
        <v>95</v>
      </c>
      <c r="G56" s="295" t="s">
        <v>96</v>
      </c>
      <c r="H56" s="295" t="s">
        <v>97</v>
      </c>
      <c r="I56" s="295" t="s">
        <v>98</v>
      </c>
      <c r="J56" s="295" t="s">
        <v>99</v>
      </c>
      <c r="K56" s="295" t="s">
        <v>100</v>
      </c>
      <c r="L56" s="295" t="s">
        <v>101</v>
      </c>
      <c r="M56" s="295" t="s">
        <v>102</v>
      </c>
      <c r="N56" s="295" t="s">
        <v>103</v>
      </c>
      <c r="O56" s="295" t="s">
        <v>104</v>
      </c>
      <c r="P56" s="295" t="s">
        <v>105</v>
      </c>
      <c r="Q56" s="295" t="s">
        <v>106</v>
      </c>
      <c r="R56" s="295" t="s">
        <v>107</v>
      </c>
      <c r="S56" s="295" t="s">
        <v>108</v>
      </c>
      <c r="T56" s="295" t="s">
        <v>1194</v>
      </c>
      <c r="U56" s="295" t="s">
        <v>109</v>
      </c>
      <c r="V56" s="295" t="s">
        <v>110</v>
      </c>
      <c r="W56" s="295" t="s">
        <v>111</v>
      </c>
      <c r="X56" s="295" t="s">
        <v>112</v>
      </c>
      <c r="Y56" s="295" t="s">
        <v>113</v>
      </c>
      <c r="Z56" s="295" t="s">
        <v>113</v>
      </c>
      <c r="AA56" s="295" t="s">
        <v>114</v>
      </c>
      <c r="AB56" s="295" t="s">
        <v>115</v>
      </c>
      <c r="AC56" s="295" t="s">
        <v>116</v>
      </c>
      <c r="AD56" s="295" t="s">
        <v>117</v>
      </c>
      <c r="AE56" s="295" t="s">
        <v>96</v>
      </c>
      <c r="AF56" s="295" t="s">
        <v>97</v>
      </c>
      <c r="AG56" s="295" t="s">
        <v>118</v>
      </c>
      <c r="AH56" s="295" t="s">
        <v>119</v>
      </c>
      <c r="AI56" s="295" t="s">
        <v>120</v>
      </c>
      <c r="AJ56" s="295" t="s">
        <v>121</v>
      </c>
      <c r="AK56" s="295" t="s">
        <v>122</v>
      </c>
      <c r="AL56" s="295" t="s">
        <v>123</v>
      </c>
      <c r="AM56" s="295" t="s">
        <v>124</v>
      </c>
      <c r="AN56" s="295" t="s">
        <v>110</v>
      </c>
      <c r="AO56" s="295" t="s">
        <v>125</v>
      </c>
      <c r="AP56" s="295" t="s">
        <v>126</v>
      </c>
      <c r="AQ56" s="295" t="s">
        <v>127</v>
      </c>
      <c r="AR56" s="295" t="s">
        <v>128</v>
      </c>
      <c r="AS56" s="295" t="s">
        <v>129</v>
      </c>
      <c r="AT56" s="295" t="s">
        <v>130</v>
      </c>
      <c r="AU56" s="295" t="s">
        <v>131</v>
      </c>
      <c r="AV56" s="295" t="s">
        <v>132</v>
      </c>
      <c r="AW56" s="295" t="s">
        <v>133</v>
      </c>
      <c r="AX56" s="295" t="s">
        <v>134</v>
      </c>
      <c r="AY56" s="295" t="s">
        <v>135</v>
      </c>
      <c r="AZ56" s="295" t="s">
        <v>136</v>
      </c>
      <c r="BA56" s="295" t="s">
        <v>137</v>
      </c>
      <c r="BB56" s="295" t="s">
        <v>138</v>
      </c>
      <c r="BC56" s="295" t="s">
        <v>108</v>
      </c>
      <c r="BD56" s="295" t="s">
        <v>139</v>
      </c>
      <c r="BE56" s="295" t="s">
        <v>140</v>
      </c>
      <c r="BF56" s="295" t="s">
        <v>141</v>
      </c>
      <c r="BG56" s="295" t="s">
        <v>142</v>
      </c>
      <c r="BH56" s="295" t="s">
        <v>143</v>
      </c>
      <c r="BI56" s="295" t="s">
        <v>144</v>
      </c>
      <c r="BJ56" s="295" t="s">
        <v>145</v>
      </c>
      <c r="BK56" s="295" t="s">
        <v>146</v>
      </c>
      <c r="BL56" s="295" t="s">
        <v>147</v>
      </c>
      <c r="BM56" s="295" t="s">
        <v>132</v>
      </c>
      <c r="BN56" s="295" t="s">
        <v>148</v>
      </c>
      <c r="BO56" s="295" t="s">
        <v>149</v>
      </c>
      <c r="BP56" s="295" t="s">
        <v>150</v>
      </c>
      <c r="BQ56" s="295" t="s">
        <v>151</v>
      </c>
      <c r="BR56" s="295" t="s">
        <v>152</v>
      </c>
      <c r="BS56" s="295" t="s">
        <v>153</v>
      </c>
      <c r="BT56" s="295" t="s">
        <v>154</v>
      </c>
      <c r="BU56" s="295" t="s">
        <v>155</v>
      </c>
      <c r="BV56" s="295" t="s">
        <v>155</v>
      </c>
      <c r="BW56" s="295" t="s">
        <v>155</v>
      </c>
      <c r="BX56" s="295" t="s">
        <v>156</v>
      </c>
      <c r="BY56" s="295" t="s">
        <v>157</v>
      </c>
      <c r="BZ56" s="295" t="s">
        <v>158</v>
      </c>
      <c r="CA56" s="295" t="s">
        <v>159</v>
      </c>
      <c r="CB56" s="295" t="s">
        <v>160</v>
      </c>
      <c r="CC56" s="295" t="s">
        <v>132</v>
      </c>
      <c r="CD56" s="295" t="s">
        <v>211</v>
      </c>
      <c r="CE56" s="295" t="s">
        <v>161</v>
      </c>
      <c r="CF56" s="2"/>
    </row>
    <row r="57" spans="1:84" ht="12.65" customHeight="1" x14ac:dyDescent="0.35">
      <c r="A57" s="300" t="s">
        <v>212</v>
      </c>
      <c r="B57" s="293"/>
      <c r="C57" s="294" t="s">
        <v>163</v>
      </c>
      <c r="D57" s="295" t="s">
        <v>163</v>
      </c>
      <c r="E57" s="295" t="s">
        <v>163</v>
      </c>
      <c r="F57" s="295" t="s">
        <v>164</v>
      </c>
      <c r="G57" s="295" t="s">
        <v>165</v>
      </c>
      <c r="H57" s="295" t="s">
        <v>163</v>
      </c>
      <c r="I57" s="295" t="s">
        <v>166</v>
      </c>
      <c r="J57" s="295"/>
      <c r="K57" s="295" t="s">
        <v>157</v>
      </c>
      <c r="L57" s="295" t="s">
        <v>167</v>
      </c>
      <c r="M57" s="295" t="s">
        <v>168</v>
      </c>
      <c r="N57" s="295" t="s">
        <v>169</v>
      </c>
      <c r="O57" s="295" t="s">
        <v>170</v>
      </c>
      <c r="P57" s="295" t="s">
        <v>169</v>
      </c>
      <c r="Q57" s="295" t="s">
        <v>171</v>
      </c>
      <c r="R57" s="295"/>
      <c r="S57" s="295" t="s">
        <v>169</v>
      </c>
      <c r="T57" s="295" t="s">
        <v>172</v>
      </c>
      <c r="U57" s="295"/>
      <c r="V57" s="295" t="s">
        <v>173</v>
      </c>
      <c r="W57" s="295" t="s">
        <v>174</v>
      </c>
      <c r="X57" s="295" t="s">
        <v>175</v>
      </c>
      <c r="Y57" s="295" t="s">
        <v>176</v>
      </c>
      <c r="Z57" s="295" t="s">
        <v>177</v>
      </c>
      <c r="AA57" s="295" t="s">
        <v>178</v>
      </c>
      <c r="AB57" s="295"/>
      <c r="AC57" s="295" t="s">
        <v>172</v>
      </c>
      <c r="AD57" s="295"/>
      <c r="AE57" s="295" t="s">
        <v>172</v>
      </c>
      <c r="AF57" s="295" t="s">
        <v>179</v>
      </c>
      <c r="AG57" s="295" t="s">
        <v>171</v>
      </c>
      <c r="AH57" s="295"/>
      <c r="AI57" s="295" t="s">
        <v>180</v>
      </c>
      <c r="AJ57" s="295"/>
      <c r="AK57" s="295" t="s">
        <v>172</v>
      </c>
      <c r="AL57" s="295" t="s">
        <v>172</v>
      </c>
      <c r="AM57" s="295" t="s">
        <v>172</v>
      </c>
      <c r="AN57" s="295" t="s">
        <v>181</v>
      </c>
      <c r="AO57" s="295" t="s">
        <v>182</v>
      </c>
      <c r="AP57" s="295" t="s">
        <v>121</v>
      </c>
      <c r="AQ57" s="295" t="s">
        <v>183</v>
      </c>
      <c r="AR57" s="295" t="s">
        <v>169</v>
      </c>
      <c r="AS57" s="295"/>
      <c r="AT57" s="295" t="s">
        <v>184</v>
      </c>
      <c r="AU57" s="295" t="s">
        <v>185</v>
      </c>
      <c r="AV57" s="295" t="s">
        <v>186</v>
      </c>
      <c r="AW57" s="295" t="s">
        <v>187</v>
      </c>
      <c r="AX57" s="295" t="s">
        <v>188</v>
      </c>
      <c r="AY57" s="295"/>
      <c r="AZ57" s="295"/>
      <c r="BA57" s="295" t="s">
        <v>189</v>
      </c>
      <c r="BB57" s="295" t="s">
        <v>169</v>
      </c>
      <c r="BC57" s="295" t="s">
        <v>183</v>
      </c>
      <c r="BD57" s="295"/>
      <c r="BE57" s="295"/>
      <c r="BF57" s="295"/>
      <c r="BG57" s="295"/>
      <c r="BH57" s="295" t="s">
        <v>190</v>
      </c>
      <c r="BI57" s="295" t="s">
        <v>169</v>
      </c>
      <c r="BJ57" s="295"/>
      <c r="BK57" s="295" t="s">
        <v>191</v>
      </c>
      <c r="BL57" s="295"/>
      <c r="BM57" s="295" t="s">
        <v>192</v>
      </c>
      <c r="BN57" s="295" t="s">
        <v>193</v>
      </c>
      <c r="BO57" s="295" t="s">
        <v>194</v>
      </c>
      <c r="BP57" s="295" t="s">
        <v>195</v>
      </c>
      <c r="BQ57" s="295" t="s">
        <v>196</v>
      </c>
      <c r="BR57" s="295"/>
      <c r="BS57" s="295" t="s">
        <v>197</v>
      </c>
      <c r="BT57" s="295" t="s">
        <v>169</v>
      </c>
      <c r="BU57" s="295" t="s">
        <v>198</v>
      </c>
      <c r="BV57" s="295" t="s">
        <v>199</v>
      </c>
      <c r="BW57" s="295" t="s">
        <v>200</v>
      </c>
      <c r="BX57" s="295" t="s">
        <v>151</v>
      </c>
      <c r="BY57" s="295" t="s">
        <v>193</v>
      </c>
      <c r="BZ57" s="295" t="s">
        <v>152</v>
      </c>
      <c r="CA57" s="295" t="s">
        <v>201</v>
      </c>
      <c r="CB57" s="295" t="s">
        <v>201</v>
      </c>
      <c r="CC57" s="295" t="s">
        <v>202</v>
      </c>
      <c r="CD57" s="295" t="s">
        <v>213</v>
      </c>
      <c r="CE57" s="295" t="s">
        <v>203</v>
      </c>
      <c r="CF57" s="2"/>
    </row>
    <row r="58" spans="1:84" ht="12.65" customHeight="1" x14ac:dyDescent="0.35">
      <c r="A58" s="300" t="s">
        <v>214</v>
      </c>
      <c r="B58" s="293"/>
      <c r="C58" s="294" t="s">
        <v>215</v>
      </c>
      <c r="D58" s="295" t="s">
        <v>215</v>
      </c>
      <c r="E58" s="295" t="s">
        <v>215</v>
      </c>
      <c r="F58" s="295" t="s">
        <v>215</v>
      </c>
      <c r="G58" s="295" t="s">
        <v>215</v>
      </c>
      <c r="H58" s="295" t="s">
        <v>215</v>
      </c>
      <c r="I58" s="295" t="s">
        <v>215</v>
      </c>
      <c r="J58" s="295" t="s">
        <v>216</v>
      </c>
      <c r="K58" s="295" t="s">
        <v>215</v>
      </c>
      <c r="L58" s="295" t="s">
        <v>215</v>
      </c>
      <c r="M58" s="295" t="s">
        <v>215</v>
      </c>
      <c r="N58" s="295" t="s">
        <v>215</v>
      </c>
      <c r="O58" s="295" t="s">
        <v>217</v>
      </c>
      <c r="P58" s="295" t="s">
        <v>218</v>
      </c>
      <c r="Q58" s="295" t="s">
        <v>219</v>
      </c>
      <c r="R58" s="296" t="s">
        <v>220</v>
      </c>
      <c r="S58" s="303" t="s">
        <v>221</v>
      </c>
      <c r="T58" s="303" t="s">
        <v>221</v>
      </c>
      <c r="U58" s="295" t="s">
        <v>222</v>
      </c>
      <c r="V58" s="295" t="s">
        <v>222</v>
      </c>
      <c r="W58" s="295" t="s">
        <v>223</v>
      </c>
      <c r="X58" s="295" t="s">
        <v>224</v>
      </c>
      <c r="Y58" s="295" t="s">
        <v>225</v>
      </c>
      <c r="Z58" s="295" t="s">
        <v>225</v>
      </c>
      <c r="AA58" s="295" t="s">
        <v>225</v>
      </c>
      <c r="AB58" s="303" t="s">
        <v>221</v>
      </c>
      <c r="AC58" s="295" t="s">
        <v>226</v>
      </c>
      <c r="AD58" s="295" t="s">
        <v>227</v>
      </c>
      <c r="AE58" s="295" t="s">
        <v>226</v>
      </c>
      <c r="AF58" s="295" t="s">
        <v>228</v>
      </c>
      <c r="AG58" s="295" t="s">
        <v>228</v>
      </c>
      <c r="AH58" s="295" t="s">
        <v>229</v>
      </c>
      <c r="AI58" s="295" t="s">
        <v>230</v>
      </c>
      <c r="AJ58" s="295" t="s">
        <v>228</v>
      </c>
      <c r="AK58" s="295" t="s">
        <v>226</v>
      </c>
      <c r="AL58" s="295" t="s">
        <v>226</v>
      </c>
      <c r="AM58" s="295" t="s">
        <v>226</v>
      </c>
      <c r="AN58" s="295" t="s">
        <v>217</v>
      </c>
      <c r="AO58" s="295" t="s">
        <v>227</v>
      </c>
      <c r="AP58" s="295" t="s">
        <v>228</v>
      </c>
      <c r="AQ58" s="295" t="s">
        <v>229</v>
      </c>
      <c r="AR58" s="295" t="s">
        <v>228</v>
      </c>
      <c r="AS58" s="295" t="s">
        <v>226</v>
      </c>
      <c r="AT58" s="295" t="s">
        <v>1212</v>
      </c>
      <c r="AU58" s="295" t="s">
        <v>228</v>
      </c>
      <c r="AV58" s="303" t="s">
        <v>221</v>
      </c>
      <c r="AW58" s="303" t="s">
        <v>221</v>
      </c>
      <c r="AX58" s="303" t="s">
        <v>221</v>
      </c>
      <c r="AY58" s="295" t="s">
        <v>231</v>
      </c>
      <c r="AZ58" s="295" t="s">
        <v>231</v>
      </c>
      <c r="BA58" s="303" t="s">
        <v>221</v>
      </c>
      <c r="BB58" s="303" t="s">
        <v>221</v>
      </c>
      <c r="BC58" s="303" t="s">
        <v>221</v>
      </c>
      <c r="BD58" s="303" t="s">
        <v>221</v>
      </c>
      <c r="BE58" s="295" t="s">
        <v>232</v>
      </c>
      <c r="BF58" s="303" t="s">
        <v>221</v>
      </c>
      <c r="BG58" s="303" t="s">
        <v>221</v>
      </c>
      <c r="BH58" s="303" t="s">
        <v>221</v>
      </c>
      <c r="BI58" s="303" t="s">
        <v>221</v>
      </c>
      <c r="BJ58" s="303" t="s">
        <v>221</v>
      </c>
      <c r="BK58" s="303" t="s">
        <v>221</v>
      </c>
      <c r="BL58" s="303" t="s">
        <v>221</v>
      </c>
      <c r="BM58" s="303" t="s">
        <v>221</v>
      </c>
      <c r="BN58" s="303" t="s">
        <v>221</v>
      </c>
      <c r="BO58" s="303" t="s">
        <v>221</v>
      </c>
      <c r="BP58" s="303" t="s">
        <v>221</v>
      </c>
      <c r="BQ58" s="303" t="s">
        <v>221</v>
      </c>
      <c r="BR58" s="303" t="s">
        <v>221</v>
      </c>
      <c r="BS58" s="303" t="s">
        <v>221</v>
      </c>
      <c r="BT58" s="303" t="s">
        <v>221</v>
      </c>
      <c r="BU58" s="303" t="s">
        <v>221</v>
      </c>
      <c r="BV58" s="303" t="s">
        <v>221</v>
      </c>
      <c r="BW58" s="303" t="s">
        <v>221</v>
      </c>
      <c r="BX58" s="303" t="s">
        <v>221</v>
      </c>
      <c r="BY58" s="303" t="s">
        <v>221</v>
      </c>
      <c r="BZ58" s="303" t="s">
        <v>221</v>
      </c>
      <c r="CA58" s="303" t="s">
        <v>221</v>
      </c>
      <c r="CB58" s="303" t="s">
        <v>221</v>
      </c>
      <c r="CC58" s="303" t="s">
        <v>221</v>
      </c>
      <c r="CD58" s="303" t="s">
        <v>221</v>
      </c>
      <c r="CE58" s="303" t="s">
        <v>221</v>
      </c>
      <c r="CF58" s="2"/>
    </row>
    <row r="59" spans="1:84" ht="12.65" customHeight="1" x14ac:dyDescent="0.35">
      <c r="A59" s="300" t="s">
        <v>233</v>
      </c>
      <c r="B59" s="293"/>
      <c r="C59" s="298">
        <v>2767</v>
      </c>
      <c r="D59" s="298"/>
      <c r="E59" s="298">
        <f>7604-C59</f>
        <v>4837</v>
      </c>
      <c r="F59" s="298">
        <v>1823</v>
      </c>
      <c r="G59" s="298"/>
      <c r="H59" s="298"/>
      <c r="I59" s="298"/>
      <c r="J59" s="298">
        <v>1632</v>
      </c>
      <c r="K59" s="298"/>
      <c r="L59" s="298"/>
      <c r="M59" s="298"/>
      <c r="N59" s="298"/>
      <c r="O59" s="298">
        <v>1000</v>
      </c>
      <c r="P59" s="185">
        <v>301351</v>
      </c>
      <c r="Q59" s="185">
        <v>114544</v>
      </c>
      <c r="R59" s="185">
        <v>291790</v>
      </c>
      <c r="S59" s="249"/>
      <c r="T59" s="249"/>
      <c r="U59" s="222">
        <v>519124</v>
      </c>
      <c r="V59" s="185">
        <v>603</v>
      </c>
      <c r="W59" s="185">
        <v>13410</v>
      </c>
      <c r="X59" s="185">
        <v>8222</v>
      </c>
      <c r="Y59" s="185">
        <v>32536</v>
      </c>
      <c r="Z59" s="185"/>
      <c r="AA59" s="185">
        <v>988</v>
      </c>
      <c r="AB59" s="249"/>
      <c r="AC59" s="185">
        <v>14670</v>
      </c>
      <c r="AD59" s="185"/>
      <c r="AE59" s="185">
        <v>15958</v>
      </c>
      <c r="AF59" s="185"/>
      <c r="AG59" s="185">
        <v>20478</v>
      </c>
      <c r="AH59" s="185"/>
      <c r="AI59" s="185">
        <v>5971</v>
      </c>
      <c r="AJ59" s="185">
        <v>63867</v>
      </c>
      <c r="AK59" s="185">
        <v>1650</v>
      </c>
      <c r="AL59" s="185">
        <v>112</v>
      </c>
      <c r="AM59" s="185"/>
      <c r="AN59" s="185"/>
      <c r="AO59" s="185"/>
      <c r="AP59" s="185">
        <v>4647</v>
      </c>
      <c r="AQ59" s="185"/>
      <c r="AR59" s="185"/>
      <c r="AS59" s="185"/>
      <c r="AT59" s="185"/>
      <c r="AU59" s="185"/>
      <c r="AV59" s="249"/>
      <c r="AW59" s="249"/>
      <c r="AX59" s="249"/>
      <c r="AY59" s="185">
        <v>14389</v>
      </c>
      <c r="AZ59" s="185">
        <v>126594</v>
      </c>
      <c r="BA59" s="249"/>
      <c r="BB59" s="249"/>
      <c r="BC59" s="249"/>
      <c r="BD59" s="249"/>
      <c r="BE59" s="185">
        <v>237076.08199999999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3"/>
      <c r="CE59" s="293"/>
      <c r="CF59" s="2"/>
    </row>
    <row r="60" spans="1:84" ht="12.65" customHeight="1" x14ac:dyDescent="0.35">
      <c r="A60" s="304" t="s">
        <v>234</v>
      </c>
      <c r="B60" s="293"/>
      <c r="C60" s="186">
        <f>21.71</f>
        <v>21.71</v>
      </c>
      <c r="D60" s="186">
        <v>0</v>
      </c>
      <c r="E60" s="186">
        <f>51.4226826923077-C60</f>
        <v>29.712682692307702</v>
      </c>
      <c r="F60" s="186">
        <v>33.25648076923077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16.108365384615386</v>
      </c>
      <c r="Q60" s="186">
        <v>3.5740288461538459</v>
      </c>
      <c r="R60" s="186">
        <v>10.3375</v>
      </c>
      <c r="S60" s="186">
        <v>4.7628413461538459</v>
      </c>
      <c r="T60" s="186">
        <v>0</v>
      </c>
      <c r="U60" s="186">
        <v>24.360129807692307</v>
      </c>
      <c r="V60" s="186">
        <v>0</v>
      </c>
      <c r="W60" s="186">
        <v>1.7232451923076924</v>
      </c>
      <c r="X60" s="186">
        <v>1.6604326923076922</v>
      </c>
      <c r="Y60" s="186">
        <v>22.041379807692309</v>
      </c>
      <c r="Z60" s="186">
        <v>0</v>
      </c>
      <c r="AA60" s="186">
        <v>0.62619230769230771</v>
      </c>
      <c r="AB60" s="186">
        <v>9.9464663461538461</v>
      </c>
      <c r="AC60" s="186">
        <v>6.6817307692307688</v>
      </c>
      <c r="AD60" s="186">
        <v>0</v>
      </c>
      <c r="AE60" s="186">
        <v>5.8370048076923071</v>
      </c>
      <c r="AF60" s="186">
        <v>0</v>
      </c>
      <c r="AG60" s="186">
        <v>28.659548076923077</v>
      </c>
      <c r="AH60" s="186">
        <v>0</v>
      </c>
      <c r="AI60" s="186">
        <v>8.7587884615384617</v>
      </c>
      <c r="AJ60" s="186">
        <v>79.667086538461547</v>
      </c>
      <c r="AK60" s="186">
        <v>4.4833749999999997</v>
      </c>
      <c r="AL60" s="186">
        <v>7.1874999999999994E-2</v>
      </c>
      <c r="AM60" s="186">
        <v>0</v>
      </c>
      <c r="AN60" s="186">
        <v>0</v>
      </c>
      <c r="AO60" s="186">
        <v>0</v>
      </c>
      <c r="AP60" s="186">
        <v>5.7826009615384617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3.1144182692307689</v>
      </c>
      <c r="AW60" s="186">
        <v>0</v>
      </c>
      <c r="AX60" s="186">
        <v>0</v>
      </c>
      <c r="AY60" s="186">
        <v>19.077365384615383</v>
      </c>
      <c r="AZ60" s="186">
        <v>0</v>
      </c>
      <c r="BA60" s="186">
        <v>0</v>
      </c>
      <c r="BB60" s="186">
        <v>8.2303221153846149</v>
      </c>
      <c r="BC60" s="186">
        <v>0</v>
      </c>
      <c r="BD60" s="186">
        <v>7.4752932692307699</v>
      </c>
      <c r="BE60" s="186">
        <v>19.332211538461539</v>
      </c>
      <c r="BF60" s="186">
        <v>26.517182692307692</v>
      </c>
      <c r="BG60" s="186">
        <v>0</v>
      </c>
      <c r="BH60" s="186">
        <v>7.1720384615384614</v>
      </c>
      <c r="BI60" s="186">
        <v>0</v>
      </c>
      <c r="BJ60" s="186">
        <v>6.6614375000000008</v>
      </c>
      <c r="BK60" s="186">
        <v>24.593975961538462</v>
      </c>
      <c r="BL60" s="186">
        <v>18.596591346153847</v>
      </c>
      <c r="BM60" s="186">
        <v>1</v>
      </c>
      <c r="BN60" s="186">
        <v>8.9145432692307693</v>
      </c>
      <c r="BO60" s="186">
        <v>0.95701923076923068</v>
      </c>
      <c r="BP60" s="186">
        <v>2.9461538461538463</v>
      </c>
      <c r="BQ60" s="186">
        <v>0</v>
      </c>
      <c r="BR60" s="186">
        <v>7.3661874999999997</v>
      </c>
      <c r="BS60" s="186">
        <v>0</v>
      </c>
      <c r="BT60" s="186">
        <v>0</v>
      </c>
      <c r="BU60" s="186">
        <v>0</v>
      </c>
      <c r="BV60" s="186">
        <v>17.301721153846156</v>
      </c>
      <c r="BW60" s="186">
        <v>2.1664663461538463</v>
      </c>
      <c r="BX60" s="186">
        <v>0</v>
      </c>
      <c r="BY60" s="186">
        <v>9.1587644230769225</v>
      </c>
      <c r="BZ60" s="186">
        <v>2.3215048076923073</v>
      </c>
      <c r="CA60" s="186">
        <v>2.4909230769230768</v>
      </c>
      <c r="CB60" s="186">
        <v>5.6923076923076923E-2</v>
      </c>
      <c r="CC60" s="186">
        <v>5.0606153846153852</v>
      </c>
      <c r="CD60" s="303" t="s">
        <v>221</v>
      </c>
      <c r="CE60" s="305">
        <f t="shared" ref="CE60:CE70" si="0">SUM(C60:CD60)</f>
        <v>520.27341346153855</v>
      </c>
      <c r="CF60" s="2"/>
    </row>
    <row r="61" spans="1:84" ht="12.65" customHeight="1" x14ac:dyDescent="0.35">
      <c r="A61" s="300" t="s">
        <v>235</v>
      </c>
      <c r="B61" s="293"/>
      <c r="C61" s="298">
        <v>2165560.67</v>
      </c>
      <c r="D61" s="298">
        <v>0</v>
      </c>
      <c r="E61" s="298">
        <f>6191234.31-F61</f>
        <v>3135533.3099999996</v>
      </c>
      <c r="F61" s="298">
        <v>3055701</v>
      </c>
      <c r="G61" s="298">
        <v>0</v>
      </c>
      <c r="H61" s="298">
        <v>0</v>
      </c>
      <c r="I61" s="298">
        <v>0</v>
      </c>
      <c r="J61" s="298">
        <v>0</v>
      </c>
      <c r="K61" s="298">
        <v>0</v>
      </c>
      <c r="L61" s="298">
        <v>0</v>
      </c>
      <c r="M61" s="298">
        <v>0</v>
      </c>
      <c r="N61" s="298">
        <v>0</v>
      </c>
      <c r="O61" s="298">
        <v>0</v>
      </c>
      <c r="P61" s="298">
        <v>1381382.6</v>
      </c>
      <c r="Q61" s="298">
        <v>451434.69</v>
      </c>
      <c r="R61" s="298">
        <v>2656772.6500000004</v>
      </c>
      <c r="S61" s="298">
        <v>269657.23</v>
      </c>
      <c r="T61" s="298">
        <v>0</v>
      </c>
      <c r="U61" s="298">
        <v>1743682.95</v>
      </c>
      <c r="V61" s="298">
        <v>0</v>
      </c>
      <c r="W61" s="298">
        <v>151731.29</v>
      </c>
      <c r="X61" s="298">
        <v>163677.71</v>
      </c>
      <c r="Y61" s="298">
        <v>2162545.85</v>
      </c>
      <c r="Z61" s="298">
        <v>0</v>
      </c>
      <c r="AA61" s="298">
        <v>94577.54</v>
      </c>
      <c r="AB61" s="298">
        <v>1110560.8800000001</v>
      </c>
      <c r="AC61" s="298">
        <v>541698.48</v>
      </c>
      <c r="AD61" s="298">
        <v>0</v>
      </c>
      <c r="AE61" s="298">
        <v>600514.52</v>
      </c>
      <c r="AF61" s="298">
        <v>0</v>
      </c>
      <c r="AG61" s="298">
        <v>2806743.4099999997</v>
      </c>
      <c r="AH61" s="298">
        <v>0</v>
      </c>
      <c r="AI61" s="298">
        <v>904473.37</v>
      </c>
      <c r="AJ61" s="298">
        <v>9333910.2100000009</v>
      </c>
      <c r="AK61" s="298">
        <v>584461.95000000007</v>
      </c>
      <c r="AL61" s="298">
        <v>8991.42</v>
      </c>
      <c r="AM61" s="298">
        <v>0</v>
      </c>
      <c r="AN61" s="298">
        <v>0</v>
      </c>
      <c r="AO61" s="298">
        <v>0</v>
      </c>
      <c r="AP61" s="298">
        <v>773714.79</v>
      </c>
      <c r="AQ61" s="298">
        <v>0</v>
      </c>
      <c r="AR61" s="298">
        <v>0</v>
      </c>
      <c r="AS61" s="298">
        <v>0</v>
      </c>
      <c r="AT61" s="298">
        <v>0</v>
      </c>
      <c r="AU61" s="298">
        <v>0</v>
      </c>
      <c r="AV61" s="298">
        <v>152745.25</v>
      </c>
      <c r="AW61" s="298">
        <v>0</v>
      </c>
      <c r="AX61" s="298">
        <v>0</v>
      </c>
      <c r="AY61" s="298">
        <v>890615.96</v>
      </c>
      <c r="AZ61" s="298">
        <v>0</v>
      </c>
      <c r="BA61" s="298">
        <v>0</v>
      </c>
      <c r="BB61" s="298">
        <v>681936.07</v>
      </c>
      <c r="BC61" s="298">
        <v>0</v>
      </c>
      <c r="BD61" s="298">
        <v>387677.58</v>
      </c>
      <c r="BE61" s="298">
        <v>1174472.73</v>
      </c>
      <c r="BF61" s="298">
        <v>1070206.6200000001</v>
      </c>
      <c r="BG61" s="298">
        <v>0</v>
      </c>
      <c r="BH61" s="298">
        <v>673042.82</v>
      </c>
      <c r="BI61" s="298">
        <v>0</v>
      </c>
      <c r="BJ61" s="298">
        <v>475592.58</v>
      </c>
      <c r="BK61" s="298">
        <v>1155264.8600000001</v>
      </c>
      <c r="BL61" s="298">
        <v>780608.72</v>
      </c>
      <c r="BM61" s="298">
        <v>133792.68</v>
      </c>
      <c r="BN61" s="298">
        <v>1588993.0899999999</v>
      </c>
      <c r="BO61" s="298">
        <v>83660.02</v>
      </c>
      <c r="BP61" s="298">
        <v>175386.98</v>
      </c>
      <c r="BQ61" s="298">
        <v>0</v>
      </c>
      <c r="BR61" s="298">
        <v>681404.37</v>
      </c>
      <c r="BS61" s="298">
        <v>0</v>
      </c>
      <c r="BT61" s="298">
        <v>0</v>
      </c>
      <c r="BU61" s="298">
        <v>0</v>
      </c>
      <c r="BV61" s="298">
        <v>904283.04999999993</v>
      </c>
      <c r="BW61" s="298">
        <v>166050.28</v>
      </c>
      <c r="BX61" s="298">
        <v>0</v>
      </c>
      <c r="BY61" s="298">
        <v>1110336.52</v>
      </c>
      <c r="BZ61" s="298">
        <v>231945.92</v>
      </c>
      <c r="CA61" s="298">
        <v>157986.41</v>
      </c>
      <c r="CB61" s="298">
        <v>4949.92</v>
      </c>
      <c r="CC61" s="298">
        <v>408306.20999999996</v>
      </c>
      <c r="CD61" s="303" t="s">
        <v>221</v>
      </c>
      <c r="CE61" s="293">
        <f t="shared" si="0"/>
        <v>47186585.159999989</v>
      </c>
      <c r="CF61" s="2"/>
    </row>
    <row r="62" spans="1:84" ht="12.65" customHeight="1" x14ac:dyDescent="0.35">
      <c r="A62" s="300" t="s">
        <v>3</v>
      </c>
      <c r="B62" s="293"/>
      <c r="C62" s="293">
        <f t="shared" ref="C62:BN62" si="1">ROUND(C47+C48,0)</f>
        <v>536321</v>
      </c>
      <c r="D62" s="293">
        <f t="shared" si="1"/>
        <v>0</v>
      </c>
      <c r="E62" s="293">
        <f t="shared" si="1"/>
        <v>776544</v>
      </c>
      <c r="F62" s="293">
        <f t="shared" si="1"/>
        <v>756772</v>
      </c>
      <c r="G62" s="293">
        <f t="shared" si="1"/>
        <v>0</v>
      </c>
      <c r="H62" s="293">
        <f t="shared" si="1"/>
        <v>0</v>
      </c>
      <c r="I62" s="293">
        <f t="shared" si="1"/>
        <v>0</v>
      </c>
      <c r="J62" s="293">
        <f>ROUND(J47+J48,0)</f>
        <v>0</v>
      </c>
      <c r="K62" s="293">
        <f t="shared" si="1"/>
        <v>0</v>
      </c>
      <c r="L62" s="293">
        <f t="shared" si="1"/>
        <v>0</v>
      </c>
      <c r="M62" s="293">
        <f t="shared" si="1"/>
        <v>0</v>
      </c>
      <c r="N62" s="293">
        <f t="shared" si="1"/>
        <v>0</v>
      </c>
      <c r="O62" s="293">
        <f t="shared" si="1"/>
        <v>0</v>
      </c>
      <c r="P62" s="293">
        <f t="shared" si="1"/>
        <v>342112</v>
      </c>
      <c r="Q62" s="293">
        <f t="shared" si="1"/>
        <v>111802</v>
      </c>
      <c r="R62" s="293">
        <f t="shared" si="1"/>
        <v>657974</v>
      </c>
      <c r="S62" s="293">
        <f t="shared" si="1"/>
        <v>66783</v>
      </c>
      <c r="T62" s="293">
        <f t="shared" si="1"/>
        <v>0</v>
      </c>
      <c r="U62" s="293">
        <f t="shared" si="1"/>
        <v>431839</v>
      </c>
      <c r="V62" s="293">
        <f t="shared" si="1"/>
        <v>0</v>
      </c>
      <c r="W62" s="293">
        <f t="shared" si="1"/>
        <v>37578</v>
      </c>
      <c r="X62" s="293">
        <f t="shared" si="1"/>
        <v>40536</v>
      </c>
      <c r="Y62" s="293">
        <f t="shared" si="1"/>
        <v>535574</v>
      </c>
      <c r="Z62" s="293">
        <f t="shared" si="1"/>
        <v>0</v>
      </c>
      <c r="AA62" s="293">
        <f t="shared" si="1"/>
        <v>23423</v>
      </c>
      <c r="AB62" s="293">
        <f t="shared" si="1"/>
        <v>275041</v>
      </c>
      <c r="AC62" s="293">
        <f t="shared" si="1"/>
        <v>134157</v>
      </c>
      <c r="AD62" s="293">
        <f t="shared" si="1"/>
        <v>0</v>
      </c>
      <c r="AE62" s="293">
        <f t="shared" si="1"/>
        <v>148723</v>
      </c>
      <c r="AF62" s="293">
        <f t="shared" si="1"/>
        <v>0</v>
      </c>
      <c r="AG62" s="293">
        <f t="shared" si="1"/>
        <v>695116</v>
      </c>
      <c r="AH62" s="293">
        <f t="shared" si="1"/>
        <v>0</v>
      </c>
      <c r="AI62" s="293">
        <f t="shared" si="1"/>
        <v>224001</v>
      </c>
      <c r="AJ62" s="293">
        <f t="shared" si="1"/>
        <v>2311628</v>
      </c>
      <c r="AK62" s="293">
        <f t="shared" si="1"/>
        <v>144747</v>
      </c>
      <c r="AL62" s="293">
        <f t="shared" si="1"/>
        <v>2227</v>
      </c>
      <c r="AM62" s="293">
        <f t="shared" si="1"/>
        <v>0</v>
      </c>
      <c r="AN62" s="293">
        <f t="shared" si="1"/>
        <v>0</v>
      </c>
      <c r="AO62" s="293">
        <f t="shared" si="1"/>
        <v>0</v>
      </c>
      <c r="AP62" s="293">
        <f t="shared" si="1"/>
        <v>191618</v>
      </c>
      <c r="AQ62" s="293">
        <f t="shared" si="1"/>
        <v>0</v>
      </c>
      <c r="AR62" s="293">
        <f t="shared" si="1"/>
        <v>0</v>
      </c>
      <c r="AS62" s="293">
        <f t="shared" si="1"/>
        <v>0</v>
      </c>
      <c r="AT62" s="293">
        <f t="shared" si="1"/>
        <v>0</v>
      </c>
      <c r="AU62" s="293">
        <f t="shared" si="1"/>
        <v>0</v>
      </c>
      <c r="AV62" s="293">
        <f t="shared" si="1"/>
        <v>37829</v>
      </c>
      <c r="AW62" s="293">
        <f t="shared" si="1"/>
        <v>0</v>
      </c>
      <c r="AX62" s="293">
        <f t="shared" si="1"/>
        <v>0</v>
      </c>
      <c r="AY62" s="293">
        <f>ROUND(AY47+AY48,0)</f>
        <v>220569</v>
      </c>
      <c r="AZ62" s="293">
        <f>ROUND(AZ47+AZ48,0)</f>
        <v>0</v>
      </c>
      <c r="BA62" s="293">
        <f>ROUND(BA47+BA48,0)</f>
        <v>0</v>
      </c>
      <c r="BB62" s="293">
        <f t="shared" si="1"/>
        <v>168888</v>
      </c>
      <c r="BC62" s="293">
        <f t="shared" si="1"/>
        <v>0</v>
      </c>
      <c r="BD62" s="293">
        <f t="shared" si="1"/>
        <v>96012</v>
      </c>
      <c r="BE62" s="293">
        <f t="shared" si="1"/>
        <v>290869</v>
      </c>
      <c r="BF62" s="293">
        <f t="shared" si="1"/>
        <v>265046</v>
      </c>
      <c r="BG62" s="293">
        <f t="shared" si="1"/>
        <v>0</v>
      </c>
      <c r="BH62" s="293">
        <f t="shared" si="1"/>
        <v>166685</v>
      </c>
      <c r="BI62" s="293">
        <f t="shared" si="1"/>
        <v>0</v>
      </c>
      <c r="BJ62" s="293">
        <f t="shared" si="1"/>
        <v>117785</v>
      </c>
      <c r="BK62" s="293">
        <f t="shared" si="1"/>
        <v>286112</v>
      </c>
      <c r="BL62" s="293">
        <f t="shared" si="1"/>
        <v>193325</v>
      </c>
      <c r="BM62" s="293">
        <f t="shared" si="1"/>
        <v>33135</v>
      </c>
      <c r="BN62" s="293">
        <f t="shared" si="1"/>
        <v>393529</v>
      </c>
      <c r="BO62" s="293">
        <f t="shared" ref="BO62:CC62" si="2">ROUND(BO47+BO48,0)</f>
        <v>20719</v>
      </c>
      <c r="BP62" s="293">
        <f t="shared" si="2"/>
        <v>43436</v>
      </c>
      <c r="BQ62" s="293">
        <f t="shared" si="2"/>
        <v>0</v>
      </c>
      <c r="BR62" s="293">
        <f t="shared" si="2"/>
        <v>168756</v>
      </c>
      <c r="BS62" s="293">
        <f t="shared" si="2"/>
        <v>0</v>
      </c>
      <c r="BT62" s="293">
        <f t="shared" si="2"/>
        <v>0</v>
      </c>
      <c r="BU62" s="293">
        <f t="shared" si="2"/>
        <v>0</v>
      </c>
      <c r="BV62" s="293">
        <f t="shared" si="2"/>
        <v>223954</v>
      </c>
      <c r="BW62" s="293">
        <f t="shared" si="2"/>
        <v>41124</v>
      </c>
      <c r="BX62" s="293">
        <f t="shared" si="2"/>
        <v>0</v>
      </c>
      <c r="BY62" s="293">
        <f t="shared" si="2"/>
        <v>274985</v>
      </c>
      <c r="BZ62" s="293">
        <f t="shared" si="2"/>
        <v>57444</v>
      </c>
      <c r="CA62" s="293">
        <f t="shared" si="2"/>
        <v>39127</v>
      </c>
      <c r="CB62" s="293">
        <f t="shared" si="2"/>
        <v>1226</v>
      </c>
      <c r="CC62" s="293">
        <f t="shared" si="2"/>
        <v>101121</v>
      </c>
      <c r="CD62" s="303" t="s">
        <v>221</v>
      </c>
      <c r="CE62" s="293">
        <f t="shared" si="0"/>
        <v>11686192</v>
      </c>
      <c r="CF62" s="2"/>
    </row>
    <row r="63" spans="1:84" ht="12.65" customHeight="1" x14ac:dyDescent="0.35">
      <c r="A63" s="300" t="s">
        <v>236</v>
      </c>
      <c r="B63" s="293"/>
      <c r="C63" s="298">
        <v>541026</v>
      </c>
      <c r="D63" s="298">
        <v>0</v>
      </c>
      <c r="E63" s="298">
        <v>0</v>
      </c>
      <c r="F63" s="298">
        <v>0</v>
      </c>
      <c r="G63" s="298">
        <v>0</v>
      </c>
      <c r="H63" s="298">
        <v>0</v>
      </c>
      <c r="I63" s="298">
        <v>0</v>
      </c>
      <c r="J63" s="298">
        <v>0</v>
      </c>
      <c r="K63" s="298">
        <v>0</v>
      </c>
      <c r="L63" s="298">
        <v>0</v>
      </c>
      <c r="M63" s="298">
        <v>0</v>
      </c>
      <c r="N63" s="298">
        <v>0</v>
      </c>
      <c r="O63" s="298">
        <v>0</v>
      </c>
      <c r="P63" s="298">
        <v>336887.89</v>
      </c>
      <c r="Q63" s="298">
        <v>-5240.2299999999996</v>
      </c>
      <c r="R63" s="298">
        <v>16875.23</v>
      </c>
      <c r="S63" s="298">
        <v>0</v>
      </c>
      <c r="T63" s="298">
        <v>0</v>
      </c>
      <c r="U63" s="298">
        <v>12300</v>
      </c>
      <c r="V63" s="298">
        <v>0</v>
      </c>
      <c r="W63" s="298">
        <v>0</v>
      </c>
      <c r="X63" s="298">
        <v>0</v>
      </c>
      <c r="Y63" s="298">
        <v>51041.33</v>
      </c>
      <c r="Z63" s="298">
        <v>0</v>
      </c>
      <c r="AA63" s="298">
        <v>2462</v>
      </c>
      <c r="AB63" s="298">
        <v>49838.97</v>
      </c>
      <c r="AC63" s="298">
        <v>0</v>
      </c>
      <c r="AD63" s="298">
        <v>0</v>
      </c>
      <c r="AE63" s="298">
        <v>0</v>
      </c>
      <c r="AF63" s="298">
        <v>0</v>
      </c>
      <c r="AG63" s="298">
        <v>3255147.53</v>
      </c>
      <c r="AH63" s="298">
        <v>0</v>
      </c>
      <c r="AI63" s="298">
        <v>0</v>
      </c>
      <c r="AJ63" s="298">
        <v>420621.79999999993</v>
      </c>
      <c r="AK63" s="298">
        <v>0</v>
      </c>
      <c r="AL63" s="298">
        <v>0</v>
      </c>
      <c r="AM63" s="298">
        <v>0</v>
      </c>
      <c r="AN63" s="298">
        <v>0</v>
      </c>
      <c r="AO63" s="298">
        <v>0</v>
      </c>
      <c r="AP63" s="298">
        <v>24313.81</v>
      </c>
      <c r="AQ63" s="298">
        <v>0</v>
      </c>
      <c r="AR63" s="298">
        <v>0</v>
      </c>
      <c r="AS63" s="298">
        <v>0</v>
      </c>
      <c r="AT63" s="298">
        <v>0</v>
      </c>
      <c r="AU63" s="298">
        <v>0</v>
      </c>
      <c r="AV63" s="298">
        <v>-595</v>
      </c>
      <c r="AW63" s="298">
        <v>0</v>
      </c>
      <c r="AX63" s="298">
        <v>0</v>
      </c>
      <c r="AY63" s="298">
        <v>0</v>
      </c>
      <c r="AZ63" s="298">
        <v>0</v>
      </c>
      <c r="BA63" s="298">
        <v>0</v>
      </c>
      <c r="BB63" s="298">
        <v>0</v>
      </c>
      <c r="BC63" s="298">
        <v>0</v>
      </c>
      <c r="BD63" s="298">
        <v>0</v>
      </c>
      <c r="BE63" s="298">
        <v>37747.74</v>
      </c>
      <c r="BF63" s="298">
        <v>0</v>
      </c>
      <c r="BG63" s="298">
        <v>0</v>
      </c>
      <c r="BH63" s="298">
        <v>0</v>
      </c>
      <c r="BI63" s="298">
        <v>0</v>
      </c>
      <c r="BJ63" s="298">
        <v>90954.08</v>
      </c>
      <c r="BK63" s="298">
        <v>483266.1</v>
      </c>
      <c r="BL63" s="298">
        <v>0</v>
      </c>
      <c r="BM63" s="298">
        <v>94803.94</v>
      </c>
      <c r="BN63" s="298">
        <v>321296.88</v>
      </c>
      <c r="BO63" s="298">
        <v>0</v>
      </c>
      <c r="BP63" s="298">
        <v>17133.080000000002</v>
      </c>
      <c r="BQ63" s="298">
        <v>0</v>
      </c>
      <c r="BR63" s="298">
        <v>174959.92</v>
      </c>
      <c r="BS63" s="298">
        <v>0</v>
      </c>
      <c r="BT63" s="298">
        <v>0</v>
      </c>
      <c r="BU63" s="298">
        <v>0</v>
      </c>
      <c r="BV63" s="298">
        <v>10965</v>
      </c>
      <c r="BW63" s="298">
        <v>9600</v>
      </c>
      <c r="BX63" s="298">
        <v>0</v>
      </c>
      <c r="BY63" s="298">
        <v>0</v>
      </c>
      <c r="BZ63" s="298">
        <v>0</v>
      </c>
      <c r="CA63" s="298">
        <v>0</v>
      </c>
      <c r="CB63" s="298">
        <v>0</v>
      </c>
      <c r="CC63" s="298">
        <v>25079.99</v>
      </c>
      <c r="CD63" s="303" t="s">
        <v>221</v>
      </c>
      <c r="CE63" s="293">
        <f t="shared" si="0"/>
        <v>5970486.0599999996</v>
      </c>
      <c r="CF63" s="2"/>
    </row>
    <row r="64" spans="1:84" ht="12.65" customHeight="1" x14ac:dyDescent="0.35">
      <c r="A64" s="300" t="s">
        <v>237</v>
      </c>
      <c r="B64" s="293"/>
      <c r="C64" s="298">
        <v>185215.56</v>
      </c>
      <c r="D64" s="298">
        <v>0</v>
      </c>
      <c r="E64" s="298">
        <f>440782.25-F64</f>
        <v>263285.25</v>
      </c>
      <c r="F64" s="298">
        <f>177497</f>
        <v>177497</v>
      </c>
      <c r="G64" s="298">
        <v>0</v>
      </c>
      <c r="H64" s="298">
        <v>0</v>
      </c>
      <c r="I64" s="298">
        <v>0</v>
      </c>
      <c r="J64" s="298">
        <v>62771.45</v>
      </c>
      <c r="K64" s="298">
        <v>0</v>
      </c>
      <c r="L64" s="298">
        <v>0</v>
      </c>
      <c r="M64" s="298">
        <v>0</v>
      </c>
      <c r="N64" s="298">
        <v>0</v>
      </c>
      <c r="O64" s="298">
        <v>165372.19</v>
      </c>
      <c r="P64" s="298">
        <v>1814634.9400000002</v>
      </c>
      <c r="Q64" s="298">
        <v>45711.98</v>
      </c>
      <c r="R64" s="298">
        <v>322999.09000000003</v>
      </c>
      <c r="S64" s="298">
        <v>3681841.91</v>
      </c>
      <c r="T64" s="298">
        <v>0</v>
      </c>
      <c r="U64" s="298">
        <v>863654.52999999991</v>
      </c>
      <c r="V64" s="298">
        <v>6245.33</v>
      </c>
      <c r="W64" s="298">
        <v>23022.22</v>
      </c>
      <c r="X64" s="298">
        <v>279650.05</v>
      </c>
      <c r="Y64" s="298">
        <v>110717.36</v>
      </c>
      <c r="Z64" s="298">
        <v>934.01</v>
      </c>
      <c r="AA64" s="298">
        <v>155695.24</v>
      </c>
      <c r="AB64" s="298">
        <v>3038835.09</v>
      </c>
      <c r="AC64" s="298">
        <v>54363.17</v>
      </c>
      <c r="AD64" s="298">
        <v>0</v>
      </c>
      <c r="AE64" s="298">
        <v>13203.71</v>
      </c>
      <c r="AF64" s="298">
        <v>0</v>
      </c>
      <c r="AG64" s="298">
        <v>306628.65000000002</v>
      </c>
      <c r="AH64" s="298">
        <v>0</v>
      </c>
      <c r="AI64" s="298">
        <v>117192.67</v>
      </c>
      <c r="AJ64" s="298">
        <v>836231.96</v>
      </c>
      <c r="AK64" s="298">
        <v>2608.54</v>
      </c>
      <c r="AL64" s="298">
        <v>15.39</v>
      </c>
      <c r="AM64" s="298">
        <v>0</v>
      </c>
      <c r="AN64" s="298">
        <v>0</v>
      </c>
      <c r="AO64" s="298">
        <v>0</v>
      </c>
      <c r="AP64" s="298">
        <v>34989.760000000002</v>
      </c>
      <c r="AQ64" s="298">
        <v>0</v>
      </c>
      <c r="AR64" s="298">
        <v>0</v>
      </c>
      <c r="AS64" s="298">
        <v>0</v>
      </c>
      <c r="AT64" s="298">
        <v>0</v>
      </c>
      <c r="AU64" s="298">
        <v>0</v>
      </c>
      <c r="AV64" s="298">
        <v>7423.76</v>
      </c>
      <c r="AW64" s="298">
        <v>0</v>
      </c>
      <c r="AX64" s="298">
        <v>0</v>
      </c>
      <c r="AY64" s="298">
        <v>581852.80000000005</v>
      </c>
      <c r="AZ64" s="298">
        <v>0</v>
      </c>
      <c r="BA64" s="298">
        <v>41.19</v>
      </c>
      <c r="BB64" s="298">
        <v>5009.3099999999995</v>
      </c>
      <c r="BC64" s="298">
        <v>0</v>
      </c>
      <c r="BD64" s="298">
        <v>10063.34</v>
      </c>
      <c r="BE64" s="298">
        <v>33552.29</v>
      </c>
      <c r="BF64" s="298">
        <v>497746.42</v>
      </c>
      <c r="BG64" s="298">
        <v>0</v>
      </c>
      <c r="BH64" s="298">
        <v>15302.57</v>
      </c>
      <c r="BI64" s="298">
        <v>0</v>
      </c>
      <c r="BJ64" s="298">
        <v>7498.38</v>
      </c>
      <c r="BK64" s="298">
        <v>28836.22</v>
      </c>
      <c r="BL64" s="298">
        <v>22298.61</v>
      </c>
      <c r="BM64" s="298">
        <v>8828.26</v>
      </c>
      <c r="BN64" s="298">
        <v>74771.14</v>
      </c>
      <c r="BO64" s="298">
        <v>36534.879999999997</v>
      </c>
      <c r="BP64" s="298">
        <v>23394.53</v>
      </c>
      <c r="BQ64" s="298">
        <v>0</v>
      </c>
      <c r="BR64" s="298">
        <v>14979.72</v>
      </c>
      <c r="BS64" s="298">
        <v>812.59</v>
      </c>
      <c r="BT64" s="298">
        <v>0</v>
      </c>
      <c r="BU64" s="298">
        <v>0</v>
      </c>
      <c r="BV64" s="298">
        <v>24166.81</v>
      </c>
      <c r="BW64" s="298">
        <v>7198.73</v>
      </c>
      <c r="BX64" s="298">
        <v>0</v>
      </c>
      <c r="BY64" s="298">
        <v>10296.26</v>
      </c>
      <c r="BZ64" s="298">
        <v>0</v>
      </c>
      <c r="CA64" s="298">
        <v>143776.09</v>
      </c>
      <c r="CB64" s="298">
        <v>398.12</v>
      </c>
      <c r="CC64" s="298">
        <v>145345.06</v>
      </c>
      <c r="CD64" s="303" t="s">
        <v>221</v>
      </c>
      <c r="CE64" s="293">
        <f t="shared" si="0"/>
        <v>14263444.130000001</v>
      </c>
      <c r="CF64" s="2"/>
    </row>
    <row r="65" spans="1:84" ht="12.65" customHeight="1" x14ac:dyDescent="0.35">
      <c r="A65" s="300" t="s">
        <v>238</v>
      </c>
      <c r="B65" s="293"/>
      <c r="C65" s="298">
        <v>0</v>
      </c>
      <c r="D65" s="298">
        <v>0</v>
      </c>
      <c r="E65" s="298">
        <v>0</v>
      </c>
      <c r="F65" s="298">
        <v>0</v>
      </c>
      <c r="G65" s="298">
        <v>0</v>
      </c>
      <c r="H65" s="298">
        <v>0</v>
      </c>
      <c r="I65" s="298">
        <v>0</v>
      </c>
      <c r="J65" s="298">
        <v>0</v>
      </c>
      <c r="K65" s="298">
        <v>0</v>
      </c>
      <c r="L65" s="298">
        <v>0</v>
      </c>
      <c r="M65" s="298">
        <v>0</v>
      </c>
      <c r="N65" s="298">
        <v>0</v>
      </c>
      <c r="O65" s="298">
        <v>0</v>
      </c>
      <c r="P65" s="298">
        <v>0</v>
      </c>
      <c r="Q65" s="298">
        <v>0</v>
      </c>
      <c r="R65" s="298">
        <v>0</v>
      </c>
      <c r="S65" s="298">
        <v>0</v>
      </c>
      <c r="T65" s="298">
        <v>0</v>
      </c>
      <c r="U65" s="298">
        <v>0</v>
      </c>
      <c r="V65" s="298">
        <v>0</v>
      </c>
      <c r="W65" s="298">
        <v>0</v>
      </c>
      <c r="X65" s="298">
        <v>0</v>
      </c>
      <c r="Y65" s="298">
        <v>0</v>
      </c>
      <c r="Z65" s="298">
        <v>0</v>
      </c>
      <c r="AA65" s="298">
        <v>0</v>
      </c>
      <c r="AB65" s="298">
        <v>0</v>
      </c>
      <c r="AC65" s="298">
        <v>0</v>
      </c>
      <c r="AD65" s="298">
        <v>0</v>
      </c>
      <c r="AE65" s="298">
        <v>0</v>
      </c>
      <c r="AF65" s="298">
        <v>0</v>
      </c>
      <c r="AG65" s="298">
        <v>0</v>
      </c>
      <c r="AH65" s="298">
        <v>0</v>
      </c>
      <c r="AI65" s="298">
        <v>0</v>
      </c>
      <c r="AJ65" s="298">
        <v>0</v>
      </c>
      <c r="AK65" s="298">
        <v>0</v>
      </c>
      <c r="AL65" s="298">
        <v>0</v>
      </c>
      <c r="AM65" s="298">
        <v>0</v>
      </c>
      <c r="AN65" s="298">
        <v>0</v>
      </c>
      <c r="AO65" s="298">
        <v>0</v>
      </c>
      <c r="AP65" s="298">
        <v>0</v>
      </c>
      <c r="AQ65" s="298">
        <v>0</v>
      </c>
      <c r="AR65" s="298">
        <v>0</v>
      </c>
      <c r="AS65" s="298">
        <v>0</v>
      </c>
      <c r="AT65" s="298">
        <v>0</v>
      </c>
      <c r="AU65" s="298">
        <v>0</v>
      </c>
      <c r="AV65" s="298">
        <v>0</v>
      </c>
      <c r="AW65" s="298">
        <v>0</v>
      </c>
      <c r="AX65" s="298">
        <v>0</v>
      </c>
      <c r="AY65" s="298">
        <v>0</v>
      </c>
      <c r="AZ65" s="298">
        <v>0</v>
      </c>
      <c r="BA65" s="298">
        <v>0</v>
      </c>
      <c r="BB65" s="298">
        <v>0</v>
      </c>
      <c r="BC65" s="298">
        <v>0</v>
      </c>
      <c r="BD65" s="298">
        <v>0</v>
      </c>
      <c r="BE65" s="298">
        <v>323391.51999999996</v>
      </c>
      <c r="BF65" s="298">
        <v>0</v>
      </c>
      <c r="BG65" s="298">
        <v>0</v>
      </c>
      <c r="BH65" s="298">
        <v>122382.02</v>
      </c>
      <c r="BI65" s="298">
        <v>0</v>
      </c>
      <c r="BJ65" s="298">
        <v>0</v>
      </c>
      <c r="BK65" s="298">
        <v>0</v>
      </c>
      <c r="BL65" s="298">
        <v>0</v>
      </c>
      <c r="BM65" s="298">
        <v>0</v>
      </c>
      <c r="BN65" s="298">
        <v>0</v>
      </c>
      <c r="BO65" s="298">
        <v>0</v>
      </c>
      <c r="BP65" s="298">
        <v>0</v>
      </c>
      <c r="BQ65" s="298">
        <v>0</v>
      </c>
      <c r="BR65" s="298">
        <v>0</v>
      </c>
      <c r="BS65" s="298">
        <v>0</v>
      </c>
      <c r="BT65" s="298">
        <v>0</v>
      </c>
      <c r="BU65" s="298">
        <v>0</v>
      </c>
      <c r="BV65" s="298">
        <v>0</v>
      </c>
      <c r="BW65" s="298">
        <v>0</v>
      </c>
      <c r="BX65" s="298">
        <v>0</v>
      </c>
      <c r="BY65" s="298">
        <v>0</v>
      </c>
      <c r="BZ65" s="298">
        <v>0</v>
      </c>
      <c r="CA65" s="298">
        <v>0</v>
      </c>
      <c r="CB65" s="298">
        <v>0</v>
      </c>
      <c r="CC65" s="298">
        <v>128135.91</v>
      </c>
      <c r="CD65" s="303" t="s">
        <v>221</v>
      </c>
      <c r="CE65" s="293">
        <f t="shared" si="0"/>
        <v>573909.44999999995</v>
      </c>
      <c r="CF65" s="2"/>
    </row>
    <row r="66" spans="1:84" ht="12.65" customHeight="1" x14ac:dyDescent="0.35">
      <c r="A66" s="300" t="s">
        <v>239</v>
      </c>
      <c r="B66" s="293"/>
      <c r="C66" s="298">
        <v>6384.84</v>
      </c>
      <c r="D66" s="298">
        <v>0</v>
      </c>
      <c r="E66" s="298">
        <f>77520.82-F66</f>
        <v>10895.820000000007</v>
      </c>
      <c r="F66" s="298">
        <v>66625</v>
      </c>
      <c r="G66" s="298">
        <v>0</v>
      </c>
      <c r="H66" s="298">
        <v>0</v>
      </c>
      <c r="I66" s="298">
        <v>0</v>
      </c>
      <c r="J66" s="298">
        <v>1087.49</v>
      </c>
      <c r="K66" s="298">
        <v>0</v>
      </c>
      <c r="L66" s="298">
        <v>0</v>
      </c>
      <c r="M66" s="298">
        <v>0</v>
      </c>
      <c r="N66" s="298">
        <v>0</v>
      </c>
      <c r="O66" s="298">
        <v>3549.52</v>
      </c>
      <c r="P66" s="298">
        <v>132250.9</v>
      </c>
      <c r="Q66" s="298">
        <v>928.78</v>
      </c>
      <c r="R66" s="298">
        <v>8589.2999999999993</v>
      </c>
      <c r="S66" s="298">
        <v>127184.38</v>
      </c>
      <c r="T66" s="298">
        <v>0</v>
      </c>
      <c r="U66" s="298">
        <v>487151.84</v>
      </c>
      <c r="V66" s="298">
        <v>24932.19</v>
      </c>
      <c r="W66" s="298">
        <v>170569.25</v>
      </c>
      <c r="X66" s="298">
        <v>154510.32999999999</v>
      </c>
      <c r="Y66" s="298">
        <v>644790.75000000012</v>
      </c>
      <c r="Z66" s="298">
        <v>2291.31</v>
      </c>
      <c r="AA66" s="298">
        <v>4615.66</v>
      </c>
      <c r="AB66" s="298">
        <v>108670.53</v>
      </c>
      <c r="AC66" s="298">
        <v>3406.22</v>
      </c>
      <c r="AD66" s="298">
        <v>0</v>
      </c>
      <c r="AE66" s="298">
        <v>7122.98</v>
      </c>
      <c r="AF66" s="298">
        <v>0</v>
      </c>
      <c r="AG66" s="298">
        <v>11792.7</v>
      </c>
      <c r="AH66" s="298">
        <v>0</v>
      </c>
      <c r="AI66" s="298">
        <v>2184.7600000000002</v>
      </c>
      <c r="AJ66" s="298">
        <v>318130.91000000003</v>
      </c>
      <c r="AK66" s="298">
        <v>3474.1</v>
      </c>
      <c r="AL66" s="298">
        <v>0</v>
      </c>
      <c r="AM66" s="298">
        <v>0</v>
      </c>
      <c r="AN66" s="298">
        <v>0</v>
      </c>
      <c r="AO66" s="298">
        <v>0</v>
      </c>
      <c r="AP66" s="298">
        <v>19947.55</v>
      </c>
      <c r="AQ66" s="298">
        <v>0</v>
      </c>
      <c r="AR66" s="298">
        <v>235.05</v>
      </c>
      <c r="AS66" s="298">
        <v>0</v>
      </c>
      <c r="AT66" s="298">
        <v>0</v>
      </c>
      <c r="AU66" s="298">
        <v>0</v>
      </c>
      <c r="AV66" s="298">
        <v>7442.82</v>
      </c>
      <c r="AW66" s="298">
        <v>0</v>
      </c>
      <c r="AX66" s="298">
        <v>0</v>
      </c>
      <c r="AY66" s="298">
        <v>25523.53</v>
      </c>
      <c r="AZ66" s="298">
        <v>0</v>
      </c>
      <c r="BA66" s="298">
        <v>361324.7</v>
      </c>
      <c r="BB66" s="298">
        <v>199086.44</v>
      </c>
      <c r="BC66" s="298">
        <v>0</v>
      </c>
      <c r="BD66" s="298">
        <v>195822.23</v>
      </c>
      <c r="BE66" s="298">
        <v>710610.25999999989</v>
      </c>
      <c r="BF66" s="298">
        <v>14279.79</v>
      </c>
      <c r="BG66" s="298">
        <v>0</v>
      </c>
      <c r="BH66" s="298">
        <v>2060423.93</v>
      </c>
      <c r="BI66" s="298">
        <v>0</v>
      </c>
      <c r="BJ66" s="298">
        <v>59409.09</v>
      </c>
      <c r="BK66" s="298">
        <v>173390.09</v>
      </c>
      <c r="BL66" s="298">
        <v>111.28</v>
      </c>
      <c r="BM66" s="298">
        <v>5950.25</v>
      </c>
      <c r="BN66" s="298">
        <v>156537.57999999999</v>
      </c>
      <c r="BO66" s="298">
        <v>4862.05</v>
      </c>
      <c r="BP66" s="298">
        <v>4710.3</v>
      </c>
      <c r="BQ66" s="298">
        <v>0</v>
      </c>
      <c r="BR66" s="298">
        <v>193409.16</v>
      </c>
      <c r="BS66" s="298">
        <v>0</v>
      </c>
      <c r="BT66" s="298">
        <v>0</v>
      </c>
      <c r="BU66" s="298">
        <v>0</v>
      </c>
      <c r="BV66" s="298">
        <v>632997.61</v>
      </c>
      <c r="BW66" s="298">
        <v>52128.19</v>
      </c>
      <c r="BX66" s="298">
        <v>0</v>
      </c>
      <c r="BY66" s="298">
        <v>19705.87</v>
      </c>
      <c r="BZ66" s="298">
        <v>0</v>
      </c>
      <c r="CA66" s="298">
        <v>90440.3</v>
      </c>
      <c r="CB66" s="298">
        <v>0</v>
      </c>
      <c r="CC66" s="298">
        <v>48995.44</v>
      </c>
      <c r="CD66" s="303" t="s">
        <v>221</v>
      </c>
      <c r="CE66" s="293">
        <f t="shared" si="0"/>
        <v>7338483.0700000003</v>
      </c>
      <c r="CF66" s="2"/>
    </row>
    <row r="67" spans="1:84" ht="12.65" customHeight="1" x14ac:dyDescent="0.35">
      <c r="A67" s="300" t="s">
        <v>6</v>
      </c>
      <c r="B67" s="293"/>
      <c r="C67" s="293">
        <f>ROUND(C51+C52,0)</f>
        <v>0</v>
      </c>
      <c r="D67" s="293">
        <f>ROUND(D51+D52,0)</f>
        <v>0</v>
      </c>
      <c r="E67" s="293">
        <f t="shared" ref="E67:BP67" si="3">ROUND(E51+E52,0)</f>
        <v>444179</v>
      </c>
      <c r="F67" s="293">
        <f t="shared" si="3"/>
        <v>281423</v>
      </c>
      <c r="G67" s="293">
        <f t="shared" si="3"/>
        <v>0</v>
      </c>
      <c r="H67" s="293">
        <f t="shared" si="3"/>
        <v>0</v>
      </c>
      <c r="I67" s="293">
        <f t="shared" si="3"/>
        <v>0</v>
      </c>
      <c r="J67" s="293">
        <f>ROUND(J51+J52,0)</f>
        <v>0</v>
      </c>
      <c r="K67" s="293">
        <f t="shared" si="3"/>
        <v>0</v>
      </c>
      <c r="L67" s="293">
        <f t="shared" si="3"/>
        <v>0</v>
      </c>
      <c r="M67" s="293">
        <f t="shared" si="3"/>
        <v>0</v>
      </c>
      <c r="N67" s="293">
        <f t="shared" si="3"/>
        <v>0</v>
      </c>
      <c r="O67" s="293">
        <f t="shared" si="3"/>
        <v>0</v>
      </c>
      <c r="P67" s="293">
        <f t="shared" si="3"/>
        <v>218007</v>
      </c>
      <c r="Q67" s="293">
        <f t="shared" si="3"/>
        <v>30976</v>
      </c>
      <c r="R67" s="293">
        <f t="shared" si="3"/>
        <v>4127</v>
      </c>
      <c r="S67" s="293">
        <f t="shared" si="3"/>
        <v>30155</v>
      </c>
      <c r="T67" s="293">
        <f t="shared" si="3"/>
        <v>0</v>
      </c>
      <c r="U67" s="293">
        <f t="shared" si="3"/>
        <v>72136</v>
      </c>
      <c r="V67" s="293">
        <f t="shared" si="3"/>
        <v>0</v>
      </c>
      <c r="W67" s="293">
        <f t="shared" si="3"/>
        <v>0</v>
      </c>
      <c r="X67" s="293">
        <f t="shared" si="3"/>
        <v>0</v>
      </c>
      <c r="Y67" s="293">
        <f t="shared" si="3"/>
        <v>147579</v>
      </c>
      <c r="Z67" s="293">
        <f t="shared" si="3"/>
        <v>0</v>
      </c>
      <c r="AA67" s="293">
        <f t="shared" si="3"/>
        <v>0</v>
      </c>
      <c r="AB67" s="293">
        <f t="shared" si="3"/>
        <v>36634</v>
      </c>
      <c r="AC67" s="293">
        <f t="shared" si="3"/>
        <v>18395</v>
      </c>
      <c r="AD67" s="293">
        <f t="shared" si="3"/>
        <v>0</v>
      </c>
      <c r="AE67" s="293">
        <f t="shared" si="3"/>
        <v>45243</v>
      </c>
      <c r="AF67" s="293">
        <f t="shared" si="3"/>
        <v>0</v>
      </c>
      <c r="AG67" s="293">
        <f t="shared" si="3"/>
        <v>121418</v>
      </c>
      <c r="AH67" s="293">
        <f t="shared" si="3"/>
        <v>0</v>
      </c>
      <c r="AI67" s="293">
        <f t="shared" si="3"/>
        <v>86093</v>
      </c>
      <c r="AJ67" s="293">
        <f t="shared" si="3"/>
        <v>1500218</v>
      </c>
      <c r="AK67" s="293">
        <f t="shared" si="3"/>
        <v>0</v>
      </c>
      <c r="AL67" s="293">
        <f t="shared" si="3"/>
        <v>0</v>
      </c>
      <c r="AM67" s="293">
        <f t="shared" si="3"/>
        <v>0</v>
      </c>
      <c r="AN67" s="293">
        <f t="shared" si="3"/>
        <v>0</v>
      </c>
      <c r="AO67" s="293">
        <f t="shared" si="3"/>
        <v>0</v>
      </c>
      <c r="AP67" s="293">
        <f t="shared" si="3"/>
        <v>0</v>
      </c>
      <c r="AQ67" s="293">
        <f t="shared" si="3"/>
        <v>0</v>
      </c>
      <c r="AR67" s="293">
        <f t="shared" si="3"/>
        <v>0</v>
      </c>
      <c r="AS67" s="293">
        <f t="shared" si="3"/>
        <v>0</v>
      </c>
      <c r="AT67" s="293">
        <f t="shared" si="3"/>
        <v>0</v>
      </c>
      <c r="AU67" s="293">
        <f t="shared" si="3"/>
        <v>0</v>
      </c>
      <c r="AV67" s="293">
        <f t="shared" si="3"/>
        <v>0</v>
      </c>
      <c r="AW67" s="293">
        <f t="shared" si="3"/>
        <v>0</v>
      </c>
      <c r="AX67" s="293">
        <f t="shared" si="3"/>
        <v>0</v>
      </c>
      <c r="AY67" s="293">
        <f t="shared" si="3"/>
        <v>163599</v>
      </c>
      <c r="AZ67" s="293">
        <f>ROUND(AZ51+AZ52,0)</f>
        <v>0</v>
      </c>
      <c r="BA67" s="293">
        <f>ROUND(BA51+BA52,0)</f>
        <v>14578</v>
      </c>
      <c r="BB67" s="293">
        <f t="shared" si="3"/>
        <v>12981</v>
      </c>
      <c r="BC67" s="293">
        <f t="shared" si="3"/>
        <v>0</v>
      </c>
      <c r="BD67" s="293">
        <f t="shared" si="3"/>
        <v>104310</v>
      </c>
      <c r="BE67" s="293">
        <f t="shared" si="3"/>
        <v>543741</v>
      </c>
      <c r="BF67" s="293">
        <f t="shared" si="3"/>
        <v>75931</v>
      </c>
      <c r="BG67" s="293">
        <f t="shared" si="3"/>
        <v>0</v>
      </c>
      <c r="BH67" s="293">
        <f t="shared" si="3"/>
        <v>78860</v>
      </c>
      <c r="BI67" s="293">
        <f t="shared" si="3"/>
        <v>0</v>
      </c>
      <c r="BJ67" s="293">
        <f t="shared" si="3"/>
        <v>32263</v>
      </c>
      <c r="BK67" s="293">
        <f t="shared" si="3"/>
        <v>41449</v>
      </c>
      <c r="BL67" s="293">
        <f t="shared" si="3"/>
        <v>29445</v>
      </c>
      <c r="BM67" s="293">
        <f t="shared" si="3"/>
        <v>0</v>
      </c>
      <c r="BN67" s="293">
        <f t="shared" si="3"/>
        <v>635026</v>
      </c>
      <c r="BO67" s="293">
        <f t="shared" si="3"/>
        <v>4549</v>
      </c>
      <c r="BP67" s="293">
        <f t="shared" si="3"/>
        <v>25917</v>
      </c>
      <c r="BQ67" s="293">
        <f t="shared" ref="BQ67:CC67" si="4">ROUND(BQ51+BQ52,0)</f>
        <v>0</v>
      </c>
      <c r="BR67" s="293">
        <f t="shared" si="4"/>
        <v>36323</v>
      </c>
      <c r="BS67" s="293">
        <f t="shared" si="4"/>
        <v>19815</v>
      </c>
      <c r="BT67" s="293">
        <f t="shared" si="4"/>
        <v>0</v>
      </c>
      <c r="BU67" s="293">
        <f t="shared" si="4"/>
        <v>0</v>
      </c>
      <c r="BV67" s="293">
        <f t="shared" si="4"/>
        <v>36434</v>
      </c>
      <c r="BW67" s="293">
        <f t="shared" si="4"/>
        <v>20880</v>
      </c>
      <c r="BX67" s="293">
        <f t="shared" si="4"/>
        <v>0</v>
      </c>
      <c r="BY67" s="293">
        <f t="shared" si="4"/>
        <v>13380</v>
      </c>
      <c r="BZ67" s="293">
        <f t="shared" si="4"/>
        <v>0</v>
      </c>
      <c r="CA67" s="293">
        <f t="shared" si="4"/>
        <v>170345</v>
      </c>
      <c r="CB67" s="293">
        <f t="shared" si="4"/>
        <v>2219</v>
      </c>
      <c r="CC67" s="293">
        <f t="shared" si="4"/>
        <v>5858</v>
      </c>
      <c r="CD67" s="303" t="s">
        <v>221</v>
      </c>
      <c r="CE67" s="293">
        <f t="shared" si="0"/>
        <v>5104486</v>
      </c>
      <c r="CF67" s="2"/>
    </row>
    <row r="68" spans="1:84" ht="12.65" customHeight="1" x14ac:dyDescent="0.35">
      <c r="A68" s="300" t="s">
        <v>240</v>
      </c>
      <c r="B68" s="293"/>
      <c r="C68" s="298">
        <v>15847.27</v>
      </c>
      <c r="D68" s="298">
        <v>0</v>
      </c>
      <c r="E68" s="298">
        <v>21953.9</v>
      </c>
      <c r="F68" s="298">
        <v>0</v>
      </c>
      <c r="G68" s="298">
        <v>0</v>
      </c>
      <c r="H68" s="298">
        <v>0</v>
      </c>
      <c r="I68" s="298">
        <v>0</v>
      </c>
      <c r="J68" s="298">
        <v>0</v>
      </c>
      <c r="K68" s="298">
        <v>0</v>
      </c>
      <c r="L68" s="298">
        <v>0</v>
      </c>
      <c r="M68" s="298">
        <v>0</v>
      </c>
      <c r="N68" s="298">
        <v>0</v>
      </c>
      <c r="O68" s="298">
        <v>0</v>
      </c>
      <c r="P68" s="298">
        <v>186563.7</v>
      </c>
      <c r="Q68" s="298">
        <v>0</v>
      </c>
      <c r="R68" s="298">
        <v>0</v>
      </c>
      <c r="S68" s="298">
        <v>80799.3</v>
      </c>
      <c r="T68" s="298">
        <v>0</v>
      </c>
      <c r="U68" s="298">
        <v>64405.15</v>
      </c>
      <c r="V68" s="298">
        <v>0</v>
      </c>
      <c r="W68" s="298">
        <v>323508.8</v>
      </c>
      <c r="X68" s="298">
        <v>0</v>
      </c>
      <c r="Y68" s="298">
        <v>0</v>
      </c>
      <c r="Z68" s="298">
        <v>0</v>
      </c>
      <c r="AA68" s="298">
        <v>0</v>
      </c>
      <c r="AB68" s="298">
        <v>165120.82999999999</v>
      </c>
      <c r="AC68" s="298">
        <v>16269.56</v>
      </c>
      <c r="AD68" s="298">
        <v>0</v>
      </c>
      <c r="AE68" s="298">
        <v>0</v>
      </c>
      <c r="AF68" s="298">
        <v>0</v>
      </c>
      <c r="AG68" s="298">
        <v>0</v>
      </c>
      <c r="AH68" s="298">
        <v>0</v>
      </c>
      <c r="AI68" s="298">
        <v>0</v>
      </c>
      <c r="AJ68" s="298">
        <v>275513.19999999995</v>
      </c>
      <c r="AK68" s="298">
        <v>0</v>
      </c>
      <c r="AL68" s="298">
        <v>0</v>
      </c>
      <c r="AM68" s="298">
        <v>0</v>
      </c>
      <c r="AN68" s="298">
        <v>0</v>
      </c>
      <c r="AO68" s="298">
        <v>0</v>
      </c>
      <c r="AP68" s="298">
        <v>0</v>
      </c>
      <c r="AQ68" s="298">
        <v>0</v>
      </c>
      <c r="AR68" s="298">
        <v>0</v>
      </c>
      <c r="AS68" s="298">
        <v>0</v>
      </c>
      <c r="AT68" s="298">
        <v>0</v>
      </c>
      <c r="AU68" s="298">
        <v>0</v>
      </c>
      <c r="AV68" s="298">
        <v>0</v>
      </c>
      <c r="AW68" s="298">
        <v>0</v>
      </c>
      <c r="AX68" s="298">
        <v>0</v>
      </c>
      <c r="AY68" s="298">
        <v>0</v>
      </c>
      <c r="AZ68" s="298">
        <v>0</v>
      </c>
      <c r="BA68" s="298">
        <v>0</v>
      </c>
      <c r="BB68" s="298">
        <v>62.34</v>
      </c>
      <c r="BC68" s="298">
        <v>0</v>
      </c>
      <c r="BD68" s="298">
        <v>106467.67</v>
      </c>
      <c r="BE68" s="298">
        <v>22753.43</v>
      </c>
      <c r="BF68" s="298">
        <v>664.86</v>
      </c>
      <c r="BG68" s="298">
        <v>0</v>
      </c>
      <c r="BH68" s="298">
        <v>0</v>
      </c>
      <c r="BI68" s="298">
        <v>0</v>
      </c>
      <c r="BJ68" s="298">
        <v>51600</v>
      </c>
      <c r="BK68" s="298">
        <v>0</v>
      </c>
      <c r="BL68" s="298">
        <v>0</v>
      </c>
      <c r="BM68" s="298">
        <v>0</v>
      </c>
      <c r="BN68" s="298">
        <v>17083.95</v>
      </c>
      <c r="BO68" s="298">
        <v>0</v>
      </c>
      <c r="BP68" s="298">
        <v>459.72</v>
      </c>
      <c r="BQ68" s="298">
        <v>0</v>
      </c>
      <c r="BR68" s="298">
        <v>0</v>
      </c>
      <c r="BS68" s="298">
        <v>0</v>
      </c>
      <c r="BT68" s="298">
        <v>0</v>
      </c>
      <c r="BU68" s="298">
        <v>0</v>
      </c>
      <c r="BV68" s="298">
        <v>0</v>
      </c>
      <c r="BW68" s="298">
        <v>139.41</v>
      </c>
      <c r="BX68" s="298">
        <v>0</v>
      </c>
      <c r="BY68" s="298">
        <v>0</v>
      </c>
      <c r="BZ68" s="298">
        <v>0</v>
      </c>
      <c r="CA68" s="298">
        <v>0</v>
      </c>
      <c r="CB68" s="298">
        <v>0</v>
      </c>
      <c r="CC68" s="298">
        <v>0</v>
      </c>
      <c r="CD68" s="303" t="s">
        <v>221</v>
      </c>
      <c r="CE68" s="293">
        <f t="shared" si="0"/>
        <v>1349213.0899999999</v>
      </c>
      <c r="CF68" s="2"/>
    </row>
    <row r="69" spans="1:84" ht="12.65" customHeight="1" x14ac:dyDescent="0.35">
      <c r="A69" s="300" t="s">
        <v>241</v>
      </c>
      <c r="B69" s="293"/>
      <c r="C69" s="298">
        <v>4457.2299999999996</v>
      </c>
      <c r="D69" s="298">
        <v>0</v>
      </c>
      <c r="E69" s="298">
        <f>16912.61-F69</f>
        <v>3044.6100000000006</v>
      </c>
      <c r="F69" s="298">
        <v>13868</v>
      </c>
      <c r="G69" s="298">
        <v>0</v>
      </c>
      <c r="H69" s="298">
        <v>0</v>
      </c>
      <c r="I69" s="298">
        <v>0</v>
      </c>
      <c r="J69" s="298">
        <v>0</v>
      </c>
      <c r="K69" s="298">
        <v>0</v>
      </c>
      <c r="L69" s="298">
        <v>0</v>
      </c>
      <c r="M69" s="298">
        <v>0</v>
      </c>
      <c r="N69" s="298">
        <v>0</v>
      </c>
      <c r="O69" s="298">
        <v>0</v>
      </c>
      <c r="P69" s="298">
        <v>160</v>
      </c>
      <c r="Q69" s="298">
        <v>0</v>
      </c>
      <c r="R69" s="298">
        <v>28133.82</v>
      </c>
      <c r="S69" s="298">
        <v>-2190.63</v>
      </c>
      <c r="T69" s="298">
        <v>0</v>
      </c>
      <c r="U69" s="298">
        <v>5553.79</v>
      </c>
      <c r="V69" s="298">
        <v>0</v>
      </c>
      <c r="W69" s="298">
        <v>0</v>
      </c>
      <c r="X69" s="298">
        <v>1500</v>
      </c>
      <c r="Y69" s="298">
        <v>9641.82</v>
      </c>
      <c r="Z69" s="298">
        <v>0</v>
      </c>
      <c r="AA69" s="298">
        <v>6608</v>
      </c>
      <c r="AB69" s="298">
        <v>10959.97</v>
      </c>
      <c r="AC69" s="298">
        <v>1118.49</v>
      </c>
      <c r="AD69" s="298">
        <v>0</v>
      </c>
      <c r="AE69" s="298">
        <v>7669.98</v>
      </c>
      <c r="AF69" s="298">
        <v>0</v>
      </c>
      <c r="AG69" s="298">
        <v>12123.25</v>
      </c>
      <c r="AH69" s="298">
        <v>0</v>
      </c>
      <c r="AI69" s="298">
        <v>-5</v>
      </c>
      <c r="AJ69" s="298">
        <v>570493.64</v>
      </c>
      <c r="AK69" s="298">
        <v>9858.64</v>
      </c>
      <c r="AL69" s="298">
        <v>0</v>
      </c>
      <c r="AM69" s="298">
        <v>0</v>
      </c>
      <c r="AN69" s="298">
        <v>0</v>
      </c>
      <c r="AO69" s="298">
        <v>0</v>
      </c>
      <c r="AP69" s="298">
        <v>16740.810000000001</v>
      </c>
      <c r="AQ69" s="298">
        <v>0</v>
      </c>
      <c r="AR69" s="298">
        <v>0</v>
      </c>
      <c r="AS69" s="298">
        <v>0</v>
      </c>
      <c r="AT69" s="298">
        <v>0</v>
      </c>
      <c r="AU69" s="298">
        <v>0</v>
      </c>
      <c r="AV69" s="298">
        <v>1756.02</v>
      </c>
      <c r="AW69" s="298">
        <v>0</v>
      </c>
      <c r="AX69" s="298">
        <v>0</v>
      </c>
      <c r="AY69" s="298">
        <v>1496.48</v>
      </c>
      <c r="AZ69" s="298">
        <v>0</v>
      </c>
      <c r="BA69" s="298">
        <v>355</v>
      </c>
      <c r="BB69" s="298">
        <v>8125.2800000000007</v>
      </c>
      <c r="BC69" s="298">
        <v>0</v>
      </c>
      <c r="BD69" s="298">
        <v>87760</v>
      </c>
      <c r="BE69" s="298">
        <v>28006.45</v>
      </c>
      <c r="BF69" s="298">
        <v>7667.97</v>
      </c>
      <c r="BG69" s="298">
        <v>0</v>
      </c>
      <c r="BH69" s="298">
        <v>1166.22</v>
      </c>
      <c r="BI69" s="298">
        <v>0</v>
      </c>
      <c r="BJ69" s="298">
        <v>2419.5700000000002</v>
      </c>
      <c r="BK69" s="298">
        <v>3576.98</v>
      </c>
      <c r="BL69" s="298">
        <v>2121.1799999999998</v>
      </c>
      <c r="BM69" s="298">
        <v>25540.06</v>
      </c>
      <c r="BN69" s="298">
        <v>263205.38</v>
      </c>
      <c r="BO69" s="298">
        <v>72.75</v>
      </c>
      <c r="BP69" s="298">
        <v>879577.06</v>
      </c>
      <c r="BQ69" s="298">
        <v>0</v>
      </c>
      <c r="BR69" s="298">
        <v>213292.24</v>
      </c>
      <c r="BS69" s="298">
        <v>0</v>
      </c>
      <c r="BT69" s="298">
        <v>0</v>
      </c>
      <c r="BU69" s="298">
        <v>0</v>
      </c>
      <c r="BV69" s="298">
        <v>1814.37</v>
      </c>
      <c r="BW69" s="298">
        <v>27427.82</v>
      </c>
      <c r="BX69" s="298">
        <v>0</v>
      </c>
      <c r="BY69" s="298">
        <v>19659.419999999998</v>
      </c>
      <c r="BZ69" s="298">
        <v>340</v>
      </c>
      <c r="CA69" s="298">
        <v>12589.06</v>
      </c>
      <c r="CB69" s="298">
        <v>0</v>
      </c>
      <c r="CC69" s="298">
        <v>63809.7</v>
      </c>
      <c r="CD69" s="298">
        <v>997714.6</v>
      </c>
      <c r="CE69" s="293">
        <f t="shared" si="0"/>
        <v>3349230.0300000003</v>
      </c>
      <c r="CF69" s="2"/>
    </row>
    <row r="70" spans="1:84" ht="12.65" customHeight="1" x14ac:dyDescent="0.35">
      <c r="A70" s="300" t="s">
        <v>242</v>
      </c>
      <c r="B70" s="293"/>
      <c r="C70" s="298"/>
      <c r="D70" s="298"/>
      <c r="E70" s="298"/>
      <c r="F70" s="185"/>
      <c r="G70" s="298"/>
      <c r="H70" s="298"/>
      <c r="I70" s="298"/>
      <c r="J70" s="185"/>
      <c r="K70" s="185"/>
      <c r="L70" s="185"/>
      <c r="M70" s="298"/>
      <c r="N70" s="298"/>
      <c r="O70" s="298"/>
      <c r="P70" s="298"/>
      <c r="Q70" s="298"/>
      <c r="R70" s="298"/>
      <c r="S70" s="298"/>
      <c r="T70" s="298"/>
      <c r="U70" s="185"/>
      <c r="V70" s="298"/>
      <c r="W70" s="298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6">
        <v>3838468.33</v>
      </c>
      <c r="CE70" s="293">
        <f t="shared" si="0"/>
        <v>3838468.33</v>
      </c>
      <c r="CF70" s="2"/>
    </row>
    <row r="71" spans="1:84" ht="12.65" customHeight="1" x14ac:dyDescent="0.35">
      <c r="A71" s="300" t="s">
        <v>243</v>
      </c>
      <c r="B71" s="293"/>
      <c r="C71" s="293">
        <f>SUM(C61:C68)+C69-C70</f>
        <v>3454812.57</v>
      </c>
      <c r="D71" s="293">
        <f t="shared" ref="D71:AI71" si="5">SUM(D61:D69)-D70</f>
        <v>0</v>
      </c>
      <c r="E71" s="293">
        <f t="shared" si="5"/>
        <v>4655435.8899999997</v>
      </c>
      <c r="F71" s="293">
        <f t="shared" si="5"/>
        <v>4351886</v>
      </c>
      <c r="G71" s="293">
        <f t="shared" si="5"/>
        <v>0</v>
      </c>
      <c r="H71" s="293">
        <f t="shared" si="5"/>
        <v>0</v>
      </c>
      <c r="I71" s="293">
        <f t="shared" si="5"/>
        <v>0</v>
      </c>
      <c r="J71" s="293">
        <f t="shared" si="5"/>
        <v>63858.939999999995</v>
      </c>
      <c r="K71" s="293">
        <f t="shared" si="5"/>
        <v>0</v>
      </c>
      <c r="L71" s="293">
        <f t="shared" si="5"/>
        <v>0</v>
      </c>
      <c r="M71" s="293">
        <f t="shared" si="5"/>
        <v>0</v>
      </c>
      <c r="N71" s="293">
        <f t="shared" si="5"/>
        <v>0</v>
      </c>
      <c r="O71" s="293">
        <f t="shared" si="5"/>
        <v>168921.71</v>
      </c>
      <c r="P71" s="293">
        <f t="shared" si="5"/>
        <v>4411999.03</v>
      </c>
      <c r="Q71" s="293">
        <f t="shared" si="5"/>
        <v>635613.22</v>
      </c>
      <c r="R71" s="293">
        <f t="shared" si="5"/>
        <v>3695471.09</v>
      </c>
      <c r="S71" s="293">
        <f t="shared" si="5"/>
        <v>4254230.1900000004</v>
      </c>
      <c r="T71" s="293">
        <f t="shared" si="5"/>
        <v>0</v>
      </c>
      <c r="U71" s="293">
        <f t="shared" si="5"/>
        <v>3680723.26</v>
      </c>
      <c r="V71" s="293">
        <f t="shared" si="5"/>
        <v>31177.519999999997</v>
      </c>
      <c r="W71" s="293">
        <f t="shared" si="5"/>
        <v>706409.56</v>
      </c>
      <c r="X71" s="293">
        <f t="shared" si="5"/>
        <v>639874.09</v>
      </c>
      <c r="Y71" s="293">
        <f t="shared" si="5"/>
        <v>3661890.11</v>
      </c>
      <c r="Z71" s="293">
        <f t="shared" si="5"/>
        <v>3225.3199999999997</v>
      </c>
      <c r="AA71" s="293">
        <f t="shared" si="5"/>
        <v>287381.43999999994</v>
      </c>
      <c r="AB71" s="293">
        <f t="shared" si="5"/>
        <v>4795661.2699999996</v>
      </c>
      <c r="AC71" s="293">
        <f t="shared" si="5"/>
        <v>769407.92</v>
      </c>
      <c r="AD71" s="293">
        <f t="shared" si="5"/>
        <v>0</v>
      </c>
      <c r="AE71" s="293">
        <f t="shared" si="5"/>
        <v>822477.19</v>
      </c>
      <c r="AF71" s="293">
        <f t="shared" si="5"/>
        <v>0</v>
      </c>
      <c r="AG71" s="293">
        <f t="shared" si="5"/>
        <v>7208969.54</v>
      </c>
      <c r="AH71" s="293">
        <f t="shared" si="5"/>
        <v>0</v>
      </c>
      <c r="AI71" s="293">
        <f t="shared" si="5"/>
        <v>1333939.8</v>
      </c>
      <c r="AJ71" s="293">
        <f t="shared" ref="AJ71:BO71" si="6">SUM(AJ61:AJ69)-AJ70</f>
        <v>15566747.720000003</v>
      </c>
      <c r="AK71" s="293">
        <f t="shared" si="6"/>
        <v>745150.2300000001</v>
      </c>
      <c r="AL71" s="293">
        <f t="shared" si="6"/>
        <v>11233.81</v>
      </c>
      <c r="AM71" s="293">
        <f t="shared" si="6"/>
        <v>0</v>
      </c>
      <c r="AN71" s="293">
        <f t="shared" si="6"/>
        <v>0</v>
      </c>
      <c r="AO71" s="293">
        <f t="shared" si="6"/>
        <v>0</v>
      </c>
      <c r="AP71" s="293">
        <f t="shared" si="6"/>
        <v>1061324.7200000002</v>
      </c>
      <c r="AQ71" s="293">
        <f t="shared" si="6"/>
        <v>0</v>
      </c>
      <c r="AR71" s="293">
        <f t="shared" si="6"/>
        <v>235.05</v>
      </c>
      <c r="AS71" s="293">
        <f t="shared" si="6"/>
        <v>0</v>
      </c>
      <c r="AT71" s="293">
        <f t="shared" si="6"/>
        <v>0</v>
      </c>
      <c r="AU71" s="293">
        <f t="shared" si="6"/>
        <v>0</v>
      </c>
      <c r="AV71" s="293">
        <f t="shared" si="6"/>
        <v>206601.85</v>
      </c>
      <c r="AW71" s="293">
        <f t="shared" si="6"/>
        <v>0</v>
      </c>
      <c r="AX71" s="293">
        <f t="shared" si="6"/>
        <v>0</v>
      </c>
      <c r="AY71" s="293">
        <f t="shared" si="6"/>
        <v>1883656.77</v>
      </c>
      <c r="AZ71" s="293">
        <f t="shared" si="6"/>
        <v>0</v>
      </c>
      <c r="BA71" s="293">
        <f t="shared" si="6"/>
        <v>376298.89</v>
      </c>
      <c r="BB71" s="293">
        <f t="shared" si="6"/>
        <v>1076088.4400000002</v>
      </c>
      <c r="BC71" s="293">
        <f t="shared" si="6"/>
        <v>0</v>
      </c>
      <c r="BD71" s="293">
        <f t="shared" si="6"/>
        <v>988112.82000000007</v>
      </c>
      <c r="BE71" s="293">
        <f t="shared" si="6"/>
        <v>3165144.4200000004</v>
      </c>
      <c r="BF71" s="293">
        <f t="shared" si="6"/>
        <v>1931542.6600000001</v>
      </c>
      <c r="BG71" s="293">
        <f t="shared" si="6"/>
        <v>0</v>
      </c>
      <c r="BH71" s="293">
        <f t="shared" si="6"/>
        <v>3117862.56</v>
      </c>
      <c r="BI71" s="293">
        <f t="shared" si="6"/>
        <v>0</v>
      </c>
      <c r="BJ71" s="293">
        <f t="shared" si="6"/>
        <v>837521.7</v>
      </c>
      <c r="BK71" s="293">
        <f t="shared" si="6"/>
        <v>2171895.25</v>
      </c>
      <c r="BL71" s="293">
        <f t="shared" si="6"/>
        <v>1027909.79</v>
      </c>
      <c r="BM71" s="293">
        <f t="shared" si="6"/>
        <v>302050.19</v>
      </c>
      <c r="BN71" s="293">
        <f t="shared" si="6"/>
        <v>3450443.02</v>
      </c>
      <c r="BO71" s="293">
        <f t="shared" si="6"/>
        <v>150397.69999999998</v>
      </c>
      <c r="BP71" s="293">
        <f t="shared" ref="BP71:CC71" si="7">SUM(BP61:BP69)-BP70</f>
        <v>1170014.67</v>
      </c>
      <c r="BQ71" s="293">
        <f t="shared" si="7"/>
        <v>0</v>
      </c>
      <c r="BR71" s="293">
        <f t="shared" si="7"/>
        <v>1483124.41</v>
      </c>
      <c r="BS71" s="293">
        <f t="shared" si="7"/>
        <v>20627.59</v>
      </c>
      <c r="BT71" s="293">
        <f t="shared" si="7"/>
        <v>0</v>
      </c>
      <c r="BU71" s="293">
        <f t="shared" si="7"/>
        <v>0</v>
      </c>
      <c r="BV71" s="293">
        <f t="shared" si="7"/>
        <v>1834614.8399999999</v>
      </c>
      <c r="BW71" s="293">
        <f t="shared" si="7"/>
        <v>324548.43</v>
      </c>
      <c r="BX71" s="293">
        <f t="shared" si="7"/>
        <v>0</v>
      </c>
      <c r="BY71" s="293">
        <f t="shared" si="7"/>
        <v>1448363.07</v>
      </c>
      <c r="BZ71" s="293">
        <f t="shared" si="7"/>
        <v>289729.92000000004</v>
      </c>
      <c r="CA71" s="293">
        <f t="shared" si="7"/>
        <v>614263.8600000001</v>
      </c>
      <c r="CB71" s="293">
        <f t="shared" si="7"/>
        <v>8793.0400000000009</v>
      </c>
      <c r="CC71" s="293">
        <f t="shared" si="7"/>
        <v>926651.31</v>
      </c>
      <c r="CD71" s="299">
        <f>CD69-CD70</f>
        <v>-2840753.73</v>
      </c>
      <c r="CE71" s="293">
        <f>SUM(CE61:CE69)-CE70</f>
        <v>92983560.660000011</v>
      </c>
      <c r="CF71" s="2"/>
    </row>
    <row r="72" spans="1:84" ht="12.65" customHeight="1" x14ac:dyDescent="0.35">
      <c r="A72" s="300" t="s">
        <v>244</v>
      </c>
      <c r="B72" s="293"/>
      <c r="C72" s="303" t="s">
        <v>221</v>
      </c>
      <c r="D72" s="303" t="s">
        <v>221</v>
      </c>
      <c r="E72" s="303" t="s">
        <v>221</v>
      </c>
      <c r="F72" s="303" t="s">
        <v>221</v>
      </c>
      <c r="G72" s="303" t="s">
        <v>221</v>
      </c>
      <c r="H72" s="303" t="s">
        <v>221</v>
      </c>
      <c r="I72" s="303" t="s">
        <v>221</v>
      </c>
      <c r="J72" s="303" t="s">
        <v>221</v>
      </c>
      <c r="K72" s="254" t="s">
        <v>221</v>
      </c>
      <c r="L72" s="303" t="s">
        <v>221</v>
      </c>
      <c r="M72" s="303" t="s">
        <v>221</v>
      </c>
      <c r="N72" s="303" t="s">
        <v>221</v>
      </c>
      <c r="O72" s="303" t="s">
        <v>221</v>
      </c>
      <c r="P72" s="303" t="s">
        <v>221</v>
      </c>
      <c r="Q72" s="303" t="s">
        <v>221</v>
      </c>
      <c r="R72" s="303" t="s">
        <v>221</v>
      </c>
      <c r="S72" s="303" t="s">
        <v>221</v>
      </c>
      <c r="T72" s="303" t="s">
        <v>221</v>
      </c>
      <c r="U72" s="303" t="s">
        <v>221</v>
      </c>
      <c r="V72" s="303" t="s">
        <v>221</v>
      </c>
      <c r="W72" s="303" t="s">
        <v>221</v>
      </c>
      <c r="X72" s="303" t="s">
        <v>221</v>
      </c>
      <c r="Y72" s="303" t="s">
        <v>221</v>
      </c>
      <c r="Z72" s="303" t="s">
        <v>221</v>
      </c>
      <c r="AA72" s="303" t="s">
        <v>221</v>
      </c>
      <c r="AB72" s="303" t="s">
        <v>221</v>
      </c>
      <c r="AC72" s="303" t="s">
        <v>221</v>
      </c>
      <c r="AD72" s="303" t="s">
        <v>221</v>
      </c>
      <c r="AE72" s="303" t="s">
        <v>221</v>
      </c>
      <c r="AF72" s="303" t="s">
        <v>221</v>
      </c>
      <c r="AG72" s="303" t="s">
        <v>221</v>
      </c>
      <c r="AH72" s="303" t="s">
        <v>221</v>
      </c>
      <c r="AI72" s="303" t="s">
        <v>221</v>
      </c>
      <c r="AJ72" s="303" t="s">
        <v>221</v>
      </c>
      <c r="AK72" s="303" t="s">
        <v>221</v>
      </c>
      <c r="AL72" s="303" t="s">
        <v>221</v>
      </c>
      <c r="AM72" s="303" t="s">
        <v>221</v>
      </c>
      <c r="AN72" s="303" t="s">
        <v>221</v>
      </c>
      <c r="AO72" s="303" t="s">
        <v>221</v>
      </c>
      <c r="AP72" s="303" t="s">
        <v>221</v>
      </c>
      <c r="AQ72" s="303" t="s">
        <v>221</v>
      </c>
      <c r="AR72" s="303" t="s">
        <v>221</v>
      </c>
      <c r="AS72" s="303" t="s">
        <v>221</v>
      </c>
      <c r="AT72" s="303" t="s">
        <v>221</v>
      </c>
      <c r="AU72" s="303" t="s">
        <v>221</v>
      </c>
      <c r="AV72" s="303" t="s">
        <v>221</v>
      </c>
      <c r="AW72" s="303" t="s">
        <v>221</v>
      </c>
      <c r="AX72" s="303" t="s">
        <v>221</v>
      </c>
      <c r="AY72" s="303" t="s">
        <v>221</v>
      </c>
      <c r="AZ72" s="303" t="s">
        <v>221</v>
      </c>
      <c r="BA72" s="303" t="s">
        <v>221</v>
      </c>
      <c r="BB72" s="303" t="s">
        <v>221</v>
      </c>
      <c r="BC72" s="303" t="s">
        <v>221</v>
      </c>
      <c r="BD72" s="303" t="s">
        <v>221</v>
      </c>
      <c r="BE72" s="303" t="s">
        <v>221</v>
      </c>
      <c r="BF72" s="303" t="s">
        <v>221</v>
      </c>
      <c r="BG72" s="303" t="s">
        <v>221</v>
      </c>
      <c r="BH72" s="303" t="s">
        <v>221</v>
      </c>
      <c r="BI72" s="303" t="s">
        <v>221</v>
      </c>
      <c r="BJ72" s="303" t="s">
        <v>221</v>
      </c>
      <c r="BK72" s="303" t="s">
        <v>221</v>
      </c>
      <c r="BL72" s="303" t="s">
        <v>221</v>
      </c>
      <c r="BM72" s="303" t="s">
        <v>221</v>
      </c>
      <c r="BN72" s="303" t="s">
        <v>221</v>
      </c>
      <c r="BO72" s="303" t="s">
        <v>221</v>
      </c>
      <c r="BP72" s="303" t="s">
        <v>221</v>
      </c>
      <c r="BQ72" s="303" t="s">
        <v>221</v>
      </c>
      <c r="BR72" s="303" t="s">
        <v>221</v>
      </c>
      <c r="BS72" s="303" t="s">
        <v>221</v>
      </c>
      <c r="BT72" s="303" t="s">
        <v>221</v>
      </c>
      <c r="BU72" s="303" t="s">
        <v>221</v>
      </c>
      <c r="BV72" s="303" t="s">
        <v>221</v>
      </c>
      <c r="BW72" s="303" t="s">
        <v>221</v>
      </c>
      <c r="BX72" s="303" t="s">
        <v>221</v>
      </c>
      <c r="BY72" s="303" t="s">
        <v>221</v>
      </c>
      <c r="BZ72" s="303" t="s">
        <v>221</v>
      </c>
      <c r="CA72" s="303" t="s">
        <v>221</v>
      </c>
      <c r="CB72" s="303" t="s">
        <v>221</v>
      </c>
      <c r="CC72" s="303" t="s">
        <v>221</v>
      </c>
      <c r="CD72" s="303" t="s">
        <v>221</v>
      </c>
      <c r="CE72" s="306"/>
      <c r="CF72" s="2"/>
    </row>
    <row r="73" spans="1:84" ht="12.65" customHeight="1" x14ac:dyDescent="0.35">
      <c r="A73" s="300" t="s">
        <v>245</v>
      </c>
      <c r="B73" s="293"/>
      <c r="C73" s="298">
        <v>6829156</v>
      </c>
      <c r="D73" s="298">
        <v>0</v>
      </c>
      <c r="E73" s="298">
        <f>15258807-F73</f>
        <v>10557040</v>
      </c>
      <c r="F73" s="298">
        <f>4701767</f>
        <v>4701767</v>
      </c>
      <c r="G73" s="298">
        <v>0</v>
      </c>
      <c r="H73" s="298">
        <v>0</v>
      </c>
      <c r="I73" s="298">
        <v>0</v>
      </c>
      <c r="J73" s="298">
        <v>3538338</v>
      </c>
      <c r="K73" s="298">
        <v>0</v>
      </c>
      <c r="L73" s="298">
        <v>0</v>
      </c>
      <c r="M73" s="298">
        <v>0</v>
      </c>
      <c r="N73" s="298">
        <v>0</v>
      </c>
      <c r="O73" s="298">
        <v>12799516.779999999</v>
      </c>
      <c r="P73" s="298">
        <v>12463731</v>
      </c>
      <c r="Q73" s="298">
        <v>1869245</v>
      </c>
      <c r="R73" s="298">
        <v>8716965</v>
      </c>
      <c r="S73" s="298">
        <v>6887937.3799999999</v>
      </c>
      <c r="T73" s="298">
        <v>16689</v>
      </c>
      <c r="U73" s="298">
        <v>5794461</v>
      </c>
      <c r="V73" s="298">
        <v>50924</v>
      </c>
      <c r="W73" s="298">
        <v>356389</v>
      </c>
      <c r="X73" s="298">
        <v>3827286</v>
      </c>
      <c r="Y73" s="298">
        <v>1986970</v>
      </c>
      <c r="Z73" s="298">
        <v>0</v>
      </c>
      <c r="AA73" s="298">
        <v>150246</v>
      </c>
      <c r="AB73" s="298">
        <v>8185158.9900000002</v>
      </c>
      <c r="AC73" s="298">
        <v>1899518</v>
      </c>
      <c r="AD73" s="298">
        <v>0</v>
      </c>
      <c r="AE73" s="298">
        <v>926113.03</v>
      </c>
      <c r="AF73" s="298">
        <v>0</v>
      </c>
      <c r="AG73" s="298">
        <v>5312932</v>
      </c>
      <c r="AH73" s="298">
        <v>0</v>
      </c>
      <c r="AI73" s="298">
        <v>46653</v>
      </c>
      <c r="AJ73" s="298">
        <v>0</v>
      </c>
      <c r="AK73" s="298">
        <v>0</v>
      </c>
      <c r="AL73" s="298">
        <v>10446</v>
      </c>
      <c r="AM73" s="298">
        <v>0</v>
      </c>
      <c r="AN73" s="298">
        <v>0</v>
      </c>
      <c r="AO73" s="298">
        <v>0</v>
      </c>
      <c r="AP73" s="298">
        <v>0</v>
      </c>
      <c r="AQ73" s="298">
        <v>0</v>
      </c>
      <c r="AR73" s="298">
        <v>0</v>
      </c>
      <c r="AS73" s="298">
        <v>0</v>
      </c>
      <c r="AT73" s="298">
        <v>0</v>
      </c>
      <c r="AU73" s="298">
        <v>0</v>
      </c>
      <c r="AV73" s="298">
        <v>0</v>
      </c>
      <c r="AW73" s="303" t="s">
        <v>221</v>
      </c>
      <c r="AX73" s="303" t="s">
        <v>221</v>
      </c>
      <c r="AY73" s="303" t="s">
        <v>221</v>
      </c>
      <c r="AZ73" s="303" t="s">
        <v>221</v>
      </c>
      <c r="BA73" s="303" t="s">
        <v>221</v>
      </c>
      <c r="BB73" s="303" t="s">
        <v>221</v>
      </c>
      <c r="BC73" s="303" t="s">
        <v>221</v>
      </c>
      <c r="BD73" s="303" t="s">
        <v>221</v>
      </c>
      <c r="BE73" s="303" t="s">
        <v>221</v>
      </c>
      <c r="BF73" s="303" t="s">
        <v>221</v>
      </c>
      <c r="BG73" s="303" t="s">
        <v>221</v>
      </c>
      <c r="BH73" s="303" t="s">
        <v>221</v>
      </c>
      <c r="BI73" s="303" t="s">
        <v>221</v>
      </c>
      <c r="BJ73" s="303" t="s">
        <v>221</v>
      </c>
      <c r="BK73" s="303" t="s">
        <v>221</v>
      </c>
      <c r="BL73" s="303" t="s">
        <v>221</v>
      </c>
      <c r="BM73" s="303" t="s">
        <v>221</v>
      </c>
      <c r="BN73" s="303" t="s">
        <v>221</v>
      </c>
      <c r="BO73" s="303" t="s">
        <v>221</v>
      </c>
      <c r="BP73" s="303" t="s">
        <v>221</v>
      </c>
      <c r="BQ73" s="303" t="s">
        <v>221</v>
      </c>
      <c r="BR73" s="303" t="s">
        <v>221</v>
      </c>
      <c r="BS73" s="303" t="s">
        <v>221</v>
      </c>
      <c r="BT73" s="303" t="s">
        <v>221</v>
      </c>
      <c r="BU73" s="303" t="s">
        <v>221</v>
      </c>
      <c r="BV73" s="303" t="s">
        <v>221</v>
      </c>
      <c r="BW73" s="303" t="s">
        <v>221</v>
      </c>
      <c r="BX73" s="303" t="s">
        <v>221</v>
      </c>
      <c r="BY73" s="303" t="s">
        <v>221</v>
      </c>
      <c r="BZ73" s="303" t="s">
        <v>221</v>
      </c>
      <c r="CA73" s="303" t="s">
        <v>221</v>
      </c>
      <c r="CB73" s="303" t="s">
        <v>221</v>
      </c>
      <c r="CC73" s="303" t="s">
        <v>221</v>
      </c>
      <c r="CD73" s="303" t="s">
        <v>221</v>
      </c>
      <c r="CE73" s="293">
        <f t="shared" ref="CE73:CE80" si="8">SUM(C73:CD73)</f>
        <v>96927482.179999992</v>
      </c>
      <c r="CF73" s="2"/>
    </row>
    <row r="74" spans="1:84" ht="12.65" customHeight="1" x14ac:dyDescent="0.35">
      <c r="A74" s="300" t="s">
        <v>246</v>
      </c>
      <c r="B74" s="293"/>
      <c r="C74" s="298">
        <v>1627552</v>
      </c>
      <c r="D74" s="298">
        <v>0</v>
      </c>
      <c r="E74" s="298">
        <f>2694331-F74</f>
        <v>2606034</v>
      </c>
      <c r="F74" s="298">
        <f>88297</f>
        <v>88297</v>
      </c>
      <c r="G74" s="298">
        <v>0</v>
      </c>
      <c r="H74" s="298">
        <v>0</v>
      </c>
      <c r="I74" s="298">
        <v>0</v>
      </c>
      <c r="J74" s="298">
        <v>8351</v>
      </c>
      <c r="K74" s="298">
        <v>0</v>
      </c>
      <c r="L74" s="298">
        <v>0</v>
      </c>
      <c r="M74" s="298">
        <v>0</v>
      </c>
      <c r="N74" s="298">
        <v>0</v>
      </c>
      <c r="O74" s="298">
        <v>214619</v>
      </c>
      <c r="P74" s="298">
        <v>28163342</v>
      </c>
      <c r="Q74" s="298">
        <v>4544294</v>
      </c>
      <c r="R74" s="298">
        <v>11907807.689999999</v>
      </c>
      <c r="S74" s="298">
        <v>4885158.78</v>
      </c>
      <c r="T74" s="298">
        <v>33969</v>
      </c>
      <c r="U74" s="298">
        <v>10160466.279999999</v>
      </c>
      <c r="V74" s="298">
        <v>93406</v>
      </c>
      <c r="W74" s="298">
        <v>2637840</v>
      </c>
      <c r="X74" s="298">
        <v>17736026</v>
      </c>
      <c r="Y74" s="298">
        <v>14648821</v>
      </c>
      <c r="Z74" s="298">
        <v>0</v>
      </c>
      <c r="AA74" s="298">
        <v>494474</v>
      </c>
      <c r="AB74" s="298">
        <v>9262702.7400000002</v>
      </c>
      <c r="AC74" s="298">
        <v>465348</v>
      </c>
      <c r="AD74" s="298">
        <v>0</v>
      </c>
      <c r="AE74" s="298">
        <v>1297282.28</v>
      </c>
      <c r="AF74" s="298">
        <v>0</v>
      </c>
      <c r="AG74" s="298">
        <v>32035913</v>
      </c>
      <c r="AH74" s="298">
        <v>0</v>
      </c>
      <c r="AI74" s="298">
        <v>9266560</v>
      </c>
      <c r="AJ74" s="298">
        <v>15946612.98</v>
      </c>
      <c r="AK74" s="298">
        <v>180873.88</v>
      </c>
      <c r="AL74" s="298">
        <v>6736.06</v>
      </c>
      <c r="AM74" s="298">
        <v>0</v>
      </c>
      <c r="AN74" s="298">
        <v>0</v>
      </c>
      <c r="AO74" s="298">
        <v>0</v>
      </c>
      <c r="AP74" s="298">
        <v>985195.68</v>
      </c>
      <c r="AQ74" s="298">
        <v>0</v>
      </c>
      <c r="AR74" s="298">
        <v>0</v>
      </c>
      <c r="AS74" s="298">
        <v>0</v>
      </c>
      <c r="AT74" s="298">
        <v>0</v>
      </c>
      <c r="AU74" s="298">
        <v>0</v>
      </c>
      <c r="AV74" s="298">
        <v>1022091</v>
      </c>
      <c r="AW74" s="303" t="s">
        <v>221</v>
      </c>
      <c r="AX74" s="303" t="s">
        <v>221</v>
      </c>
      <c r="AY74" s="303" t="s">
        <v>221</v>
      </c>
      <c r="AZ74" s="303" t="s">
        <v>221</v>
      </c>
      <c r="BA74" s="303" t="s">
        <v>221</v>
      </c>
      <c r="BB74" s="303" t="s">
        <v>221</v>
      </c>
      <c r="BC74" s="303" t="s">
        <v>221</v>
      </c>
      <c r="BD74" s="303" t="s">
        <v>221</v>
      </c>
      <c r="BE74" s="303" t="s">
        <v>221</v>
      </c>
      <c r="BF74" s="303" t="s">
        <v>221</v>
      </c>
      <c r="BG74" s="303" t="s">
        <v>221</v>
      </c>
      <c r="BH74" s="303" t="s">
        <v>221</v>
      </c>
      <c r="BI74" s="303" t="s">
        <v>221</v>
      </c>
      <c r="BJ74" s="303" t="s">
        <v>221</v>
      </c>
      <c r="BK74" s="303" t="s">
        <v>221</v>
      </c>
      <c r="BL74" s="303" t="s">
        <v>221</v>
      </c>
      <c r="BM74" s="303" t="s">
        <v>221</v>
      </c>
      <c r="BN74" s="303" t="s">
        <v>221</v>
      </c>
      <c r="BO74" s="303" t="s">
        <v>221</v>
      </c>
      <c r="BP74" s="303" t="s">
        <v>221</v>
      </c>
      <c r="BQ74" s="303" t="s">
        <v>221</v>
      </c>
      <c r="BR74" s="303" t="s">
        <v>221</v>
      </c>
      <c r="BS74" s="303" t="s">
        <v>221</v>
      </c>
      <c r="BT74" s="303" t="s">
        <v>221</v>
      </c>
      <c r="BU74" s="303" t="s">
        <v>221</v>
      </c>
      <c r="BV74" s="303" t="s">
        <v>221</v>
      </c>
      <c r="BW74" s="303" t="s">
        <v>221</v>
      </c>
      <c r="BX74" s="303" t="s">
        <v>221</v>
      </c>
      <c r="BY74" s="303" t="s">
        <v>221</v>
      </c>
      <c r="BZ74" s="303" t="s">
        <v>221</v>
      </c>
      <c r="CA74" s="303" t="s">
        <v>221</v>
      </c>
      <c r="CB74" s="303" t="s">
        <v>221</v>
      </c>
      <c r="CC74" s="303" t="s">
        <v>221</v>
      </c>
      <c r="CD74" s="303" t="s">
        <v>221</v>
      </c>
      <c r="CE74" s="293">
        <f t="shared" si="8"/>
        <v>170319773.36999997</v>
      </c>
      <c r="CF74" s="2"/>
    </row>
    <row r="75" spans="1:84" ht="12.65" customHeight="1" x14ac:dyDescent="0.35">
      <c r="A75" s="300" t="s">
        <v>247</v>
      </c>
      <c r="B75" s="293"/>
      <c r="C75" s="293">
        <f t="shared" ref="C75:AV75" si="9">SUM(C73:C74)</f>
        <v>8456708</v>
      </c>
      <c r="D75" s="293">
        <f t="shared" si="9"/>
        <v>0</v>
      </c>
      <c r="E75" s="293">
        <f t="shared" si="9"/>
        <v>13163074</v>
      </c>
      <c r="F75" s="293">
        <f t="shared" si="9"/>
        <v>4790064</v>
      </c>
      <c r="G75" s="293">
        <f t="shared" si="9"/>
        <v>0</v>
      </c>
      <c r="H75" s="293">
        <f t="shared" si="9"/>
        <v>0</v>
      </c>
      <c r="I75" s="293">
        <f t="shared" si="9"/>
        <v>0</v>
      </c>
      <c r="J75" s="293">
        <f t="shared" si="9"/>
        <v>3546689</v>
      </c>
      <c r="K75" s="293">
        <f t="shared" si="9"/>
        <v>0</v>
      </c>
      <c r="L75" s="293">
        <f t="shared" si="9"/>
        <v>0</v>
      </c>
      <c r="M75" s="293">
        <f t="shared" si="9"/>
        <v>0</v>
      </c>
      <c r="N75" s="293">
        <f t="shared" si="9"/>
        <v>0</v>
      </c>
      <c r="O75" s="293">
        <f t="shared" si="9"/>
        <v>13014135.779999999</v>
      </c>
      <c r="P75" s="293">
        <f t="shared" si="9"/>
        <v>40627073</v>
      </c>
      <c r="Q75" s="293">
        <f t="shared" si="9"/>
        <v>6413539</v>
      </c>
      <c r="R75" s="293">
        <f t="shared" si="9"/>
        <v>20624772.689999998</v>
      </c>
      <c r="S75" s="293">
        <f t="shared" si="9"/>
        <v>11773096.16</v>
      </c>
      <c r="T75" s="293">
        <f t="shared" si="9"/>
        <v>50658</v>
      </c>
      <c r="U75" s="293">
        <f t="shared" si="9"/>
        <v>15954927.279999999</v>
      </c>
      <c r="V75" s="293">
        <f t="shared" si="9"/>
        <v>144330</v>
      </c>
      <c r="W75" s="293">
        <f t="shared" si="9"/>
        <v>2994229</v>
      </c>
      <c r="X75" s="293">
        <f t="shared" si="9"/>
        <v>21563312</v>
      </c>
      <c r="Y75" s="293">
        <f t="shared" si="9"/>
        <v>16635791</v>
      </c>
      <c r="Z75" s="293">
        <f t="shared" si="9"/>
        <v>0</v>
      </c>
      <c r="AA75" s="293">
        <f t="shared" si="9"/>
        <v>644720</v>
      </c>
      <c r="AB75" s="293">
        <f t="shared" si="9"/>
        <v>17447861.73</v>
      </c>
      <c r="AC75" s="293">
        <f t="shared" si="9"/>
        <v>2364866</v>
      </c>
      <c r="AD75" s="293">
        <f t="shared" si="9"/>
        <v>0</v>
      </c>
      <c r="AE75" s="293">
        <f t="shared" si="9"/>
        <v>2223395.31</v>
      </c>
      <c r="AF75" s="293">
        <f t="shared" si="9"/>
        <v>0</v>
      </c>
      <c r="AG75" s="293">
        <f t="shared" si="9"/>
        <v>37348845</v>
      </c>
      <c r="AH75" s="293">
        <f t="shared" si="9"/>
        <v>0</v>
      </c>
      <c r="AI75" s="293">
        <f t="shared" si="9"/>
        <v>9313213</v>
      </c>
      <c r="AJ75" s="293">
        <f t="shared" si="9"/>
        <v>15946612.98</v>
      </c>
      <c r="AK75" s="293">
        <f t="shared" si="9"/>
        <v>180873.88</v>
      </c>
      <c r="AL75" s="293">
        <f t="shared" si="9"/>
        <v>17182.060000000001</v>
      </c>
      <c r="AM75" s="293">
        <f t="shared" si="9"/>
        <v>0</v>
      </c>
      <c r="AN75" s="293">
        <f t="shared" si="9"/>
        <v>0</v>
      </c>
      <c r="AO75" s="293">
        <f t="shared" si="9"/>
        <v>0</v>
      </c>
      <c r="AP75" s="293">
        <f t="shared" si="9"/>
        <v>985195.68</v>
      </c>
      <c r="AQ75" s="293">
        <f t="shared" si="9"/>
        <v>0</v>
      </c>
      <c r="AR75" s="293">
        <f t="shared" si="9"/>
        <v>0</v>
      </c>
      <c r="AS75" s="293">
        <f t="shared" si="9"/>
        <v>0</v>
      </c>
      <c r="AT75" s="293">
        <f t="shared" si="9"/>
        <v>0</v>
      </c>
      <c r="AU75" s="293">
        <f t="shared" si="9"/>
        <v>0</v>
      </c>
      <c r="AV75" s="293">
        <f t="shared" si="9"/>
        <v>1022091</v>
      </c>
      <c r="AW75" s="303" t="s">
        <v>221</v>
      </c>
      <c r="AX75" s="303" t="s">
        <v>221</v>
      </c>
      <c r="AY75" s="303" t="s">
        <v>221</v>
      </c>
      <c r="AZ75" s="303" t="s">
        <v>221</v>
      </c>
      <c r="BA75" s="303" t="s">
        <v>221</v>
      </c>
      <c r="BB75" s="303" t="s">
        <v>221</v>
      </c>
      <c r="BC75" s="303" t="s">
        <v>221</v>
      </c>
      <c r="BD75" s="303" t="s">
        <v>221</v>
      </c>
      <c r="BE75" s="303" t="s">
        <v>221</v>
      </c>
      <c r="BF75" s="303" t="s">
        <v>221</v>
      </c>
      <c r="BG75" s="303" t="s">
        <v>221</v>
      </c>
      <c r="BH75" s="303" t="s">
        <v>221</v>
      </c>
      <c r="BI75" s="303" t="s">
        <v>221</v>
      </c>
      <c r="BJ75" s="303" t="s">
        <v>221</v>
      </c>
      <c r="BK75" s="303" t="s">
        <v>221</v>
      </c>
      <c r="BL75" s="303" t="s">
        <v>221</v>
      </c>
      <c r="BM75" s="303" t="s">
        <v>221</v>
      </c>
      <c r="BN75" s="303" t="s">
        <v>221</v>
      </c>
      <c r="BO75" s="303" t="s">
        <v>221</v>
      </c>
      <c r="BP75" s="303" t="s">
        <v>221</v>
      </c>
      <c r="BQ75" s="303" t="s">
        <v>221</v>
      </c>
      <c r="BR75" s="303" t="s">
        <v>221</v>
      </c>
      <c r="BS75" s="303" t="s">
        <v>221</v>
      </c>
      <c r="BT75" s="303" t="s">
        <v>221</v>
      </c>
      <c r="BU75" s="303" t="s">
        <v>221</v>
      </c>
      <c r="BV75" s="303" t="s">
        <v>221</v>
      </c>
      <c r="BW75" s="303" t="s">
        <v>221</v>
      </c>
      <c r="BX75" s="303" t="s">
        <v>221</v>
      </c>
      <c r="BY75" s="303" t="s">
        <v>221</v>
      </c>
      <c r="BZ75" s="303" t="s">
        <v>221</v>
      </c>
      <c r="CA75" s="303" t="s">
        <v>221</v>
      </c>
      <c r="CB75" s="303" t="s">
        <v>221</v>
      </c>
      <c r="CC75" s="303" t="s">
        <v>221</v>
      </c>
      <c r="CD75" s="303" t="s">
        <v>221</v>
      </c>
      <c r="CE75" s="293">
        <f t="shared" si="8"/>
        <v>267247255.54999998</v>
      </c>
      <c r="CF75" s="2"/>
    </row>
    <row r="76" spans="1:84" ht="12.65" customHeight="1" x14ac:dyDescent="0.35">
      <c r="A76" s="300" t="s">
        <v>248</v>
      </c>
      <c r="B76" s="293"/>
      <c r="C76" s="298">
        <v>0</v>
      </c>
      <c r="D76" s="298">
        <v>0</v>
      </c>
      <c r="E76" s="298">
        <v>20629.739310729157</v>
      </c>
      <c r="F76" s="298">
        <v>13070.585656807767</v>
      </c>
      <c r="G76" s="298">
        <v>0</v>
      </c>
      <c r="H76" s="298">
        <v>0</v>
      </c>
      <c r="I76" s="298">
        <v>0</v>
      </c>
      <c r="J76" s="298">
        <v>0</v>
      </c>
      <c r="K76" s="298">
        <v>0</v>
      </c>
      <c r="L76" s="298">
        <v>0</v>
      </c>
      <c r="M76" s="298">
        <v>0</v>
      </c>
      <c r="N76" s="298">
        <v>0</v>
      </c>
      <c r="O76" s="298">
        <v>0</v>
      </c>
      <c r="P76" s="298">
        <v>10125.246714352779</v>
      </c>
      <c r="Q76" s="298">
        <v>1438.6610089808125</v>
      </c>
      <c r="R76" s="298">
        <v>191.68405993583889</v>
      </c>
      <c r="S76" s="298">
        <v>1400.5303088860487</v>
      </c>
      <c r="T76" s="298">
        <v>0</v>
      </c>
      <c r="U76" s="298">
        <v>3350.3488110290982</v>
      </c>
      <c r="V76" s="298">
        <v>0</v>
      </c>
      <c r="W76" s="298">
        <v>0</v>
      </c>
      <c r="X76" s="298">
        <v>0</v>
      </c>
      <c r="Y76" s="298">
        <v>6854.2509818992712</v>
      </c>
      <c r="Z76" s="298">
        <v>0</v>
      </c>
      <c r="AA76" s="298">
        <v>0</v>
      </c>
      <c r="AB76" s="298">
        <v>1701.4536717960755</v>
      </c>
      <c r="AC76" s="298">
        <v>854.3337940151099</v>
      </c>
      <c r="AD76" s="298">
        <v>0</v>
      </c>
      <c r="AE76" s="298">
        <v>2101.3107430600835</v>
      </c>
      <c r="AF76" s="298">
        <v>0</v>
      </c>
      <c r="AG76" s="298">
        <v>5639.2213761769372</v>
      </c>
      <c r="AH76" s="298">
        <v>0</v>
      </c>
      <c r="AI76" s="298">
        <v>3998.5707126400807</v>
      </c>
      <c r="AJ76" s="298">
        <v>69677.155786677438</v>
      </c>
      <c r="AK76" s="298">
        <v>0</v>
      </c>
      <c r="AL76" s="298">
        <v>0</v>
      </c>
      <c r="AM76" s="298">
        <v>0</v>
      </c>
      <c r="AN76" s="298">
        <v>0</v>
      </c>
      <c r="AO76" s="298">
        <v>0</v>
      </c>
      <c r="AP76" s="298">
        <v>0</v>
      </c>
      <c r="AQ76" s="298">
        <v>0</v>
      </c>
      <c r="AR76" s="298">
        <v>0</v>
      </c>
      <c r="AS76" s="298">
        <v>0</v>
      </c>
      <c r="AT76" s="298">
        <v>0</v>
      </c>
      <c r="AU76" s="298">
        <v>0</v>
      </c>
      <c r="AV76" s="298">
        <v>0</v>
      </c>
      <c r="AW76" s="298">
        <v>0</v>
      </c>
      <c r="AX76" s="298">
        <v>0</v>
      </c>
      <c r="AY76" s="298">
        <v>7598.3149134781725</v>
      </c>
      <c r="AZ76" s="298">
        <v>0</v>
      </c>
      <c r="BA76" s="298">
        <v>677.07756654755985</v>
      </c>
      <c r="BB76" s="298">
        <v>602.87728528207401</v>
      </c>
      <c r="BC76" s="298">
        <v>0</v>
      </c>
      <c r="BD76" s="298">
        <v>4844.6600309590258</v>
      </c>
      <c r="BE76" s="298">
        <v>25253.859616815764</v>
      </c>
      <c r="BF76" s="298">
        <v>3526.5744790346275</v>
      </c>
      <c r="BG76" s="298">
        <v>0</v>
      </c>
      <c r="BH76" s="298">
        <v>3662.608328021352</v>
      </c>
      <c r="BI76" s="298">
        <v>0</v>
      </c>
      <c r="BJ76" s="298">
        <v>1498.4334577780094</v>
      </c>
      <c r="BK76" s="298">
        <v>1925.0850750545537</v>
      </c>
      <c r="BL76" s="298">
        <v>1367.5524061013882</v>
      </c>
      <c r="BM76" s="298">
        <v>0</v>
      </c>
      <c r="BN76" s="298">
        <v>29493.581243568675</v>
      </c>
      <c r="BO76" s="298">
        <v>211.26468971423103</v>
      </c>
      <c r="BP76" s="298">
        <v>1203.6934516401066</v>
      </c>
      <c r="BQ76" s="298">
        <v>0</v>
      </c>
      <c r="BR76" s="298">
        <v>1687.0258393277866</v>
      </c>
      <c r="BS76" s="298">
        <v>920.28959958443079</v>
      </c>
      <c r="BT76" s="298">
        <v>0</v>
      </c>
      <c r="BU76" s="298">
        <v>0</v>
      </c>
      <c r="BV76" s="298">
        <v>1692.1786366378894</v>
      </c>
      <c r="BW76" s="298">
        <v>969.75645376142131</v>
      </c>
      <c r="BX76" s="298">
        <v>0</v>
      </c>
      <c r="BY76" s="298">
        <v>621.42735559844539</v>
      </c>
      <c r="BZ76" s="298">
        <v>0</v>
      </c>
      <c r="CA76" s="298">
        <v>7911.6049899324462</v>
      </c>
      <c r="CB76" s="298">
        <v>103.05594620206392</v>
      </c>
      <c r="CC76" s="298">
        <v>272.06769797344873</v>
      </c>
      <c r="CD76" s="303" t="s">
        <v>221</v>
      </c>
      <c r="CE76" s="293">
        <f t="shared" si="8"/>
        <v>237076.08200000002</v>
      </c>
      <c r="CF76" s="293">
        <f>BE59-CE76</f>
        <v>0</v>
      </c>
    </row>
    <row r="77" spans="1:84" ht="12.65" customHeight="1" x14ac:dyDescent="0.35">
      <c r="A77" s="300" t="s">
        <v>249</v>
      </c>
      <c r="B77" s="293"/>
      <c r="C77" s="298"/>
      <c r="D77" s="298"/>
      <c r="E77" s="298">
        <v>23715</v>
      </c>
      <c r="F77" s="298">
        <v>5689</v>
      </c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>
        <v>686</v>
      </c>
      <c r="AH77" s="298"/>
      <c r="AI77" s="298">
        <v>290</v>
      </c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303" t="s">
        <v>221</v>
      </c>
      <c r="AY77" s="303" t="s">
        <v>221</v>
      </c>
      <c r="AZ77" s="298">
        <v>126594</v>
      </c>
      <c r="BA77" s="298"/>
      <c r="BB77" s="298"/>
      <c r="BC77" s="298"/>
      <c r="BD77" s="303" t="s">
        <v>221</v>
      </c>
      <c r="BE77" s="303" t="s">
        <v>221</v>
      </c>
      <c r="BF77" s="298"/>
      <c r="BG77" s="303" t="s">
        <v>221</v>
      </c>
      <c r="BH77" s="298"/>
      <c r="BI77" s="298"/>
      <c r="BJ77" s="303" t="s">
        <v>221</v>
      </c>
      <c r="BK77" s="298"/>
      <c r="BL77" s="298"/>
      <c r="BM77" s="298"/>
      <c r="BN77" s="303" t="s">
        <v>221</v>
      </c>
      <c r="BO77" s="303" t="s">
        <v>221</v>
      </c>
      <c r="BP77" s="303" t="s">
        <v>221</v>
      </c>
      <c r="BQ77" s="303" t="s">
        <v>221</v>
      </c>
      <c r="BR77" s="298"/>
      <c r="BS77" s="298"/>
      <c r="BT77" s="298"/>
      <c r="BU77" s="298"/>
      <c r="BV77" s="298"/>
      <c r="BW77" s="298"/>
      <c r="BX77" s="298"/>
      <c r="BY77" s="298"/>
      <c r="BZ77" s="298"/>
      <c r="CA77" s="298"/>
      <c r="CB77" s="298"/>
      <c r="CC77" s="303" t="s">
        <v>221</v>
      </c>
      <c r="CD77" s="303" t="s">
        <v>221</v>
      </c>
      <c r="CE77" s="293">
        <f>SUM(C77:CD77)</f>
        <v>156974</v>
      </c>
      <c r="CF77" s="293">
        <f>AY59-CE77</f>
        <v>-142585</v>
      </c>
    </row>
    <row r="78" spans="1:84" ht="12.65" customHeight="1" x14ac:dyDescent="0.35">
      <c r="A78" s="300" t="s">
        <v>250</v>
      </c>
      <c r="B78" s="293"/>
      <c r="C78" s="298">
        <v>0</v>
      </c>
      <c r="D78" s="298">
        <v>0</v>
      </c>
      <c r="E78" s="298">
        <v>21194.25</v>
      </c>
      <c r="F78" s="298">
        <v>13428.45</v>
      </c>
      <c r="G78" s="298">
        <v>0</v>
      </c>
      <c r="H78" s="298">
        <v>0</v>
      </c>
      <c r="I78" s="298">
        <v>0</v>
      </c>
      <c r="J78" s="298">
        <v>0</v>
      </c>
      <c r="K78" s="298">
        <v>0</v>
      </c>
      <c r="L78" s="298">
        <v>0</v>
      </c>
      <c r="M78" s="298">
        <v>0</v>
      </c>
      <c r="N78" s="298">
        <v>0</v>
      </c>
      <c r="O78" s="298">
        <v>0</v>
      </c>
      <c r="P78" s="298">
        <v>10402.35</v>
      </c>
      <c r="Q78" s="298">
        <v>1478.4</v>
      </c>
      <c r="R78" s="298">
        <v>197.4</v>
      </c>
      <c r="S78" s="298">
        <v>1438.5</v>
      </c>
      <c r="T78" s="298">
        <v>0</v>
      </c>
      <c r="U78" s="298">
        <v>3441.9</v>
      </c>
      <c r="V78" s="298">
        <v>0</v>
      </c>
      <c r="W78" s="298">
        <v>0</v>
      </c>
      <c r="X78" s="298">
        <v>0</v>
      </c>
      <c r="Y78" s="298">
        <v>7041.3</v>
      </c>
      <c r="Z78" s="298">
        <v>0</v>
      </c>
      <c r="AA78" s="298">
        <v>0</v>
      </c>
      <c r="AB78" s="298">
        <v>1748.25</v>
      </c>
      <c r="AC78" s="298">
        <v>877.80000000000007</v>
      </c>
      <c r="AD78" s="298">
        <v>0</v>
      </c>
      <c r="AE78" s="298">
        <v>2158.8000000000002</v>
      </c>
      <c r="AF78" s="298">
        <v>0</v>
      </c>
      <c r="AG78" s="298">
        <v>5793.9000000000005</v>
      </c>
      <c r="AH78" s="298">
        <v>0</v>
      </c>
      <c r="AI78" s="298">
        <v>4107.6000000000004</v>
      </c>
      <c r="AJ78" s="298">
        <v>71582.7</v>
      </c>
      <c r="AK78" s="298">
        <v>0</v>
      </c>
      <c r="AL78" s="298">
        <v>0</v>
      </c>
      <c r="AM78" s="298">
        <v>0</v>
      </c>
      <c r="AN78" s="298">
        <v>0</v>
      </c>
      <c r="AO78" s="298">
        <v>0</v>
      </c>
      <c r="AP78" s="298">
        <v>0</v>
      </c>
      <c r="AQ78" s="298">
        <v>0</v>
      </c>
      <c r="AR78" s="298">
        <v>0</v>
      </c>
      <c r="AS78" s="298">
        <v>0</v>
      </c>
      <c r="AT78" s="298">
        <v>0</v>
      </c>
      <c r="AU78" s="298">
        <v>0</v>
      </c>
      <c r="AV78" s="298">
        <v>0</v>
      </c>
      <c r="AW78" s="298">
        <v>0</v>
      </c>
      <c r="AX78" s="303" t="s">
        <v>221</v>
      </c>
      <c r="AY78" s="303" t="s">
        <v>221</v>
      </c>
      <c r="AZ78" s="303" t="s">
        <v>221</v>
      </c>
      <c r="BA78" s="298">
        <v>695.1</v>
      </c>
      <c r="BB78" s="298">
        <v>619.5</v>
      </c>
      <c r="BC78" s="298">
        <v>0</v>
      </c>
      <c r="BD78" s="303" t="s">
        <v>221</v>
      </c>
      <c r="BE78" s="303" t="s">
        <v>221</v>
      </c>
      <c r="BF78" s="303" t="s">
        <v>221</v>
      </c>
      <c r="BG78" s="303" t="s">
        <v>221</v>
      </c>
      <c r="BH78" s="298">
        <v>3763.2000000000003</v>
      </c>
      <c r="BI78" s="298">
        <v>0</v>
      </c>
      <c r="BJ78" s="303" t="s">
        <v>221</v>
      </c>
      <c r="BK78" s="298">
        <v>1978.2</v>
      </c>
      <c r="BL78" s="298">
        <v>1404.9</v>
      </c>
      <c r="BM78" s="298">
        <v>0</v>
      </c>
      <c r="BN78" s="303" t="s">
        <v>221</v>
      </c>
      <c r="BO78" s="303" t="s">
        <v>221</v>
      </c>
      <c r="BP78" s="303" t="s">
        <v>221</v>
      </c>
      <c r="BQ78" s="303" t="s">
        <v>221</v>
      </c>
      <c r="BR78" s="303" t="s">
        <v>221</v>
      </c>
      <c r="BS78" s="298">
        <v>945</v>
      </c>
      <c r="BT78" s="298">
        <v>0</v>
      </c>
      <c r="BU78" s="298">
        <v>0</v>
      </c>
      <c r="BV78" s="298">
        <v>1738.8000000000002</v>
      </c>
      <c r="BW78" s="298">
        <v>996.45</v>
      </c>
      <c r="BX78" s="298">
        <v>0</v>
      </c>
      <c r="BY78" s="298">
        <v>638.4</v>
      </c>
      <c r="BZ78" s="298">
        <v>0</v>
      </c>
      <c r="CA78" s="298">
        <v>8128.05</v>
      </c>
      <c r="CB78" s="298">
        <v>0</v>
      </c>
      <c r="CC78" s="303" t="s">
        <v>221</v>
      </c>
      <c r="CD78" s="303" t="s">
        <v>221</v>
      </c>
      <c r="CE78" s="293">
        <f t="shared" si="8"/>
        <v>165799.20000000001</v>
      </c>
      <c r="CF78" s="293"/>
    </row>
    <row r="79" spans="1:84" ht="12.65" customHeight="1" x14ac:dyDescent="0.35">
      <c r="A79" s="300" t="s">
        <v>251</v>
      </c>
      <c r="B79" s="293"/>
      <c r="C79" s="223">
        <v>0</v>
      </c>
      <c r="D79" s="223">
        <v>0</v>
      </c>
      <c r="E79" s="223">
        <v>101590.8660132834</v>
      </c>
      <c r="F79" s="223">
        <v>74936.270536904907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v>3418.0867178497897</v>
      </c>
      <c r="O79" s="223">
        <v>0</v>
      </c>
      <c r="P79" s="223">
        <v>28886.913346884336</v>
      </c>
      <c r="Q79" s="223">
        <v>6635.7448957133029</v>
      </c>
      <c r="R79" s="223">
        <v>0</v>
      </c>
      <c r="S79" s="223">
        <v>1257.7791012312427</v>
      </c>
      <c r="T79" s="223">
        <v>0</v>
      </c>
      <c r="U79" s="223">
        <v>477.66801745232317</v>
      </c>
      <c r="V79" s="223">
        <v>0</v>
      </c>
      <c r="W79" s="223">
        <v>0</v>
      </c>
      <c r="X79" s="223">
        <v>10826.741671953283</v>
      </c>
      <c r="Y79" s="223">
        <v>20942.98217221869</v>
      </c>
      <c r="Z79" s="223">
        <v>0</v>
      </c>
      <c r="AA79" s="223">
        <v>694.89895001229922</v>
      </c>
      <c r="AB79" s="223">
        <v>0</v>
      </c>
      <c r="AC79" s="223">
        <v>0</v>
      </c>
      <c r="AD79" s="223">
        <v>0</v>
      </c>
      <c r="AE79" s="223">
        <v>512.47297349784424</v>
      </c>
      <c r="AF79" s="223">
        <v>0</v>
      </c>
      <c r="AG79" s="223">
        <v>102617.01213117724</v>
      </c>
      <c r="AH79" s="223">
        <v>0</v>
      </c>
      <c r="AI79" s="223">
        <v>18002.563471821224</v>
      </c>
      <c r="AJ79" s="223">
        <v>0</v>
      </c>
      <c r="AK79" s="223">
        <v>0</v>
      </c>
      <c r="AL79" s="223">
        <v>0</v>
      </c>
      <c r="AM79" s="223">
        <v>0</v>
      </c>
      <c r="AN79" s="223">
        <v>0</v>
      </c>
      <c r="AO79" s="223">
        <v>0</v>
      </c>
      <c r="AP79" s="223">
        <v>0</v>
      </c>
      <c r="AQ79" s="223">
        <v>0</v>
      </c>
      <c r="AR79" s="223">
        <v>0</v>
      </c>
      <c r="AS79" s="223">
        <v>0</v>
      </c>
      <c r="AT79" s="223">
        <v>0</v>
      </c>
      <c r="AU79" s="223">
        <v>0</v>
      </c>
      <c r="AV79" s="223">
        <v>0</v>
      </c>
      <c r="AW79" s="223">
        <v>0</v>
      </c>
      <c r="AX79" s="303" t="s">
        <v>221</v>
      </c>
      <c r="AY79" s="303" t="s">
        <v>221</v>
      </c>
      <c r="AZ79" s="303" t="s">
        <v>221</v>
      </c>
      <c r="BA79" s="303" t="s">
        <v>221</v>
      </c>
      <c r="BB79" s="223">
        <v>0</v>
      </c>
      <c r="BC79" s="223">
        <v>0</v>
      </c>
      <c r="BD79" s="303" t="s">
        <v>221</v>
      </c>
      <c r="BE79" s="303" t="s">
        <v>221</v>
      </c>
      <c r="BF79" s="303" t="s">
        <v>221</v>
      </c>
      <c r="BG79" s="303" t="s">
        <v>221</v>
      </c>
      <c r="BH79" s="223">
        <v>0</v>
      </c>
      <c r="BI79" s="223">
        <v>0</v>
      </c>
      <c r="BJ79" s="303" t="s">
        <v>221</v>
      </c>
      <c r="BK79" s="223">
        <v>0</v>
      </c>
      <c r="BL79" s="223">
        <v>0</v>
      </c>
      <c r="BM79" s="223">
        <v>0</v>
      </c>
      <c r="BN79" s="303" t="s">
        <v>221</v>
      </c>
      <c r="BO79" s="303" t="s">
        <v>221</v>
      </c>
      <c r="BP79" s="303" t="s">
        <v>221</v>
      </c>
      <c r="BQ79" s="303" t="s">
        <v>221</v>
      </c>
      <c r="BR79" s="303" t="s">
        <v>221</v>
      </c>
      <c r="BS79" s="223">
        <v>0</v>
      </c>
      <c r="BT79" s="223">
        <v>0</v>
      </c>
      <c r="BU79" s="223">
        <v>0</v>
      </c>
      <c r="BV79" s="223">
        <v>0</v>
      </c>
      <c r="BW79" s="223">
        <v>0</v>
      </c>
      <c r="BX79" s="223">
        <v>0</v>
      </c>
      <c r="BY79" s="223">
        <v>0</v>
      </c>
      <c r="BZ79" s="223">
        <v>0</v>
      </c>
      <c r="CA79" s="223">
        <v>0</v>
      </c>
      <c r="CB79" s="223">
        <v>0</v>
      </c>
      <c r="CC79" s="303" t="s">
        <v>221</v>
      </c>
      <c r="CD79" s="303" t="s">
        <v>221</v>
      </c>
      <c r="CE79" s="293">
        <f t="shared" si="8"/>
        <v>370799.99999999988</v>
      </c>
      <c r="CF79" s="293">
        <f>BA59</f>
        <v>0</v>
      </c>
    </row>
    <row r="80" spans="1:84" ht="12.65" customHeight="1" x14ac:dyDescent="0.35">
      <c r="A80" s="300" t="s">
        <v>252</v>
      </c>
      <c r="B80" s="293"/>
      <c r="C80" s="187">
        <v>0</v>
      </c>
      <c r="D80" s="187">
        <v>0</v>
      </c>
      <c r="E80" s="187">
        <v>51.03230769230769</v>
      </c>
      <c r="F80" s="187">
        <v>26.893735576923078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7.1148894230769226</v>
      </c>
      <c r="Q80" s="187">
        <v>3.565375</v>
      </c>
      <c r="R80" s="187">
        <v>9.3432692307692307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26.439331730769229</v>
      </c>
      <c r="AH80" s="187">
        <v>0</v>
      </c>
      <c r="AI80" s="187">
        <v>8.7587884615384617</v>
      </c>
      <c r="AJ80" s="187">
        <v>13.264745192307693</v>
      </c>
      <c r="AK80" s="187">
        <v>0</v>
      </c>
      <c r="AL80" s="187">
        <v>0</v>
      </c>
      <c r="AM80" s="187">
        <v>1.9038461538461537</v>
      </c>
      <c r="AN80" s="187">
        <v>0</v>
      </c>
      <c r="AO80" s="187">
        <v>0</v>
      </c>
      <c r="AP80" s="187">
        <v>1.8652932692307691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3" t="s">
        <v>221</v>
      </c>
      <c r="AX80" s="303" t="s">
        <v>221</v>
      </c>
      <c r="AY80" s="303" t="s">
        <v>221</v>
      </c>
      <c r="AZ80" s="303" t="s">
        <v>221</v>
      </c>
      <c r="BA80" s="303" t="s">
        <v>221</v>
      </c>
      <c r="BB80" s="303" t="s">
        <v>221</v>
      </c>
      <c r="BC80" s="303" t="s">
        <v>221</v>
      </c>
      <c r="BD80" s="303" t="s">
        <v>221</v>
      </c>
      <c r="BE80" s="303" t="s">
        <v>221</v>
      </c>
      <c r="BF80" s="303" t="s">
        <v>221</v>
      </c>
      <c r="BG80" s="303" t="s">
        <v>221</v>
      </c>
      <c r="BH80" s="303" t="s">
        <v>221</v>
      </c>
      <c r="BI80" s="303" t="s">
        <v>221</v>
      </c>
      <c r="BJ80" s="303" t="s">
        <v>221</v>
      </c>
      <c r="BK80" s="303" t="s">
        <v>221</v>
      </c>
      <c r="BL80" s="303" t="s">
        <v>221</v>
      </c>
      <c r="BM80" s="303" t="s">
        <v>221</v>
      </c>
      <c r="BN80" s="303" t="s">
        <v>221</v>
      </c>
      <c r="BO80" s="303" t="s">
        <v>221</v>
      </c>
      <c r="BP80" s="303" t="s">
        <v>221</v>
      </c>
      <c r="BQ80" s="303" t="s">
        <v>221</v>
      </c>
      <c r="BR80" s="303" t="s">
        <v>221</v>
      </c>
      <c r="BS80" s="303" t="s">
        <v>221</v>
      </c>
      <c r="BT80" s="303" t="s">
        <v>221</v>
      </c>
      <c r="BU80" s="307"/>
      <c r="BV80" s="307"/>
      <c r="BW80" s="307"/>
      <c r="BX80" s="307"/>
      <c r="BY80" s="307"/>
      <c r="BZ80" s="307"/>
      <c r="CA80" s="307"/>
      <c r="CB80" s="307"/>
      <c r="CC80" s="303" t="s">
        <v>221</v>
      </c>
      <c r="CD80" s="303" t="s">
        <v>221</v>
      </c>
      <c r="CE80" s="308">
        <f t="shared" si="8"/>
        <v>150.18158173076924</v>
      </c>
      <c r="CF80" s="308"/>
    </row>
    <row r="81" spans="1:84" ht="21" customHeight="1" x14ac:dyDescent="0.35">
      <c r="A81" s="309" t="s">
        <v>253</v>
      </c>
      <c r="B81" s="309"/>
      <c r="C81" s="309"/>
      <c r="D81" s="309"/>
      <c r="E81" s="30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0" t="s">
        <v>254</v>
      </c>
      <c r="B82" s="310"/>
      <c r="C82" s="311" t="s">
        <v>1283</v>
      </c>
      <c r="D82" s="312"/>
      <c r="E82" s="29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3" t="s">
        <v>255</v>
      </c>
      <c r="B83" s="310" t="s">
        <v>256</v>
      </c>
      <c r="C83" s="313" t="s">
        <v>1269</v>
      </c>
      <c r="D83" s="312"/>
      <c r="E83" s="29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3" t="s">
        <v>257</v>
      </c>
      <c r="B84" s="310" t="s">
        <v>256</v>
      </c>
      <c r="C84" s="228" t="s">
        <v>1270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3" t="s">
        <v>1251</v>
      </c>
      <c r="B85" s="310"/>
      <c r="C85" s="272" t="s">
        <v>1271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3" t="s">
        <v>1252</v>
      </c>
      <c r="B86" s="310" t="s">
        <v>256</v>
      </c>
      <c r="C86" s="229" t="s">
        <v>1272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3" t="s">
        <v>258</v>
      </c>
      <c r="B87" s="310" t="s">
        <v>256</v>
      </c>
      <c r="C87" s="228" t="s">
        <v>1273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3" t="s">
        <v>259</v>
      </c>
      <c r="B88" s="310" t="s">
        <v>256</v>
      </c>
      <c r="C88" s="228" t="s">
        <v>1274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3" t="s">
        <v>260</v>
      </c>
      <c r="B89" s="310" t="s">
        <v>256</v>
      </c>
      <c r="C89" s="228" t="s">
        <v>1275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3" t="s">
        <v>261</v>
      </c>
      <c r="B90" s="310" t="s">
        <v>256</v>
      </c>
      <c r="C90" s="228" t="s">
        <v>1276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3" t="s">
        <v>262</v>
      </c>
      <c r="B91" s="310" t="s">
        <v>256</v>
      </c>
      <c r="C91" s="228" t="s">
        <v>1282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3" t="s">
        <v>263</v>
      </c>
      <c r="B92" s="310" t="s">
        <v>256</v>
      </c>
      <c r="C92" s="224" t="s">
        <v>1277</v>
      </c>
      <c r="D92" s="312"/>
      <c r="E92" s="29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3" t="s">
        <v>264</v>
      </c>
      <c r="B93" s="310" t="s">
        <v>256</v>
      </c>
      <c r="C93" s="271" t="s">
        <v>1278</v>
      </c>
      <c r="D93" s="312"/>
      <c r="E93" s="29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3"/>
      <c r="B94" s="293"/>
      <c r="C94" s="301"/>
      <c r="D94" s="293"/>
      <c r="E94" s="29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09" t="s">
        <v>265</v>
      </c>
      <c r="B95" s="309"/>
      <c r="C95" s="309"/>
      <c r="D95" s="309"/>
      <c r="E95" s="30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4" t="s">
        <v>266</v>
      </c>
      <c r="B96" s="314"/>
      <c r="C96" s="314"/>
      <c r="D96" s="314"/>
      <c r="E96" s="3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3" t="s">
        <v>267</v>
      </c>
      <c r="B97" s="310" t="s">
        <v>256</v>
      </c>
      <c r="C97" s="189"/>
      <c r="D97" s="293"/>
      <c r="E97" s="29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3" t="s">
        <v>259</v>
      </c>
      <c r="B98" s="310" t="s">
        <v>256</v>
      </c>
      <c r="C98" s="189">
        <v>1</v>
      </c>
      <c r="D98" s="293"/>
      <c r="E98" s="29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3" t="s">
        <v>268</v>
      </c>
      <c r="B99" s="310" t="s">
        <v>256</v>
      </c>
      <c r="C99" s="189"/>
      <c r="D99" s="293"/>
      <c r="E99" s="29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4" t="s">
        <v>269</v>
      </c>
      <c r="B100" s="314"/>
      <c r="C100" s="314"/>
      <c r="D100" s="314"/>
      <c r="E100" s="3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3" t="s">
        <v>270</v>
      </c>
      <c r="B101" s="310" t="s">
        <v>256</v>
      </c>
      <c r="C101" s="189"/>
      <c r="D101" s="293"/>
      <c r="E101" s="29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3" t="s">
        <v>132</v>
      </c>
      <c r="B102" s="310" t="s">
        <v>256</v>
      </c>
      <c r="C102" s="221"/>
      <c r="D102" s="293"/>
      <c r="E102" s="29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4" t="s">
        <v>271</v>
      </c>
      <c r="B103" s="314"/>
      <c r="C103" s="314"/>
      <c r="D103" s="314"/>
      <c r="E103" s="3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3" t="s">
        <v>272</v>
      </c>
      <c r="B104" s="310" t="s">
        <v>256</v>
      </c>
      <c r="C104" s="189"/>
      <c r="D104" s="293"/>
      <c r="E104" s="29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3" t="s">
        <v>273</v>
      </c>
      <c r="B105" s="310" t="s">
        <v>256</v>
      </c>
      <c r="C105" s="189"/>
      <c r="D105" s="293"/>
      <c r="E105" s="29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3" t="s">
        <v>274</v>
      </c>
      <c r="B106" s="310" t="s">
        <v>256</v>
      </c>
      <c r="C106" s="189"/>
      <c r="D106" s="293"/>
      <c r="E106" s="29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3"/>
      <c r="B107" s="310"/>
      <c r="C107" s="315"/>
      <c r="D107" s="293"/>
      <c r="E107" s="29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6" t="s">
        <v>275</v>
      </c>
      <c r="B108" s="309"/>
      <c r="C108" s="309"/>
      <c r="D108" s="309"/>
      <c r="E108" s="30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3"/>
      <c r="B109" s="310"/>
      <c r="C109" s="315"/>
      <c r="D109" s="293"/>
      <c r="E109" s="29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0" t="s">
        <v>276</v>
      </c>
      <c r="B110" s="293"/>
      <c r="C110" s="294" t="s">
        <v>277</v>
      </c>
      <c r="D110" s="295" t="s">
        <v>215</v>
      </c>
      <c r="E110" s="29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3" t="s">
        <v>278</v>
      </c>
      <c r="B111" s="310" t="s">
        <v>256</v>
      </c>
      <c r="C111" s="189">
        <v>3139</v>
      </c>
      <c r="D111" s="174">
        <v>9557</v>
      </c>
      <c r="E111" s="29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3" t="s">
        <v>279</v>
      </c>
      <c r="B112" s="310" t="s">
        <v>256</v>
      </c>
      <c r="C112" s="189"/>
      <c r="D112" s="174"/>
      <c r="E112" s="29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3" t="s">
        <v>280</v>
      </c>
      <c r="B113" s="310" t="s">
        <v>256</v>
      </c>
      <c r="C113" s="189"/>
      <c r="D113" s="174"/>
      <c r="E113" s="29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3" t="s">
        <v>281</v>
      </c>
      <c r="B114" s="310" t="s">
        <v>256</v>
      </c>
      <c r="C114" s="189">
        <v>997</v>
      </c>
      <c r="D114" s="174">
        <v>1632</v>
      </c>
      <c r="E114" s="29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0" t="s">
        <v>282</v>
      </c>
      <c r="B115" s="293"/>
      <c r="C115" s="294" t="s">
        <v>167</v>
      </c>
      <c r="D115" s="293"/>
      <c r="E115" s="29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3" t="s">
        <v>283</v>
      </c>
      <c r="B116" s="310" t="s">
        <v>256</v>
      </c>
      <c r="C116" s="189"/>
      <c r="D116" s="293"/>
      <c r="E116" s="29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3" t="s">
        <v>284</v>
      </c>
      <c r="B117" s="310" t="s">
        <v>256</v>
      </c>
      <c r="C117" s="189">
        <v>12</v>
      </c>
      <c r="D117" s="293"/>
      <c r="E117" s="29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3" t="s">
        <v>1239</v>
      </c>
      <c r="B118" s="310" t="s">
        <v>256</v>
      </c>
      <c r="C118" s="189"/>
      <c r="D118" s="293"/>
      <c r="E118" s="29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3" t="s">
        <v>285</v>
      </c>
      <c r="B119" s="310" t="s">
        <v>256</v>
      </c>
      <c r="C119" s="189"/>
      <c r="D119" s="293"/>
      <c r="E119" s="29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3" t="s">
        <v>286</v>
      </c>
      <c r="B120" s="310" t="s">
        <v>256</v>
      </c>
      <c r="C120" s="189">
        <v>11</v>
      </c>
      <c r="D120" s="293"/>
      <c r="E120" s="29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3" t="s">
        <v>287</v>
      </c>
      <c r="B121" s="310" t="s">
        <v>256</v>
      </c>
      <c r="C121" s="189"/>
      <c r="D121" s="293"/>
      <c r="E121" s="29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3" t="s">
        <v>97</v>
      </c>
      <c r="B122" s="310" t="s">
        <v>256</v>
      </c>
      <c r="C122" s="189"/>
      <c r="D122" s="293"/>
      <c r="E122" s="29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3" t="s">
        <v>288</v>
      </c>
      <c r="B123" s="310" t="s">
        <v>256</v>
      </c>
      <c r="C123" s="189">
        <v>23</v>
      </c>
      <c r="D123" s="293"/>
      <c r="E123" s="29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3" t="s">
        <v>289</v>
      </c>
      <c r="B124" s="310"/>
      <c r="C124" s="189"/>
      <c r="D124" s="293"/>
      <c r="E124" s="29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3" t="s">
        <v>280</v>
      </c>
      <c r="B125" s="310" t="s">
        <v>256</v>
      </c>
      <c r="C125" s="189"/>
      <c r="D125" s="293"/>
      <c r="E125" s="29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3" t="s">
        <v>290</v>
      </c>
      <c r="B126" s="310" t="s">
        <v>256</v>
      </c>
      <c r="C126" s="189"/>
      <c r="D126" s="293"/>
      <c r="E126" s="29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3" t="s">
        <v>291</v>
      </c>
      <c r="B127" s="293"/>
      <c r="C127" s="301"/>
      <c r="D127" s="293"/>
      <c r="E127" s="293">
        <f>SUM(C116:C126)</f>
        <v>46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3" t="s">
        <v>292</v>
      </c>
      <c r="B128" s="310" t="s">
        <v>256</v>
      </c>
      <c r="C128" s="189">
        <v>50</v>
      </c>
      <c r="D128" s="293"/>
      <c r="E128" s="29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3" t="s">
        <v>293</v>
      </c>
      <c r="B129" s="310" t="s">
        <v>256</v>
      </c>
      <c r="C129" s="189">
        <v>11</v>
      </c>
      <c r="D129" s="293"/>
      <c r="E129" s="29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3"/>
      <c r="B130" s="293"/>
      <c r="C130" s="301"/>
      <c r="D130" s="293"/>
      <c r="E130" s="29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3" t="s">
        <v>294</v>
      </c>
      <c r="B131" s="310" t="s">
        <v>256</v>
      </c>
      <c r="C131" s="189"/>
      <c r="D131" s="293"/>
      <c r="E131" s="29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3"/>
      <c r="B132" s="293"/>
      <c r="C132" s="301"/>
      <c r="D132" s="293"/>
      <c r="E132" s="29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3"/>
      <c r="B133" s="293"/>
      <c r="C133" s="301"/>
      <c r="D133" s="293"/>
      <c r="E133" s="29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3"/>
      <c r="B134" s="293"/>
      <c r="C134" s="301"/>
      <c r="D134" s="293"/>
      <c r="E134" s="29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3"/>
      <c r="B135" s="293"/>
      <c r="C135" s="301"/>
      <c r="D135" s="293"/>
      <c r="E135" s="29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09" t="s">
        <v>1240</v>
      </c>
      <c r="B136" s="316"/>
      <c r="C136" s="316"/>
      <c r="D136" s="316"/>
      <c r="E136" s="3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7" t="s">
        <v>295</v>
      </c>
      <c r="B137" s="318" t="s">
        <v>296</v>
      </c>
      <c r="C137" s="319" t="s">
        <v>297</v>
      </c>
      <c r="D137" s="318" t="s">
        <v>132</v>
      </c>
      <c r="E137" s="318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3" t="s">
        <v>277</v>
      </c>
      <c r="B138" s="174">
        <v>1138</v>
      </c>
      <c r="C138" s="189">
        <v>1055</v>
      </c>
      <c r="D138" s="174">
        <v>946</v>
      </c>
      <c r="E138" s="293">
        <f>SUM(B138:D138)</f>
        <v>3139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3" t="s">
        <v>215</v>
      </c>
      <c r="B139" s="174">
        <v>4727</v>
      </c>
      <c r="C139" s="189">
        <v>2617</v>
      </c>
      <c r="D139" s="174">
        <v>2213</v>
      </c>
      <c r="E139" s="293">
        <f>SUM(B139:D139)</f>
        <v>9557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3" t="s">
        <v>298</v>
      </c>
      <c r="B140" s="174"/>
      <c r="C140" s="174"/>
      <c r="D140" s="174"/>
      <c r="E140" s="293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3" t="s">
        <v>245</v>
      </c>
      <c r="B141" s="174">
        <v>40021710.670000002</v>
      </c>
      <c r="C141" s="189">
        <v>30313375.550000001</v>
      </c>
      <c r="D141" s="174">
        <v>26592688.960000005</v>
      </c>
      <c r="E141" s="293">
        <f>SUM(B141:D141)</f>
        <v>96927775.180000007</v>
      </c>
      <c r="F141" s="320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3" t="s">
        <v>246</v>
      </c>
      <c r="B142" s="174">
        <v>43470670.219999999</v>
      </c>
      <c r="C142" s="189">
        <v>48033554.359999999</v>
      </c>
      <c r="D142" s="174">
        <v>61584706.559999958</v>
      </c>
      <c r="E142" s="293">
        <f>SUM(B142:D142)</f>
        <v>153088931.13999996</v>
      </c>
      <c r="F142" s="320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7" t="s">
        <v>299</v>
      </c>
      <c r="B143" s="318" t="s">
        <v>296</v>
      </c>
      <c r="C143" s="319" t="s">
        <v>297</v>
      </c>
      <c r="D143" s="318" t="s">
        <v>132</v>
      </c>
      <c r="E143" s="318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3" t="s">
        <v>277</v>
      </c>
      <c r="B144" s="174"/>
      <c r="C144" s="189"/>
      <c r="D144" s="174"/>
      <c r="E144" s="293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3" t="s">
        <v>215</v>
      </c>
      <c r="B145" s="174"/>
      <c r="C145" s="189"/>
      <c r="D145" s="174"/>
      <c r="E145" s="293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3" t="s">
        <v>298</v>
      </c>
      <c r="B146" s="174"/>
      <c r="C146" s="189"/>
      <c r="D146" s="174"/>
      <c r="E146" s="293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3" t="s">
        <v>245</v>
      </c>
      <c r="B147" s="174"/>
      <c r="C147" s="189"/>
      <c r="D147" s="174"/>
      <c r="E147" s="293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3" t="s">
        <v>246</v>
      </c>
      <c r="B148" s="174"/>
      <c r="C148" s="189"/>
      <c r="D148" s="174"/>
      <c r="E148" s="293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7" t="s">
        <v>300</v>
      </c>
      <c r="B149" s="318" t="s">
        <v>296</v>
      </c>
      <c r="C149" s="319" t="s">
        <v>297</v>
      </c>
      <c r="D149" s="318" t="s">
        <v>132</v>
      </c>
      <c r="E149" s="318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3" t="s">
        <v>277</v>
      </c>
      <c r="B150" s="174"/>
      <c r="C150" s="189"/>
      <c r="D150" s="174"/>
      <c r="E150" s="293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3" t="s">
        <v>215</v>
      </c>
      <c r="B151" s="174"/>
      <c r="C151" s="189"/>
      <c r="D151" s="174"/>
      <c r="E151" s="293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3" t="s">
        <v>298</v>
      </c>
      <c r="B152" s="174"/>
      <c r="C152" s="189"/>
      <c r="D152" s="174"/>
      <c r="E152" s="293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3" t="s">
        <v>245</v>
      </c>
      <c r="B153" s="174"/>
      <c r="C153" s="189"/>
      <c r="D153" s="174"/>
      <c r="E153" s="293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3" t="s">
        <v>246</v>
      </c>
      <c r="B154" s="174"/>
      <c r="C154" s="189"/>
      <c r="D154" s="174"/>
      <c r="E154" s="293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99"/>
      <c r="B155" s="299"/>
      <c r="C155" s="321"/>
      <c r="D155" s="322"/>
      <c r="E155" s="29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7" t="s">
        <v>301</v>
      </c>
      <c r="B156" s="318" t="s">
        <v>302</v>
      </c>
      <c r="C156" s="319" t="s">
        <v>303</v>
      </c>
      <c r="D156" s="293"/>
      <c r="E156" s="29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99" t="s">
        <v>304</v>
      </c>
      <c r="B157" s="174"/>
      <c r="C157" s="174"/>
      <c r="D157" s="293"/>
      <c r="E157" s="29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99"/>
      <c r="B158" s="322"/>
      <c r="C158" s="321"/>
      <c r="D158" s="293"/>
      <c r="E158" s="29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99"/>
      <c r="B159" s="299"/>
      <c r="C159" s="321"/>
      <c r="D159" s="322"/>
      <c r="E159" s="29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99"/>
      <c r="B160" s="299"/>
      <c r="C160" s="321"/>
      <c r="D160" s="322"/>
      <c r="E160" s="29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99"/>
      <c r="B161" s="299"/>
      <c r="C161" s="321"/>
      <c r="D161" s="322"/>
      <c r="E161" s="29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299"/>
      <c r="B162" s="299"/>
      <c r="C162" s="321"/>
      <c r="D162" s="322"/>
      <c r="E162" s="29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6" t="s">
        <v>305</v>
      </c>
      <c r="B163" s="309"/>
      <c r="C163" s="309"/>
      <c r="D163" s="309"/>
      <c r="E163" s="30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4" t="s">
        <v>306</v>
      </c>
      <c r="B164" s="314"/>
      <c r="C164" s="314"/>
      <c r="D164" s="314"/>
      <c r="E164" s="3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3" t="s">
        <v>307</v>
      </c>
      <c r="B165" s="310" t="s">
        <v>256</v>
      </c>
      <c r="C165" s="189">
        <v>3053243.99</v>
      </c>
      <c r="D165" s="293"/>
      <c r="E165" s="29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3" t="s">
        <v>308</v>
      </c>
      <c r="B166" s="310" t="s">
        <v>256</v>
      </c>
      <c r="C166" s="189">
        <v>74888.649999999994</v>
      </c>
      <c r="D166" s="293"/>
      <c r="E166" s="29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299" t="s">
        <v>309</v>
      </c>
      <c r="B167" s="310" t="s">
        <v>256</v>
      </c>
      <c r="C167" s="189">
        <v>544742.56999999995</v>
      </c>
      <c r="D167" s="293"/>
      <c r="E167" s="29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3" t="s">
        <v>310</v>
      </c>
      <c r="B168" s="310" t="s">
        <v>256</v>
      </c>
      <c r="C168" s="189">
        <v>5205691.91</v>
      </c>
      <c r="D168" s="293"/>
      <c r="E168" s="29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3" t="s">
        <v>311</v>
      </c>
      <c r="B169" s="310" t="s">
        <v>256</v>
      </c>
      <c r="C169" s="189">
        <v>68458.61</v>
      </c>
      <c r="D169" s="293"/>
      <c r="E169" s="29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3" t="s">
        <v>312</v>
      </c>
      <c r="B170" s="310" t="s">
        <v>256</v>
      </c>
      <c r="C170" s="189">
        <v>2638342.66</v>
      </c>
      <c r="D170" s="293"/>
      <c r="E170" s="29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3" t="s">
        <v>313</v>
      </c>
      <c r="B171" s="310" t="s">
        <v>256</v>
      </c>
      <c r="C171" s="189">
        <v>100820.98000000004</v>
      </c>
      <c r="D171" s="293"/>
      <c r="E171" s="29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3" t="s">
        <v>313</v>
      </c>
      <c r="B172" s="310" t="s">
        <v>256</v>
      </c>
      <c r="C172" s="189"/>
      <c r="D172" s="293"/>
      <c r="E172" s="29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3" t="s">
        <v>203</v>
      </c>
      <c r="B173" s="293"/>
      <c r="C173" s="301"/>
      <c r="D173" s="293">
        <f>SUM(C165:C172)</f>
        <v>11686189.370000001</v>
      </c>
      <c r="E173" s="29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4" t="s">
        <v>314</v>
      </c>
      <c r="B174" s="314"/>
      <c r="C174" s="314"/>
      <c r="D174" s="314"/>
      <c r="E174" s="3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3" t="s">
        <v>315</v>
      </c>
      <c r="B175" s="310" t="s">
        <v>256</v>
      </c>
      <c r="C175" s="189">
        <v>368308.53</v>
      </c>
      <c r="D175" s="293"/>
      <c r="E175" s="29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3" t="s">
        <v>316</v>
      </c>
      <c r="B176" s="310" t="s">
        <v>256</v>
      </c>
      <c r="C176" s="189">
        <v>980904.56</v>
      </c>
      <c r="D176" s="293"/>
      <c r="E176" s="29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3" t="s">
        <v>203</v>
      </c>
      <c r="B177" s="293"/>
      <c r="C177" s="301"/>
      <c r="D177" s="293">
        <f>SUM(C175:C176)</f>
        <v>1349213.09</v>
      </c>
      <c r="E177" s="29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4" t="s">
        <v>317</v>
      </c>
      <c r="B178" s="314"/>
      <c r="C178" s="314"/>
      <c r="D178" s="314"/>
      <c r="E178" s="3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3" t="s">
        <v>318</v>
      </c>
      <c r="B179" s="310" t="s">
        <v>256</v>
      </c>
      <c r="C179" s="189">
        <v>429373.14</v>
      </c>
      <c r="D179" s="293"/>
      <c r="E179" s="29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3" t="s">
        <v>319</v>
      </c>
      <c r="B180" s="310" t="s">
        <v>256</v>
      </c>
      <c r="C180" s="189">
        <v>47036.88</v>
      </c>
      <c r="D180" s="293"/>
      <c r="E180" s="29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3" t="s">
        <v>203</v>
      </c>
      <c r="B181" s="293"/>
      <c r="C181" s="301"/>
      <c r="D181" s="293">
        <f>SUM(C179:C180)</f>
        <v>476410.02</v>
      </c>
      <c r="E181" s="29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4" t="s">
        <v>320</v>
      </c>
      <c r="B182" s="314"/>
      <c r="C182" s="314"/>
      <c r="D182" s="314"/>
      <c r="E182" s="31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3" t="s">
        <v>321</v>
      </c>
      <c r="B183" s="310" t="s">
        <v>256</v>
      </c>
      <c r="C183" s="189"/>
      <c r="D183" s="293"/>
      <c r="E183" s="29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3" t="s">
        <v>322</v>
      </c>
      <c r="B184" s="310" t="s">
        <v>256</v>
      </c>
      <c r="C184" s="189"/>
      <c r="D184" s="293"/>
      <c r="E184" s="29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3" t="s">
        <v>132</v>
      </c>
      <c r="B185" s="310" t="s">
        <v>256</v>
      </c>
      <c r="C185" s="189"/>
      <c r="D185" s="293"/>
      <c r="E185" s="29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3" t="s">
        <v>203</v>
      </c>
      <c r="B186" s="293"/>
      <c r="C186" s="301"/>
      <c r="D186" s="293">
        <f>SUM(C183:C185)</f>
        <v>0</v>
      </c>
      <c r="E186" s="29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4" t="s">
        <v>323</v>
      </c>
      <c r="B187" s="314"/>
      <c r="C187" s="314"/>
      <c r="D187" s="314"/>
      <c r="E187" s="3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3" t="s">
        <v>324</v>
      </c>
      <c r="B188" s="310" t="s">
        <v>256</v>
      </c>
      <c r="C188" s="189"/>
      <c r="D188" s="293"/>
      <c r="E188" s="29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3" t="s">
        <v>325</v>
      </c>
      <c r="B189" s="310" t="s">
        <v>256</v>
      </c>
      <c r="C189" s="189">
        <v>254858.41</v>
      </c>
      <c r="D189" s="293"/>
      <c r="E189" s="29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3" t="s">
        <v>203</v>
      </c>
      <c r="B190" s="293"/>
      <c r="C190" s="301"/>
      <c r="D190" s="293">
        <f>SUM(C188:C189)</f>
        <v>254858.41</v>
      </c>
      <c r="E190" s="29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3"/>
      <c r="B191" s="293"/>
      <c r="C191" s="301"/>
      <c r="D191" s="293"/>
      <c r="E191" s="29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09" t="s">
        <v>326</v>
      </c>
      <c r="B192" s="309"/>
      <c r="C192" s="309"/>
      <c r="D192" s="309"/>
      <c r="E192" s="30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6" t="s">
        <v>327</v>
      </c>
      <c r="B193" s="309"/>
      <c r="C193" s="309"/>
      <c r="D193" s="309"/>
      <c r="E193" s="30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0"/>
      <c r="B194" s="295" t="s">
        <v>328</v>
      </c>
      <c r="C194" s="294" t="s">
        <v>329</v>
      </c>
      <c r="D194" s="295" t="s">
        <v>330</v>
      </c>
      <c r="E194" s="295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3" t="s">
        <v>332</v>
      </c>
      <c r="B195" s="174">
        <v>932776.8</v>
      </c>
      <c r="C195" s="189">
        <v>9709301</v>
      </c>
      <c r="D195" s="174"/>
      <c r="E195" s="293">
        <f t="shared" ref="E195:E203" si="10">SUM(B195:C195)-D195</f>
        <v>10642077.800000001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3" t="s">
        <v>333</v>
      </c>
      <c r="B196" s="174">
        <v>555844.31000000006</v>
      </c>
      <c r="C196" s="189"/>
      <c r="D196" s="174"/>
      <c r="E196" s="293">
        <f t="shared" si="10"/>
        <v>555844.31000000006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3" t="s">
        <v>334</v>
      </c>
      <c r="B197" s="174">
        <v>51489923.150000006</v>
      </c>
      <c r="C197" s="189">
        <v>7329234</v>
      </c>
      <c r="D197" s="174"/>
      <c r="E197" s="293">
        <f t="shared" si="10"/>
        <v>58819157.150000006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3" t="s">
        <v>335</v>
      </c>
      <c r="B198" s="174">
        <v>4008250.6900000004</v>
      </c>
      <c r="C198" s="189"/>
      <c r="D198" s="174"/>
      <c r="E198" s="293">
        <f t="shared" si="10"/>
        <v>4008250.6900000004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3" t="s">
        <v>336</v>
      </c>
      <c r="B199" s="174"/>
      <c r="C199" s="189"/>
      <c r="D199" s="174"/>
      <c r="E199" s="293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3" t="s">
        <v>337</v>
      </c>
      <c r="B200" s="174">
        <v>31676817.809999999</v>
      </c>
      <c r="C200" s="189">
        <v>3954965</v>
      </c>
      <c r="D200" s="174">
        <v>316896</v>
      </c>
      <c r="E200" s="293">
        <f t="shared" si="10"/>
        <v>35314886.810000002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3" t="s">
        <v>338</v>
      </c>
      <c r="B201" s="174"/>
      <c r="C201" s="189"/>
      <c r="D201" s="174"/>
      <c r="E201" s="293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3" t="s">
        <v>339</v>
      </c>
      <c r="B202" s="174"/>
      <c r="C202" s="189"/>
      <c r="D202" s="174"/>
      <c r="E202" s="293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3" t="s">
        <v>340</v>
      </c>
      <c r="B203" s="174">
        <v>2800950.0100000002</v>
      </c>
      <c r="C203" s="189">
        <v>3910229</v>
      </c>
      <c r="D203" s="174"/>
      <c r="E203" s="293">
        <f t="shared" si="10"/>
        <v>6711179.0099999998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3" t="s">
        <v>203</v>
      </c>
      <c r="B204" s="293">
        <f>SUM(B195:B203)</f>
        <v>91464562.770000011</v>
      </c>
      <c r="C204" s="301">
        <f>SUM(C195:C203)</f>
        <v>24903729</v>
      </c>
      <c r="D204" s="293">
        <f>SUM(D195:D203)</f>
        <v>316896</v>
      </c>
      <c r="E204" s="293">
        <f>SUM(E195:E203)</f>
        <v>116051395.77000001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3"/>
      <c r="B205" s="293"/>
      <c r="C205" s="301"/>
      <c r="D205" s="293"/>
      <c r="E205" s="29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6" t="s">
        <v>341</v>
      </c>
      <c r="B206" s="316"/>
      <c r="C206" s="316"/>
      <c r="D206" s="316"/>
      <c r="E206" s="31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0"/>
      <c r="B207" s="295" t="s">
        <v>328</v>
      </c>
      <c r="C207" s="294" t="s">
        <v>329</v>
      </c>
      <c r="D207" s="295" t="s">
        <v>330</v>
      </c>
      <c r="E207" s="295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3" t="s">
        <v>332</v>
      </c>
      <c r="B208" s="322"/>
      <c r="C208" s="321"/>
      <c r="D208" s="322"/>
      <c r="E208" s="293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3" t="s">
        <v>333</v>
      </c>
      <c r="B209" s="174">
        <v>305336</v>
      </c>
      <c r="C209" s="189">
        <v>50070</v>
      </c>
      <c r="D209" s="174"/>
      <c r="E209" s="293">
        <f t="shared" ref="E209:E216" si="11">SUM(B209:C209)-D209</f>
        <v>355406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3" t="s">
        <v>334</v>
      </c>
      <c r="B210" s="174">
        <v>35453472.619999997</v>
      </c>
      <c r="C210" s="189">
        <v>2064146.33</v>
      </c>
      <c r="D210" s="174"/>
      <c r="E210" s="293">
        <f t="shared" si="11"/>
        <v>37517618.949999996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3" t="s">
        <v>335</v>
      </c>
      <c r="B211" s="174">
        <v>1638801.5</v>
      </c>
      <c r="C211" s="189">
        <v>308314.85000000003</v>
      </c>
      <c r="D211" s="174"/>
      <c r="E211" s="293">
        <f t="shared" si="11"/>
        <v>1947116.35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3" t="s">
        <v>336</v>
      </c>
      <c r="B212" s="174"/>
      <c r="C212" s="189"/>
      <c r="D212" s="174"/>
      <c r="E212" s="293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3" t="s">
        <v>337</v>
      </c>
      <c r="B213" s="174">
        <v>22298005.57</v>
      </c>
      <c r="C213" s="189">
        <v>2659889.23</v>
      </c>
      <c r="D213" s="174">
        <v>294833.27</v>
      </c>
      <c r="E213" s="293">
        <f t="shared" si="11"/>
        <v>24663061.530000001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3" t="s">
        <v>338</v>
      </c>
      <c r="B214" s="174"/>
      <c r="C214" s="189"/>
      <c r="D214" s="174"/>
      <c r="E214" s="293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3" t="s">
        <v>339</v>
      </c>
      <c r="B215" s="174"/>
      <c r="C215" s="189"/>
      <c r="D215" s="174"/>
      <c r="E215" s="293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3" t="s">
        <v>340</v>
      </c>
      <c r="B216" s="174"/>
      <c r="C216" s="189"/>
      <c r="D216" s="174"/>
      <c r="E216" s="293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3" t="s">
        <v>203</v>
      </c>
      <c r="B217" s="293">
        <f>SUM(B208:B216)</f>
        <v>59695615.689999998</v>
      </c>
      <c r="C217" s="301">
        <f>SUM(C208:C216)</f>
        <v>5082420.41</v>
      </c>
      <c r="D217" s="293">
        <f>SUM(D208:D216)</f>
        <v>294833.27</v>
      </c>
      <c r="E217" s="293">
        <f>SUM(E208:E216)</f>
        <v>64483202.829999998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3"/>
      <c r="B218" s="293"/>
      <c r="C218" s="301"/>
      <c r="D218" s="293"/>
      <c r="E218" s="29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09" t="s">
        <v>342</v>
      </c>
      <c r="B219" s="309"/>
      <c r="C219" s="309"/>
      <c r="D219" s="309"/>
      <c r="E219" s="30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09"/>
      <c r="B220" s="323" t="s">
        <v>1257</v>
      </c>
      <c r="C220" s="323"/>
      <c r="D220" s="309"/>
      <c r="E220" s="30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4" t="s">
        <v>1257</v>
      </c>
      <c r="B221" s="309"/>
      <c r="C221" s="189">
        <v>2816301.93</v>
      </c>
      <c r="D221" s="310">
        <f>C221</f>
        <v>2816301.93</v>
      </c>
      <c r="E221" s="30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4" t="s">
        <v>343</v>
      </c>
      <c r="B222" s="314"/>
      <c r="C222" s="314"/>
      <c r="D222" s="314"/>
      <c r="E222" s="3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3" t="s">
        <v>344</v>
      </c>
      <c r="B223" s="310" t="s">
        <v>256</v>
      </c>
      <c r="C223" s="189">
        <v>62464330</v>
      </c>
      <c r="D223" s="293"/>
      <c r="E223" s="29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3" t="s">
        <v>345</v>
      </c>
      <c r="B224" s="310" t="s">
        <v>256</v>
      </c>
      <c r="C224" s="189">
        <v>5938688.1900000004</v>
      </c>
      <c r="D224" s="293"/>
      <c r="E224" s="29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3" t="s">
        <v>346</v>
      </c>
      <c r="B225" s="310" t="s">
        <v>256</v>
      </c>
      <c r="C225" s="189">
        <v>3204180.95</v>
      </c>
      <c r="D225" s="293"/>
      <c r="E225" s="29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3" t="s">
        <v>347</v>
      </c>
      <c r="B226" s="310" t="s">
        <v>256</v>
      </c>
      <c r="C226" s="189">
        <v>720338.49</v>
      </c>
      <c r="D226" s="293"/>
      <c r="E226" s="29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3" t="s">
        <v>348</v>
      </c>
      <c r="B227" s="310" t="s">
        <v>256</v>
      </c>
      <c r="C227" s="189"/>
      <c r="D227" s="293"/>
      <c r="E227" s="29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3" t="s">
        <v>349</v>
      </c>
      <c r="B228" s="310" t="s">
        <v>256</v>
      </c>
      <c r="C228" s="189">
        <v>823329.06</v>
      </c>
      <c r="D228" s="293"/>
      <c r="E228" s="29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3" t="s">
        <v>350</v>
      </c>
      <c r="B229" s="293"/>
      <c r="C229" s="301"/>
      <c r="D229" s="293">
        <f>SUM(C223:C228)</f>
        <v>73150866.689999998</v>
      </c>
      <c r="E229" s="29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4" t="s">
        <v>351</v>
      </c>
      <c r="B230" s="314"/>
      <c r="C230" s="314"/>
      <c r="D230" s="314"/>
      <c r="E230" s="3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0" t="s">
        <v>352</v>
      </c>
      <c r="B231" s="310" t="s">
        <v>256</v>
      </c>
      <c r="C231" s="189"/>
      <c r="D231" s="293"/>
      <c r="E231" s="29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0"/>
      <c r="B232" s="310"/>
      <c r="C232" s="301"/>
      <c r="D232" s="293"/>
      <c r="E232" s="29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0" t="s">
        <v>353</v>
      </c>
      <c r="B233" s="310" t="s">
        <v>256</v>
      </c>
      <c r="C233" s="189">
        <v>4264490.0599999996</v>
      </c>
      <c r="D233" s="293"/>
      <c r="E233" s="29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0" t="s">
        <v>354</v>
      </c>
      <c r="B234" s="310" t="s">
        <v>256</v>
      </c>
      <c r="C234" s="189"/>
      <c r="D234" s="293"/>
      <c r="E234" s="29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3"/>
      <c r="B235" s="293"/>
      <c r="C235" s="301"/>
      <c r="D235" s="293"/>
      <c r="E235" s="29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0" t="s">
        <v>355</v>
      </c>
      <c r="B236" s="293"/>
      <c r="C236" s="301"/>
      <c r="D236" s="293">
        <f>SUM(C233:C235)</f>
        <v>4264490.0599999996</v>
      </c>
      <c r="E236" s="29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4" t="s">
        <v>356</v>
      </c>
      <c r="B237" s="314"/>
      <c r="C237" s="314"/>
      <c r="D237" s="314"/>
      <c r="E237" s="3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3" t="s">
        <v>357</v>
      </c>
      <c r="B238" s="310" t="s">
        <v>256</v>
      </c>
      <c r="C238" s="189"/>
      <c r="D238" s="293"/>
      <c r="E238" s="29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3" t="s">
        <v>356</v>
      </c>
      <c r="B239" s="310" t="s">
        <v>256</v>
      </c>
      <c r="C239" s="189">
        <v>90377820.109999985</v>
      </c>
      <c r="D239" s="293"/>
      <c r="E239" s="29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3" t="s">
        <v>358</v>
      </c>
      <c r="B240" s="293"/>
      <c r="C240" s="301"/>
      <c r="D240" s="293">
        <f>SUM(C238:C239)</f>
        <v>90377820.109999985</v>
      </c>
      <c r="E240" s="29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3"/>
      <c r="B241" s="293"/>
      <c r="C241" s="301"/>
      <c r="D241" s="293"/>
      <c r="E241" s="29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3" t="s">
        <v>359</v>
      </c>
      <c r="B242" s="293"/>
      <c r="C242" s="301"/>
      <c r="D242" s="293">
        <f>D221+D229+D236+D240</f>
        <v>170609478.78999999</v>
      </c>
      <c r="E242" s="29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3"/>
      <c r="B243" s="293"/>
      <c r="C243" s="301"/>
      <c r="D243" s="293"/>
      <c r="E243" s="29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3"/>
      <c r="B244" s="293"/>
      <c r="C244" s="301"/>
      <c r="D244" s="293"/>
      <c r="E244" s="29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3"/>
      <c r="B245" s="293"/>
      <c r="C245" s="301"/>
      <c r="D245" s="293"/>
      <c r="E245" s="29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3"/>
      <c r="B246" s="293"/>
      <c r="C246" s="301"/>
      <c r="D246" s="293"/>
      <c r="E246" s="29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45" customHeight="1" x14ac:dyDescent="0.35">
      <c r="A247" s="293"/>
      <c r="B247" s="293"/>
      <c r="C247" s="301"/>
      <c r="D247" s="293"/>
      <c r="E247" s="29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09" t="s">
        <v>360</v>
      </c>
      <c r="B248" s="309"/>
      <c r="C248" s="309"/>
      <c r="D248" s="309"/>
      <c r="E248" s="30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45" customHeight="1" x14ac:dyDescent="0.35">
      <c r="A249" s="314" t="s">
        <v>361</v>
      </c>
      <c r="B249" s="314"/>
      <c r="C249" s="314"/>
      <c r="D249" s="314"/>
      <c r="E249" s="3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45" customHeight="1" x14ac:dyDescent="0.35">
      <c r="A250" s="293" t="s">
        <v>362</v>
      </c>
      <c r="B250" s="310" t="s">
        <v>256</v>
      </c>
      <c r="C250" s="189">
        <v>7837478.1900000004</v>
      </c>
      <c r="D250" s="293"/>
      <c r="E250" s="29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45" customHeight="1" x14ac:dyDescent="0.35">
      <c r="A251" s="293" t="s">
        <v>363</v>
      </c>
      <c r="B251" s="310" t="s">
        <v>256</v>
      </c>
      <c r="C251" s="189"/>
      <c r="D251" s="293"/>
      <c r="E251" s="29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45" customHeight="1" x14ac:dyDescent="0.35">
      <c r="A252" s="293" t="s">
        <v>364</v>
      </c>
      <c r="B252" s="310" t="s">
        <v>256</v>
      </c>
      <c r="C252" s="189">
        <v>37902911.869999997</v>
      </c>
      <c r="D252" s="293"/>
      <c r="E252" s="29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45" customHeight="1" x14ac:dyDescent="0.35">
      <c r="A253" s="293" t="s">
        <v>365</v>
      </c>
      <c r="B253" s="310" t="s">
        <v>256</v>
      </c>
      <c r="C253" s="189">
        <v>24406911.289999999</v>
      </c>
      <c r="D253" s="293"/>
      <c r="E253" s="29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45" customHeight="1" x14ac:dyDescent="0.35">
      <c r="A254" s="293" t="s">
        <v>1241</v>
      </c>
      <c r="B254" s="310" t="s">
        <v>256</v>
      </c>
      <c r="C254" s="189"/>
      <c r="D254" s="293"/>
      <c r="E254" s="29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45" customHeight="1" x14ac:dyDescent="0.35">
      <c r="A255" s="293" t="s">
        <v>366</v>
      </c>
      <c r="B255" s="310" t="s">
        <v>256</v>
      </c>
      <c r="C255" s="189">
        <v>419370.49</v>
      </c>
      <c r="D255" s="293"/>
      <c r="E255" s="29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45" customHeight="1" x14ac:dyDescent="0.35">
      <c r="A256" s="293" t="s">
        <v>367</v>
      </c>
      <c r="B256" s="310" t="s">
        <v>256</v>
      </c>
      <c r="C256" s="189"/>
      <c r="D256" s="293"/>
      <c r="E256" s="29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45" customHeight="1" x14ac:dyDescent="0.35">
      <c r="A257" s="293" t="s">
        <v>368</v>
      </c>
      <c r="B257" s="310" t="s">
        <v>256</v>
      </c>
      <c r="C257" s="189">
        <v>2014831.35</v>
      </c>
      <c r="D257" s="293"/>
      <c r="E257" s="29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45" customHeight="1" x14ac:dyDescent="0.35">
      <c r="A258" s="293" t="s">
        <v>369</v>
      </c>
      <c r="B258" s="310" t="s">
        <v>256</v>
      </c>
      <c r="C258" s="189">
        <v>1243383.01</v>
      </c>
      <c r="D258" s="293"/>
      <c r="E258" s="29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45" customHeight="1" x14ac:dyDescent="0.35">
      <c r="A259" s="293" t="s">
        <v>370</v>
      </c>
      <c r="B259" s="310" t="s">
        <v>256</v>
      </c>
      <c r="C259" s="189"/>
      <c r="D259" s="293"/>
      <c r="E259" s="29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3" t="s">
        <v>371</v>
      </c>
      <c r="B260" s="293"/>
      <c r="C260" s="301"/>
      <c r="D260" s="293">
        <f>SUM(C250:C252)-C253+SUM(C254:C259)</f>
        <v>25011063.619999997</v>
      </c>
      <c r="E260" s="29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45" customHeight="1" x14ac:dyDescent="0.35">
      <c r="A261" s="314" t="s">
        <v>372</v>
      </c>
      <c r="B261" s="314"/>
      <c r="C261" s="314"/>
      <c r="D261" s="314"/>
      <c r="E261" s="3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45" customHeight="1" x14ac:dyDescent="0.35">
      <c r="A262" s="293" t="s">
        <v>362</v>
      </c>
      <c r="B262" s="310" t="s">
        <v>256</v>
      </c>
      <c r="C262" s="189">
        <v>27599892.520000003</v>
      </c>
      <c r="D262" s="293"/>
      <c r="E262" s="29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45" customHeight="1" x14ac:dyDescent="0.35">
      <c r="A263" s="293" t="s">
        <v>363</v>
      </c>
      <c r="B263" s="310" t="s">
        <v>256</v>
      </c>
      <c r="C263" s="189"/>
      <c r="D263" s="293"/>
      <c r="E263" s="29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45" customHeight="1" x14ac:dyDescent="0.35">
      <c r="A264" s="293" t="s">
        <v>373</v>
      </c>
      <c r="B264" s="310" t="s">
        <v>256</v>
      </c>
      <c r="C264" s="189">
        <v>258237.3</v>
      </c>
      <c r="D264" s="293"/>
      <c r="E264" s="29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3" t="s">
        <v>374</v>
      </c>
      <c r="B265" s="293"/>
      <c r="C265" s="301"/>
      <c r="D265" s="293">
        <f>SUM(C262:C264)</f>
        <v>27858129.820000004</v>
      </c>
      <c r="E265" s="29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45" customHeight="1" x14ac:dyDescent="0.35">
      <c r="A266" s="314" t="s">
        <v>375</v>
      </c>
      <c r="B266" s="314"/>
      <c r="C266" s="314"/>
      <c r="D266" s="314"/>
      <c r="E266" s="3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45" customHeight="1" x14ac:dyDescent="0.35">
      <c r="A267" s="293" t="s">
        <v>332</v>
      </c>
      <c r="B267" s="310" t="s">
        <v>256</v>
      </c>
      <c r="C267" s="189">
        <v>10642078.460000001</v>
      </c>
      <c r="D267" s="293"/>
      <c r="E267" s="29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45" customHeight="1" x14ac:dyDescent="0.35">
      <c r="A268" s="293" t="s">
        <v>333</v>
      </c>
      <c r="B268" s="310" t="s">
        <v>256</v>
      </c>
      <c r="C268" s="189">
        <v>555844.31000000006</v>
      </c>
      <c r="D268" s="293"/>
      <c r="E268" s="29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45" customHeight="1" x14ac:dyDescent="0.35">
      <c r="A269" s="293" t="s">
        <v>334</v>
      </c>
      <c r="B269" s="310" t="s">
        <v>256</v>
      </c>
      <c r="C269" s="189">
        <v>58812402.539999999</v>
      </c>
      <c r="D269" s="293"/>
      <c r="E269" s="29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45" customHeight="1" x14ac:dyDescent="0.35">
      <c r="A270" s="293" t="s">
        <v>376</v>
      </c>
      <c r="B270" s="310" t="s">
        <v>256</v>
      </c>
      <c r="C270" s="189">
        <v>4015007.39</v>
      </c>
      <c r="D270" s="293"/>
      <c r="E270" s="29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45" customHeight="1" x14ac:dyDescent="0.35">
      <c r="A271" s="293" t="s">
        <v>377</v>
      </c>
      <c r="B271" s="310" t="s">
        <v>256</v>
      </c>
      <c r="C271" s="189"/>
      <c r="D271" s="293"/>
      <c r="E271" s="29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45" customHeight="1" x14ac:dyDescent="0.35">
      <c r="A272" s="293" t="s">
        <v>378</v>
      </c>
      <c r="B272" s="310" t="s">
        <v>256</v>
      </c>
      <c r="C272" s="189">
        <v>35314887</v>
      </c>
      <c r="D272" s="293"/>
      <c r="E272" s="29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45" customHeight="1" x14ac:dyDescent="0.35">
      <c r="A273" s="293" t="s">
        <v>339</v>
      </c>
      <c r="B273" s="310" t="s">
        <v>256</v>
      </c>
      <c r="C273" s="189"/>
      <c r="D273" s="293"/>
      <c r="E273" s="29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45" customHeight="1" x14ac:dyDescent="0.35">
      <c r="A274" s="293" t="s">
        <v>340</v>
      </c>
      <c r="B274" s="310" t="s">
        <v>256</v>
      </c>
      <c r="C274" s="189">
        <v>6711179.6400000006</v>
      </c>
      <c r="D274" s="293"/>
      <c r="E274" s="29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3" t="s">
        <v>379</v>
      </c>
      <c r="B275" s="293"/>
      <c r="C275" s="301"/>
      <c r="D275" s="293">
        <f>SUM(C267:C274)</f>
        <v>116051399.34</v>
      </c>
      <c r="E275" s="29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3" t="s">
        <v>380</v>
      </c>
      <c r="B276" s="310" t="s">
        <v>256</v>
      </c>
      <c r="C276" s="189">
        <v>64483202.640000008</v>
      </c>
      <c r="D276" s="293"/>
      <c r="E276" s="29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3" t="s">
        <v>381</v>
      </c>
      <c r="B277" s="293"/>
      <c r="C277" s="301"/>
      <c r="D277" s="293">
        <f>D275-C276</f>
        <v>51568196.699999996</v>
      </c>
      <c r="E277" s="29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4" t="s">
        <v>382</v>
      </c>
      <c r="B278" s="314"/>
      <c r="C278" s="314"/>
      <c r="D278" s="314"/>
      <c r="E278" s="3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3" t="s">
        <v>383</v>
      </c>
      <c r="B279" s="310" t="s">
        <v>256</v>
      </c>
      <c r="C279" s="189"/>
      <c r="D279" s="293"/>
      <c r="E279" s="29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3" t="s">
        <v>384</v>
      </c>
      <c r="B280" s="310" t="s">
        <v>256</v>
      </c>
      <c r="C280" s="189"/>
      <c r="D280" s="293"/>
      <c r="E280" s="29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3" t="s">
        <v>385</v>
      </c>
      <c r="B281" s="310" t="s">
        <v>256</v>
      </c>
      <c r="C281" s="189">
        <v>27783.16</v>
      </c>
      <c r="D281" s="293"/>
      <c r="E281" s="29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3" t="s">
        <v>373</v>
      </c>
      <c r="B282" s="310" t="s">
        <v>256</v>
      </c>
      <c r="C282" s="189">
        <v>701267.01</v>
      </c>
      <c r="D282" s="293"/>
      <c r="E282" s="29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3" t="s">
        <v>386</v>
      </c>
      <c r="B283" s="293"/>
      <c r="C283" s="301"/>
      <c r="D283" s="293">
        <f>C279-C280+C281+C282</f>
        <v>729050.17</v>
      </c>
      <c r="E283" s="29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3"/>
      <c r="B284" s="293"/>
      <c r="C284" s="301"/>
      <c r="D284" s="293"/>
      <c r="E284" s="29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4" t="s">
        <v>387</v>
      </c>
      <c r="B285" s="314"/>
      <c r="C285" s="314"/>
      <c r="D285" s="314"/>
      <c r="E285" s="3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3" t="s">
        <v>388</v>
      </c>
      <c r="B286" s="310" t="s">
        <v>256</v>
      </c>
      <c r="C286" s="189"/>
      <c r="D286" s="293"/>
      <c r="E286" s="29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3" t="s">
        <v>389</v>
      </c>
      <c r="B287" s="310" t="s">
        <v>256</v>
      </c>
      <c r="C287" s="189"/>
      <c r="D287" s="293"/>
      <c r="E287" s="29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3" t="s">
        <v>390</v>
      </c>
      <c r="B288" s="310" t="s">
        <v>256</v>
      </c>
      <c r="C288" s="189"/>
      <c r="D288" s="293"/>
      <c r="E288" s="29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3" t="s">
        <v>391</v>
      </c>
      <c r="B289" s="310" t="s">
        <v>256</v>
      </c>
      <c r="C289" s="189"/>
      <c r="D289" s="293"/>
      <c r="E289" s="29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3" t="s">
        <v>392</v>
      </c>
      <c r="B290" s="293"/>
      <c r="C290" s="301"/>
      <c r="D290" s="293">
        <f>SUM(C286:C289)</f>
        <v>0</v>
      </c>
      <c r="E290" s="29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3"/>
      <c r="B291" s="293"/>
      <c r="C291" s="301"/>
      <c r="D291" s="293"/>
      <c r="E291" s="29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3" t="s">
        <v>393</v>
      </c>
      <c r="B292" s="293"/>
      <c r="C292" s="301"/>
      <c r="D292" s="293">
        <f>D260+D265+D277+D283+D290</f>
        <v>105166440.30999999</v>
      </c>
      <c r="E292" s="29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3"/>
      <c r="B293" s="293"/>
      <c r="C293" s="301"/>
      <c r="D293" s="293"/>
      <c r="E293" s="29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3"/>
      <c r="B294" s="293"/>
      <c r="C294" s="301"/>
      <c r="D294" s="293"/>
      <c r="E294" s="29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3"/>
      <c r="B295" s="293"/>
      <c r="C295" s="301"/>
      <c r="D295" s="293"/>
      <c r="E295" s="29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3"/>
      <c r="B296" s="293"/>
      <c r="C296" s="301"/>
      <c r="D296" s="293"/>
      <c r="E296" s="29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3"/>
      <c r="B297" s="293"/>
      <c r="C297" s="301"/>
      <c r="D297" s="293"/>
      <c r="E297" s="29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3"/>
      <c r="B298" s="293"/>
      <c r="C298" s="301"/>
      <c r="D298" s="293"/>
      <c r="E298" s="29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3"/>
      <c r="B299" s="293"/>
      <c r="C299" s="301"/>
      <c r="D299" s="293"/>
      <c r="E299" s="29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3"/>
      <c r="B300" s="293"/>
      <c r="C300" s="301"/>
      <c r="D300" s="293"/>
      <c r="E300" s="29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3"/>
      <c r="B301" s="293"/>
      <c r="C301" s="301"/>
      <c r="D301" s="293"/>
      <c r="E301" s="29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09" t="s">
        <v>394</v>
      </c>
      <c r="B302" s="309"/>
      <c r="C302" s="309"/>
      <c r="D302" s="309"/>
      <c r="E302" s="30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4" t="s">
        <v>395</v>
      </c>
      <c r="B303" s="314"/>
      <c r="C303" s="314"/>
      <c r="D303" s="314"/>
      <c r="E303" s="3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3" t="s">
        <v>396</v>
      </c>
      <c r="B304" s="310" t="s">
        <v>256</v>
      </c>
      <c r="C304" s="189"/>
      <c r="D304" s="293"/>
      <c r="E304" s="29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3" t="s">
        <v>397</v>
      </c>
      <c r="B305" s="310" t="s">
        <v>256</v>
      </c>
      <c r="C305" s="189">
        <v>6615069.8299999982</v>
      </c>
      <c r="D305" s="293"/>
      <c r="E305" s="29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3" t="s">
        <v>398</v>
      </c>
      <c r="B306" s="310" t="s">
        <v>256</v>
      </c>
      <c r="C306" s="189">
        <v>4190196.23</v>
      </c>
      <c r="D306" s="293"/>
      <c r="E306" s="29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3" t="s">
        <v>399</v>
      </c>
      <c r="B307" s="310" t="s">
        <v>256</v>
      </c>
      <c r="C307" s="189">
        <v>-20831.88</v>
      </c>
      <c r="D307" s="293"/>
      <c r="E307" s="29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3" t="s">
        <v>400</v>
      </c>
      <c r="B308" s="310" t="s">
        <v>256</v>
      </c>
      <c r="C308" s="189"/>
      <c r="D308" s="293"/>
      <c r="E308" s="29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3" t="s">
        <v>1242</v>
      </c>
      <c r="B309" s="310" t="s">
        <v>256</v>
      </c>
      <c r="C309" s="189">
        <v>4963515.91</v>
      </c>
      <c r="D309" s="293"/>
      <c r="E309" s="29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3" t="s">
        <v>401</v>
      </c>
      <c r="B310" s="310" t="s">
        <v>256</v>
      </c>
      <c r="C310" s="189"/>
      <c r="D310" s="293"/>
      <c r="E310" s="29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3" t="s">
        <v>402</v>
      </c>
      <c r="B311" s="310" t="s">
        <v>256</v>
      </c>
      <c r="C311" s="189"/>
      <c r="D311" s="293"/>
      <c r="E311" s="29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3" t="s">
        <v>403</v>
      </c>
      <c r="B312" s="310" t="s">
        <v>256</v>
      </c>
      <c r="C312" s="189"/>
      <c r="D312" s="293"/>
      <c r="E312" s="29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3" t="s">
        <v>404</v>
      </c>
      <c r="B313" s="310" t="s">
        <v>256</v>
      </c>
      <c r="C313" s="189">
        <v>953737</v>
      </c>
      <c r="D313" s="293"/>
      <c r="E313" s="29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3" t="s">
        <v>405</v>
      </c>
      <c r="B314" s="293"/>
      <c r="C314" s="301"/>
      <c r="D314" s="293">
        <f>SUM(C304:C313)</f>
        <v>16701687.089999998</v>
      </c>
      <c r="E314" s="29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4" t="s">
        <v>406</v>
      </c>
      <c r="B315" s="314"/>
      <c r="C315" s="314"/>
      <c r="D315" s="314"/>
      <c r="E315" s="31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3" t="s">
        <v>407</v>
      </c>
      <c r="B316" s="310" t="s">
        <v>256</v>
      </c>
      <c r="C316" s="189"/>
      <c r="D316" s="293"/>
      <c r="E316" s="29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3" t="s">
        <v>408</v>
      </c>
      <c r="B317" s="310" t="s">
        <v>256</v>
      </c>
      <c r="C317" s="189"/>
      <c r="D317" s="293"/>
      <c r="E317" s="29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3" t="s">
        <v>409</v>
      </c>
      <c r="B318" s="310" t="s">
        <v>256</v>
      </c>
      <c r="C318" s="189">
        <v>-1389.15</v>
      </c>
      <c r="D318" s="293"/>
      <c r="E318" s="29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3" t="s">
        <v>410</v>
      </c>
      <c r="B319" s="293"/>
      <c r="C319" s="301"/>
      <c r="D319" s="293">
        <f>SUM(C316:C318)</f>
        <v>-1389.15</v>
      </c>
      <c r="E319" s="29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4" t="s">
        <v>411</v>
      </c>
      <c r="B320" s="314"/>
      <c r="C320" s="314"/>
      <c r="D320" s="314"/>
      <c r="E320" s="3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3" t="s">
        <v>412</v>
      </c>
      <c r="B321" s="310" t="s">
        <v>256</v>
      </c>
      <c r="C321" s="189"/>
      <c r="D321" s="293"/>
      <c r="E321" s="29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3" t="s">
        <v>413</v>
      </c>
      <c r="B322" s="310" t="s">
        <v>256</v>
      </c>
      <c r="C322" s="189"/>
      <c r="D322" s="293"/>
      <c r="E322" s="29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3" t="s">
        <v>414</v>
      </c>
      <c r="B323" s="310" t="s">
        <v>256</v>
      </c>
      <c r="C323" s="189"/>
      <c r="D323" s="293"/>
      <c r="E323" s="29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0" t="s">
        <v>415</v>
      </c>
      <c r="B324" s="310" t="s">
        <v>256</v>
      </c>
      <c r="C324" s="189"/>
      <c r="D324" s="293"/>
      <c r="E324" s="29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3" t="s">
        <v>416</v>
      </c>
      <c r="B325" s="310" t="s">
        <v>256</v>
      </c>
      <c r="C325" s="325">
        <v>4292025.91</v>
      </c>
      <c r="D325" s="293"/>
      <c r="E325" s="29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0" t="s">
        <v>417</v>
      </c>
      <c r="B326" s="310" t="s">
        <v>256</v>
      </c>
      <c r="C326" s="189"/>
      <c r="D326" s="293"/>
      <c r="E326" s="29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3" t="s">
        <v>418</v>
      </c>
      <c r="B327" s="310" t="s">
        <v>256</v>
      </c>
      <c r="C327" s="189">
        <v>576000</v>
      </c>
      <c r="D327" s="293"/>
      <c r="E327" s="29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3" t="s">
        <v>203</v>
      </c>
      <c r="B328" s="293"/>
      <c r="C328" s="301"/>
      <c r="D328" s="293">
        <f>SUM(C321:C327)</f>
        <v>4868025.91</v>
      </c>
      <c r="E328" s="29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3" t="s">
        <v>419</v>
      </c>
      <c r="B329" s="293"/>
      <c r="C329" s="301"/>
      <c r="D329" s="293">
        <f>C313</f>
        <v>953737</v>
      </c>
      <c r="E329" s="29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3" t="s">
        <v>420</v>
      </c>
      <c r="B330" s="293"/>
      <c r="C330" s="301"/>
      <c r="D330" s="293">
        <f>D328-D329</f>
        <v>3914288.91</v>
      </c>
      <c r="E330" s="29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3"/>
      <c r="B331" s="293"/>
      <c r="C331" s="301"/>
      <c r="D331" s="293"/>
      <c r="E331" s="29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3" t="s">
        <v>421</v>
      </c>
      <c r="B332" s="310" t="s">
        <v>256</v>
      </c>
      <c r="C332" s="221">
        <v>84551853.010000005</v>
      </c>
      <c r="D332" s="293"/>
      <c r="E332" s="29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3"/>
      <c r="B333" s="310"/>
      <c r="C333" s="230"/>
      <c r="D333" s="293"/>
      <c r="E333" s="29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3" t="s">
        <v>1142</v>
      </c>
      <c r="B334" s="310" t="s">
        <v>256</v>
      </c>
      <c r="C334" s="221"/>
      <c r="D334" s="293"/>
      <c r="E334" s="29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3" t="s">
        <v>1143</v>
      </c>
      <c r="B335" s="310" t="s">
        <v>256</v>
      </c>
      <c r="C335" s="221"/>
      <c r="D335" s="293"/>
      <c r="E335" s="29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3" t="s">
        <v>423</v>
      </c>
      <c r="B336" s="310" t="s">
        <v>256</v>
      </c>
      <c r="C336" s="221"/>
      <c r="D336" s="293"/>
      <c r="E336" s="29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3" t="s">
        <v>422</v>
      </c>
      <c r="B337" s="310" t="s">
        <v>256</v>
      </c>
      <c r="C337" s="189"/>
      <c r="D337" s="293"/>
      <c r="E337" s="29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3" t="s">
        <v>1253</v>
      </c>
      <c r="B338" s="310" t="s">
        <v>256</v>
      </c>
      <c r="C338" s="189"/>
      <c r="D338" s="293"/>
      <c r="E338" s="29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3" t="s">
        <v>424</v>
      </c>
      <c r="B339" s="293"/>
      <c r="C339" s="301"/>
      <c r="D339" s="293">
        <f>D314+D319+D330+C332+C336+C337</f>
        <v>105166439.86</v>
      </c>
      <c r="E339" s="29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3"/>
      <c r="B340" s="293"/>
      <c r="C340" s="301"/>
      <c r="D340" s="293"/>
      <c r="E340" s="29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3" t="s">
        <v>425</v>
      </c>
      <c r="B341" s="293"/>
      <c r="C341" s="301"/>
      <c r="D341" s="293">
        <f>D292</f>
        <v>105166440.30999999</v>
      </c>
      <c r="E341" s="29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3"/>
      <c r="B342" s="293"/>
      <c r="C342" s="301"/>
      <c r="D342" s="293"/>
      <c r="E342" s="29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3"/>
      <c r="B343" s="293"/>
      <c r="C343" s="301"/>
      <c r="D343" s="293"/>
      <c r="E343" s="29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3"/>
      <c r="B344" s="293"/>
      <c r="C344" s="301"/>
      <c r="D344" s="293"/>
      <c r="E344" s="29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3"/>
      <c r="B345" s="293"/>
      <c r="C345" s="301"/>
      <c r="D345" s="293"/>
      <c r="E345" s="29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3"/>
      <c r="B346" s="293"/>
      <c r="C346" s="301"/>
      <c r="D346" s="293"/>
      <c r="E346" s="29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3"/>
      <c r="B347" s="293"/>
      <c r="C347" s="301"/>
      <c r="D347" s="293"/>
      <c r="E347" s="29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3"/>
      <c r="B348" s="293"/>
      <c r="C348" s="301"/>
      <c r="D348" s="293"/>
      <c r="E348" s="29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3"/>
      <c r="B349" s="293"/>
      <c r="C349" s="301"/>
      <c r="D349" s="293"/>
      <c r="E349" s="29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3"/>
      <c r="B350" s="293"/>
      <c r="C350" s="301"/>
      <c r="D350" s="293"/>
      <c r="E350" s="29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3"/>
      <c r="B351" s="293"/>
      <c r="C351" s="301"/>
      <c r="D351" s="293"/>
      <c r="E351" s="29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3"/>
      <c r="B352" s="293"/>
      <c r="C352" s="301"/>
      <c r="D352" s="293"/>
      <c r="E352" s="29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3"/>
      <c r="B353" s="293"/>
      <c r="C353" s="301"/>
      <c r="D353" s="293"/>
      <c r="E353" s="29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3"/>
      <c r="B354" s="293"/>
      <c r="C354" s="301"/>
      <c r="D354" s="293"/>
      <c r="E354" s="29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3"/>
      <c r="B355" s="293"/>
      <c r="C355" s="301"/>
      <c r="D355" s="293"/>
      <c r="E355" s="29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3"/>
      <c r="B356" s="293"/>
      <c r="C356" s="301"/>
      <c r="D356" s="293"/>
      <c r="E356" s="29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09" t="s">
        <v>426</v>
      </c>
      <c r="B357" s="309"/>
      <c r="C357" s="309"/>
      <c r="D357" s="309"/>
      <c r="E357" s="30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4" t="s">
        <v>427</v>
      </c>
      <c r="B358" s="314"/>
      <c r="C358" s="314"/>
      <c r="D358" s="314"/>
      <c r="E358" s="3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3" t="s">
        <v>428</v>
      </c>
      <c r="B359" s="310" t="s">
        <v>256</v>
      </c>
      <c r="C359" s="189">
        <v>96927482.180000007</v>
      </c>
      <c r="D359" s="293"/>
      <c r="E359" s="29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3" t="s">
        <v>429</v>
      </c>
      <c r="B360" s="310" t="s">
        <v>256</v>
      </c>
      <c r="C360" s="189">
        <v>170319773.37</v>
      </c>
      <c r="D360" s="293"/>
      <c r="E360" s="29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3" t="s">
        <v>430</v>
      </c>
      <c r="B361" s="293"/>
      <c r="C361" s="301"/>
      <c r="D361" s="293">
        <f>SUM(C359:C360)</f>
        <v>267247255.55000001</v>
      </c>
      <c r="E361" s="29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4" t="s">
        <v>431</v>
      </c>
      <c r="B362" s="314"/>
      <c r="C362" s="314"/>
      <c r="D362" s="314"/>
      <c r="E362" s="3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3" t="s">
        <v>1257</v>
      </c>
      <c r="B363" s="314"/>
      <c r="C363" s="189">
        <v>2816301.93</v>
      </c>
      <c r="D363" s="293"/>
      <c r="E363" s="3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3" t="s">
        <v>432</v>
      </c>
      <c r="B364" s="310" t="s">
        <v>256</v>
      </c>
      <c r="C364" s="189">
        <v>73150866.689999998</v>
      </c>
      <c r="D364" s="293"/>
      <c r="E364" s="29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3" t="s">
        <v>433</v>
      </c>
      <c r="B365" s="310" t="s">
        <v>256</v>
      </c>
      <c r="C365" s="189">
        <v>4264490.0599999996</v>
      </c>
      <c r="D365" s="293"/>
      <c r="E365" s="29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3" t="s">
        <v>434</v>
      </c>
      <c r="B366" s="310" t="s">
        <v>256</v>
      </c>
      <c r="C366" s="189">
        <v>90377820.109999985</v>
      </c>
      <c r="D366" s="293"/>
      <c r="E366" s="29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3" t="s">
        <v>359</v>
      </c>
      <c r="B367" s="293"/>
      <c r="C367" s="301"/>
      <c r="D367" s="293">
        <f>SUM(C363:C366)</f>
        <v>170609478.78999999</v>
      </c>
      <c r="E367" s="29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3" t="s">
        <v>435</v>
      </c>
      <c r="B368" s="293"/>
      <c r="C368" s="301"/>
      <c r="D368" s="293">
        <f>D361-D367</f>
        <v>96637776.76000002</v>
      </c>
      <c r="E368" s="29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4" t="s">
        <v>436</v>
      </c>
      <c r="B369" s="314"/>
      <c r="C369" s="314"/>
      <c r="D369" s="314"/>
      <c r="E369" s="3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3" t="s">
        <v>437</v>
      </c>
      <c r="B370" s="310" t="s">
        <v>256</v>
      </c>
      <c r="C370" s="189">
        <v>3838468.33</v>
      </c>
      <c r="D370" s="293"/>
      <c r="E370" s="29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3" t="s">
        <v>438</v>
      </c>
      <c r="B371" s="310" t="s">
        <v>256</v>
      </c>
      <c r="C371" s="189"/>
      <c r="D371" s="293"/>
      <c r="E371" s="29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3" t="s">
        <v>439</v>
      </c>
      <c r="B372" s="293"/>
      <c r="C372" s="301"/>
      <c r="D372" s="293">
        <f>SUM(C370:C371)</f>
        <v>3838468.33</v>
      </c>
      <c r="E372" s="29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3" t="s">
        <v>440</v>
      </c>
      <c r="B373" s="293"/>
      <c r="C373" s="301"/>
      <c r="D373" s="293">
        <f>D368+D372</f>
        <v>100476245.09000002</v>
      </c>
      <c r="E373" s="29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3"/>
      <c r="B374" s="293"/>
      <c r="C374" s="301"/>
      <c r="D374" s="293"/>
      <c r="E374" s="29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3"/>
      <c r="B375" s="293"/>
      <c r="C375" s="301"/>
      <c r="D375" s="293"/>
      <c r="E375" s="29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3"/>
      <c r="B376" s="293"/>
      <c r="C376" s="301"/>
      <c r="D376" s="293"/>
      <c r="E376" s="29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4" t="s">
        <v>441</v>
      </c>
      <c r="B377" s="314"/>
      <c r="C377" s="314"/>
      <c r="D377" s="314"/>
      <c r="E377" s="3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3" t="s">
        <v>442</v>
      </c>
      <c r="B378" s="310" t="s">
        <v>256</v>
      </c>
      <c r="C378" s="189">
        <v>47186585.160000004</v>
      </c>
      <c r="D378" s="293"/>
      <c r="E378" s="29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3" t="s">
        <v>3</v>
      </c>
      <c r="B379" s="310" t="s">
        <v>256</v>
      </c>
      <c r="C379" s="189">
        <v>11686189.369999999</v>
      </c>
      <c r="D379" s="293"/>
      <c r="E379" s="29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3" t="s">
        <v>236</v>
      </c>
      <c r="B380" s="310" t="s">
        <v>256</v>
      </c>
      <c r="C380" s="189">
        <v>5970486.0600000005</v>
      </c>
      <c r="D380" s="293"/>
      <c r="E380" s="29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3" t="s">
        <v>443</v>
      </c>
      <c r="B381" s="310" t="s">
        <v>256</v>
      </c>
      <c r="C381" s="189">
        <v>14135308.220000001</v>
      </c>
      <c r="D381" s="293"/>
      <c r="E381" s="29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3" t="s">
        <v>444</v>
      </c>
      <c r="B382" s="310" t="s">
        <v>256</v>
      </c>
      <c r="C382" s="189">
        <v>573909.44999999995</v>
      </c>
      <c r="D382" s="293"/>
      <c r="E382" s="29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3" t="s">
        <v>445</v>
      </c>
      <c r="B383" s="310" t="s">
        <v>256</v>
      </c>
      <c r="C383" s="189">
        <v>7338483.0700000003</v>
      </c>
      <c r="D383" s="293"/>
      <c r="E383" s="29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3" t="s">
        <v>6</v>
      </c>
      <c r="B384" s="310" t="s">
        <v>256</v>
      </c>
      <c r="C384" s="189">
        <v>5104482.38</v>
      </c>
      <c r="D384" s="293"/>
      <c r="E384" s="29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3" t="s">
        <v>446</v>
      </c>
      <c r="B385" s="310" t="s">
        <v>256</v>
      </c>
      <c r="C385" s="189">
        <v>1349213.09</v>
      </c>
      <c r="D385" s="293"/>
      <c r="E385" s="29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3" t="s">
        <v>447</v>
      </c>
      <c r="B386" s="310" t="s">
        <v>256</v>
      </c>
      <c r="C386" s="189">
        <v>476410.02</v>
      </c>
      <c r="D386" s="293"/>
      <c r="E386" s="29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3" t="s">
        <v>448</v>
      </c>
      <c r="B387" s="310" t="s">
        <v>256</v>
      </c>
      <c r="C387" s="189"/>
      <c r="D387" s="293"/>
      <c r="E387" s="29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3" t="s">
        <v>449</v>
      </c>
      <c r="B388" s="310" t="s">
        <v>256</v>
      </c>
      <c r="C388" s="189">
        <v>254858.41</v>
      </c>
      <c r="D388" s="293"/>
      <c r="E388" s="29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3" t="s">
        <v>451</v>
      </c>
      <c r="B389" s="310" t="s">
        <v>256</v>
      </c>
      <c r="C389" s="189">
        <v>3349230.03</v>
      </c>
      <c r="D389" s="293"/>
      <c r="E389" s="29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3" t="s">
        <v>452</v>
      </c>
      <c r="B390" s="293"/>
      <c r="C390" s="301"/>
      <c r="D390" s="293">
        <f>SUM(C378:C389)</f>
        <v>97425155.260000005</v>
      </c>
      <c r="E390" s="29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3" t="s">
        <v>453</v>
      </c>
      <c r="B391" s="293"/>
      <c r="C391" s="301"/>
      <c r="D391" s="293">
        <f>D373-D390</f>
        <v>3051089.8300000131</v>
      </c>
      <c r="E391" s="29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3" t="s">
        <v>454</v>
      </c>
      <c r="B392" s="310" t="s">
        <v>256</v>
      </c>
      <c r="C392" s="189">
        <v>4023934.3699999996</v>
      </c>
      <c r="D392" s="293"/>
      <c r="E392" s="29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3" t="s">
        <v>455</v>
      </c>
      <c r="B393" s="293"/>
      <c r="C393" s="301"/>
      <c r="D393" s="293">
        <f>D391+C392</f>
        <v>7075024.2000000123</v>
      </c>
      <c r="E393" s="293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3" t="s">
        <v>456</v>
      </c>
      <c r="B394" s="310" t="s">
        <v>256</v>
      </c>
      <c r="C394" s="189"/>
      <c r="D394" s="293"/>
      <c r="E394" s="29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3" t="s">
        <v>457</v>
      </c>
      <c r="B395" s="310" t="s">
        <v>256</v>
      </c>
      <c r="C395" s="189"/>
      <c r="D395" s="293"/>
      <c r="E395" s="29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3" t="s">
        <v>458</v>
      </c>
      <c r="B396" s="293"/>
      <c r="C396" s="301"/>
      <c r="D396" s="293">
        <f>D393+C394-C395</f>
        <v>7075024.2000000123</v>
      </c>
      <c r="E396" s="29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Samaritan Hospital   H-0     FYE 12/31/2019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1243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3139</v>
      </c>
      <c r="C414" s="2">
        <f>E138</f>
        <v>3139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9557</v>
      </c>
      <c r="C415" s="2">
        <f>E139</f>
        <v>9557</v>
      </c>
      <c r="D415" s="2">
        <f>SUM(C59:H59)+N59</f>
        <v>9427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997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1244</v>
      </c>
      <c r="B424" s="2">
        <f>D114</f>
        <v>1632</v>
      </c>
      <c r="C424" s="2"/>
      <c r="D424" s="2">
        <f>J59</f>
        <v>1632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47186585.160000004</v>
      </c>
      <c r="C427" s="2">
        <f t="shared" ref="C427:C434" si="13">CE61</f>
        <v>47186585.159999989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11686189.369999999</v>
      </c>
      <c r="C428" s="2">
        <f t="shared" si="13"/>
        <v>11686192</v>
      </c>
      <c r="D428" s="2">
        <f>D173</f>
        <v>11686189.370000001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5970486.0600000005</v>
      </c>
      <c r="C429" s="2">
        <f t="shared" si="13"/>
        <v>5970486.0599999996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14135308.220000001</v>
      </c>
      <c r="C430" s="2">
        <f t="shared" si="13"/>
        <v>14263444.130000001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573909.44999999995</v>
      </c>
      <c r="C431" s="2">
        <f t="shared" si="13"/>
        <v>573909.44999999995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7338483.0700000003</v>
      </c>
      <c r="C432" s="2">
        <f t="shared" si="13"/>
        <v>7338483.0700000003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5104482.38</v>
      </c>
      <c r="C433" s="2">
        <f t="shared" si="13"/>
        <v>5104486</v>
      </c>
      <c r="D433" s="2">
        <f>C217</f>
        <v>5082420.41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1349213.09</v>
      </c>
      <c r="C434" s="2">
        <f t="shared" si="13"/>
        <v>1349213.0899999999</v>
      </c>
      <c r="D434" s="2">
        <f>D177</f>
        <v>1349213.09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476410.02</v>
      </c>
      <c r="C435" s="2"/>
      <c r="D435" s="2">
        <f>D181</f>
        <v>476410.02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0</v>
      </c>
      <c r="C436" s="2"/>
      <c r="D436" s="2">
        <f>D186</f>
        <v>0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254858.41</v>
      </c>
      <c r="C437" s="2"/>
      <c r="D437" s="2">
        <f>D190</f>
        <v>254858.41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731268.43</v>
      </c>
      <c r="C438" s="2">
        <f>CD69</f>
        <v>997714.6</v>
      </c>
      <c r="D438" s="2">
        <f>D181+D186+D190</f>
        <v>731268.43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3349230.03</v>
      </c>
      <c r="C439" s="2">
        <f>SUM(C69:CC69)</f>
        <v>2351515.4300000002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4080498.46</v>
      </c>
      <c r="C440" s="2">
        <f>CE69</f>
        <v>3349230.0300000003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97425155.260000005</v>
      </c>
      <c r="C441" s="2">
        <f>SUM(C427:C437)+C440</f>
        <v>96822028.99000001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1259</v>
      </c>
      <c r="B444" s="2">
        <f>D221</f>
        <v>2816301.93</v>
      </c>
      <c r="C444" s="2">
        <f>C363</f>
        <v>2816301.93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73150866.689999998</v>
      </c>
      <c r="C445" s="2">
        <f>C364</f>
        <v>73150866.689999998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4264490.0599999996</v>
      </c>
      <c r="C446" s="2">
        <f>C365</f>
        <v>4264490.0599999996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90377820.109999985</v>
      </c>
      <c r="C447" s="2">
        <f>C366</f>
        <v>90377820.109999985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170609478.78999999</v>
      </c>
      <c r="C448" s="2">
        <f>D367</f>
        <v>170609478.78999999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0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4264490.0599999996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0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3838468.33</v>
      </c>
      <c r="C458" s="2">
        <f>CE70</f>
        <v>3838468.33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1245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96927482.180000007</v>
      </c>
      <c r="C463" s="2">
        <f>CE73</f>
        <v>96927482.179999992</v>
      </c>
      <c r="D463" s="2">
        <f>E141+E147+E153</f>
        <v>96927775.180000007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170319773.37</v>
      </c>
      <c r="C464" s="2">
        <f>CE74</f>
        <v>170319773.36999997</v>
      </c>
      <c r="D464" s="2">
        <f>E142+E148+E154</f>
        <v>153088931.13999996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267247255.55000001</v>
      </c>
      <c r="C465" s="2">
        <f>CE75</f>
        <v>267247255.54999998</v>
      </c>
      <c r="D465" s="2">
        <f>D463+D464</f>
        <v>250016706.31999996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10642078.460000001</v>
      </c>
      <c r="C468" s="2">
        <f>E195</f>
        <v>10642077.800000001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555844.31000000006</v>
      </c>
      <c r="C469" s="2">
        <f>E196</f>
        <v>555844.31000000006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58812402.539999999</v>
      </c>
      <c r="C470" s="2">
        <f>E197</f>
        <v>58819157.150000006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4015007.39</v>
      </c>
      <c r="C471" s="2">
        <f>E198</f>
        <v>4008250.6900000004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35314887</v>
      </c>
      <c r="C473" s="2">
        <f>SUM(E200:E201)</f>
        <v>35314886.810000002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6711179.6400000006</v>
      </c>
      <c r="C475" s="2">
        <f>E203</f>
        <v>6711179.0099999998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116051399.34</v>
      </c>
      <c r="C476" s="2">
        <f>E204</f>
        <v>116051395.77000001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64483202.640000008</v>
      </c>
      <c r="C478" s="2">
        <f>E217</f>
        <v>64483202.829999998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105166440.30999999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105166439.86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0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0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0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0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078</v>
      </c>
      <c r="B493" s="331" t="str">
        <f>RIGHT('[1]Prior Year'!C83,4)</f>
        <v>2015</v>
      </c>
      <c r="C493" s="331" t="str">
        <f>RIGHT(C82,4)</f>
        <v>2019</v>
      </c>
      <c r="D493" s="331" t="str">
        <f>RIGHT('[1]Prior Year'!C83,4)</f>
        <v>2015</v>
      </c>
      <c r="E493" s="331" t="str">
        <f>RIGHT(C82,4)</f>
        <v>2019</v>
      </c>
      <c r="F493" s="331" t="str">
        <f>RIGHT('[1]Prior Year'!C83,4)</f>
        <v>2015</v>
      </c>
      <c r="G493" s="331" t="str">
        <f>RIGHT(C82,4)</f>
        <v>2019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 t="e">
        <f>'[1]Prior Year'!C72</f>
        <v>#DIV/0!</v>
      </c>
      <c r="C496" s="333">
        <f>C71</f>
        <v>3454812.57</v>
      </c>
      <c r="D496" s="333">
        <f>'[1]Prior Year'!C59</f>
        <v>0</v>
      </c>
      <c r="E496" s="2">
        <f>C59</f>
        <v>2767</v>
      </c>
      <c r="F496" s="334" t="e">
        <f t="shared" ref="F496:G511" si="15">IF(B496=0,"",IF(D496=0,"",B496/D496))</f>
        <v>#DIV/0!</v>
      </c>
      <c r="G496" s="334">
        <f t="shared" si="15"/>
        <v>1248.5770039754245</v>
      </c>
      <c r="H496" s="335" t="e">
        <f>IF(B496=0,"",IF(C496=0,"",IF(D496=0,"",IF(E496=0,"",IF(G496/F496-1&lt;-0.25,G496/F496-1,IF(G496/F496-1&gt;0.25,G496/F496-1,""))))))</f>
        <v>#DIV/0!</v>
      </c>
      <c r="I496" s="268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 t="e">
        <f>'[1]Prior Year'!D72</f>
        <v>#DIV/0!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e">
        <f t="shared" si="15"/>
        <v>#DIV/0!</v>
      </c>
      <c r="G497" s="334" t="str">
        <f t="shared" si="15"/>
        <v/>
      </c>
      <c r="H497" s="335" t="e">
        <f t="shared" ref="H497:H550" si="16">IF(B497=0,"",IF(C497=0,"",IF(D497=0,"",IF(E497=0,"",IF(G497/F497-1&lt;-0.25,G497/F497-1,IF(G497/F497-1&gt;0.25,G497/F497-1,""))))))</f>
        <v>#DIV/0!</v>
      </c>
      <c r="I497" s="268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 t="e">
        <f>'[1]Prior Year'!E72</f>
        <v>#DIV/0!</v>
      </c>
      <c r="C498" s="333">
        <f>E71</f>
        <v>4655435.8899999997</v>
      </c>
      <c r="D498" s="333">
        <f>'[1]Prior Year'!E59</f>
        <v>0</v>
      </c>
      <c r="E498" s="2">
        <f>E59</f>
        <v>4837</v>
      </c>
      <c r="F498" s="334" t="e">
        <f t="shared" si="15"/>
        <v>#DIV/0!</v>
      </c>
      <c r="G498" s="334">
        <f t="shared" si="15"/>
        <v>962.46348769898691</v>
      </c>
      <c r="H498" s="335" t="e">
        <f t="shared" si="16"/>
        <v>#DIV/0!</v>
      </c>
      <c r="I498" s="268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 t="e">
        <f>'[1]Prior Year'!F72</f>
        <v>#DIV/0!</v>
      </c>
      <c r="C499" s="333">
        <f>F71</f>
        <v>4351886</v>
      </c>
      <c r="D499" s="333">
        <f>'[1]Prior Year'!F59</f>
        <v>0</v>
      </c>
      <c r="E499" s="2">
        <f>F59</f>
        <v>1823</v>
      </c>
      <c r="F499" s="334" t="e">
        <f t="shared" si="15"/>
        <v>#DIV/0!</v>
      </c>
      <c r="G499" s="334">
        <f t="shared" si="15"/>
        <v>2387.2111903455843</v>
      </c>
      <c r="H499" s="335" t="e">
        <f t="shared" si="16"/>
        <v>#DIV/0!</v>
      </c>
      <c r="I499" s="268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 t="e">
        <f>'[1]Prior Year'!G72</f>
        <v>#DIV/0!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e">
        <f t="shared" si="15"/>
        <v>#DIV/0!</v>
      </c>
      <c r="G500" s="334" t="str">
        <f t="shared" si="15"/>
        <v/>
      </c>
      <c r="H500" s="335" t="e">
        <f t="shared" si="16"/>
        <v>#DIV/0!</v>
      </c>
      <c r="I500" s="268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 t="e">
        <f>'[1]Prior Year'!H72</f>
        <v>#DIV/0!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e">
        <f t="shared" si="15"/>
        <v>#DIV/0!</v>
      </c>
      <c r="G501" s="334" t="str">
        <f t="shared" si="15"/>
        <v/>
      </c>
      <c r="H501" s="335" t="e">
        <f t="shared" si="16"/>
        <v>#DIV/0!</v>
      </c>
      <c r="I501" s="268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 t="e">
        <f>'[1]Prior Year'!I72</f>
        <v>#DIV/0!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e">
        <f t="shared" si="15"/>
        <v>#DIV/0!</v>
      </c>
      <c r="G502" s="334" t="str">
        <f t="shared" si="15"/>
        <v/>
      </c>
      <c r="H502" s="335" t="e">
        <f t="shared" si="16"/>
        <v>#DIV/0!</v>
      </c>
      <c r="I502" s="268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 t="e">
        <f>'[1]Prior Year'!J72</f>
        <v>#DIV/0!</v>
      </c>
      <c r="C503" s="333">
        <f>J71</f>
        <v>63858.939999999995</v>
      </c>
      <c r="D503" s="333">
        <f>'[1]Prior Year'!J59</f>
        <v>0</v>
      </c>
      <c r="E503" s="2">
        <f>J59</f>
        <v>1632</v>
      </c>
      <c r="F503" s="334" t="e">
        <f t="shared" si="15"/>
        <v>#DIV/0!</v>
      </c>
      <c r="G503" s="334">
        <f t="shared" si="15"/>
        <v>39.129252450980388</v>
      </c>
      <c r="H503" s="335" t="e">
        <f t="shared" si="16"/>
        <v>#DIV/0!</v>
      </c>
      <c r="I503" s="268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 t="e">
        <f>'[1]Prior Year'!K72</f>
        <v>#DIV/0!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e">
        <f t="shared" si="15"/>
        <v>#DIV/0!</v>
      </c>
      <c r="G504" s="334" t="str">
        <f t="shared" si="15"/>
        <v/>
      </c>
      <c r="H504" s="335" t="e">
        <f t="shared" si="16"/>
        <v>#DIV/0!</v>
      </c>
      <c r="I504" s="268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 t="e">
        <f>'[1]Prior Year'!L72</f>
        <v>#DIV/0!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e">
        <f t="shared" si="15"/>
        <v>#DIV/0!</v>
      </c>
      <c r="G505" s="334" t="str">
        <f t="shared" si="15"/>
        <v/>
      </c>
      <c r="H505" s="335" t="e">
        <f t="shared" si="16"/>
        <v>#DIV/0!</v>
      </c>
      <c r="I505" s="268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 t="e">
        <f>'[1]Prior Year'!M72</f>
        <v>#DIV/0!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e">
        <f t="shared" si="15"/>
        <v>#DIV/0!</v>
      </c>
      <c r="G506" s="334" t="str">
        <f t="shared" si="15"/>
        <v/>
      </c>
      <c r="H506" s="335" t="e">
        <f t="shared" si="16"/>
        <v>#DIV/0!</v>
      </c>
      <c r="I506" s="268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 t="e">
        <f>'[1]Prior Year'!N72</f>
        <v>#DIV/0!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e">
        <f t="shared" si="15"/>
        <v>#DIV/0!</v>
      </c>
      <c r="G507" s="334" t="str">
        <f t="shared" si="15"/>
        <v/>
      </c>
      <c r="H507" s="335" t="e">
        <f t="shared" si="16"/>
        <v>#DIV/0!</v>
      </c>
      <c r="I507" s="268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 t="e">
        <f>'[1]Prior Year'!O72</f>
        <v>#DIV/0!</v>
      </c>
      <c r="C508" s="333">
        <f>O71</f>
        <v>168921.71</v>
      </c>
      <c r="D508" s="333">
        <f>'[1]Prior Year'!O59</f>
        <v>0</v>
      </c>
      <c r="E508" s="2">
        <f>O59</f>
        <v>1000</v>
      </c>
      <c r="F508" s="334" t="e">
        <f t="shared" si="15"/>
        <v>#DIV/0!</v>
      </c>
      <c r="G508" s="334">
        <f t="shared" si="15"/>
        <v>168.92170999999999</v>
      </c>
      <c r="H508" s="335" t="e">
        <f t="shared" si="16"/>
        <v>#DIV/0!</v>
      </c>
      <c r="I508" s="268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 t="e">
        <f>'[1]Prior Year'!P72</f>
        <v>#DIV/0!</v>
      </c>
      <c r="C509" s="333">
        <f>P71</f>
        <v>4411999.03</v>
      </c>
      <c r="D509" s="333">
        <f>'[1]Prior Year'!P59</f>
        <v>0</v>
      </c>
      <c r="E509" s="2">
        <f>P59</f>
        <v>301351</v>
      </c>
      <c r="F509" s="334" t="e">
        <f t="shared" si="15"/>
        <v>#DIV/0!</v>
      </c>
      <c r="G509" s="334">
        <f t="shared" si="15"/>
        <v>14.640731339866138</v>
      </c>
      <c r="H509" s="335" t="e">
        <f t="shared" si="16"/>
        <v>#DIV/0!</v>
      </c>
      <c r="I509" s="268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 t="e">
        <f>'[1]Prior Year'!Q72</f>
        <v>#DIV/0!</v>
      </c>
      <c r="C510" s="333">
        <f>Q71</f>
        <v>635613.22</v>
      </c>
      <c r="D510" s="333">
        <f>'[1]Prior Year'!Q59</f>
        <v>0</v>
      </c>
      <c r="E510" s="2">
        <f>Q59</f>
        <v>114544</v>
      </c>
      <c r="F510" s="334" t="e">
        <f t="shared" si="15"/>
        <v>#DIV/0!</v>
      </c>
      <c r="G510" s="334">
        <f t="shared" si="15"/>
        <v>5.5490747660287747</v>
      </c>
      <c r="H510" s="335" t="e">
        <f t="shared" si="16"/>
        <v>#DIV/0!</v>
      </c>
      <c r="I510" s="268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 t="e">
        <f>'[1]Prior Year'!R72</f>
        <v>#DIV/0!</v>
      </c>
      <c r="C511" s="333">
        <f>R71</f>
        <v>3695471.09</v>
      </c>
      <c r="D511" s="333">
        <f>'[1]Prior Year'!R59</f>
        <v>0</v>
      </c>
      <c r="E511" s="2">
        <f>R59</f>
        <v>291790</v>
      </c>
      <c r="F511" s="334" t="e">
        <f t="shared" si="15"/>
        <v>#DIV/0!</v>
      </c>
      <c r="G511" s="334">
        <f t="shared" si="15"/>
        <v>12.664831179958188</v>
      </c>
      <c r="H511" s="335" t="e">
        <f t="shared" si="16"/>
        <v>#DIV/0!</v>
      </c>
      <c r="I511" s="268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 t="e">
        <f>'[1]Prior Year'!S72</f>
        <v>#DIV/0!</v>
      </c>
      <c r="C512" s="333">
        <f>S71</f>
        <v>4254230.1900000004</v>
      </c>
      <c r="D512" s="327" t="s">
        <v>529</v>
      </c>
      <c r="E512" s="327" t="s">
        <v>529</v>
      </c>
      <c r="F512" s="334" t="e">
        <f t="shared" ref="F512:G527" si="17">IF(B512=0,"",IF(D512=0,"",B512/D512))</f>
        <v>#DIV/0!</v>
      </c>
      <c r="G512" s="334" t="str">
        <f t="shared" si="17"/>
        <v/>
      </c>
      <c r="H512" s="335" t="e">
        <f t="shared" si="16"/>
        <v>#DIV/0!</v>
      </c>
      <c r="I512" s="268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1246</v>
      </c>
      <c r="B513" s="333" t="e">
        <f>'[1]Prior Year'!T72</f>
        <v>#DIV/0!</v>
      </c>
      <c r="C513" s="333">
        <f>T71</f>
        <v>0</v>
      </c>
      <c r="D513" s="327" t="s">
        <v>529</v>
      </c>
      <c r="E513" s="327" t="s">
        <v>529</v>
      </c>
      <c r="F513" s="334" t="e">
        <f t="shared" si="17"/>
        <v>#DIV/0!</v>
      </c>
      <c r="G513" s="334" t="str">
        <f t="shared" si="17"/>
        <v/>
      </c>
      <c r="H513" s="335" t="e">
        <f t="shared" si="16"/>
        <v>#DIV/0!</v>
      </c>
      <c r="I513" s="268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 t="e">
        <f>'[1]Prior Year'!U72</f>
        <v>#DIV/0!</v>
      </c>
      <c r="C514" s="333">
        <f>U71</f>
        <v>3680723.26</v>
      </c>
      <c r="D514" s="333">
        <f>'[1]Prior Year'!U59</f>
        <v>0</v>
      </c>
      <c r="E514" s="2">
        <f>U59</f>
        <v>519124</v>
      </c>
      <c r="F514" s="334" t="e">
        <f t="shared" si="17"/>
        <v>#DIV/0!</v>
      </c>
      <c r="G514" s="334">
        <f t="shared" si="17"/>
        <v>7.0902583197848683</v>
      </c>
      <c r="H514" s="335" t="e">
        <f t="shared" si="16"/>
        <v>#DIV/0!</v>
      </c>
      <c r="I514" s="268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 t="e">
        <f>'[1]Prior Year'!V72</f>
        <v>#DIV/0!</v>
      </c>
      <c r="C515" s="333">
        <f>V71</f>
        <v>31177.519999999997</v>
      </c>
      <c r="D515" s="333">
        <f>'[1]Prior Year'!V59</f>
        <v>0</v>
      </c>
      <c r="E515" s="2">
        <f>V59</f>
        <v>603</v>
      </c>
      <c r="F515" s="334" t="e">
        <f t="shared" si="17"/>
        <v>#DIV/0!</v>
      </c>
      <c r="G515" s="334">
        <f t="shared" si="17"/>
        <v>51.704013266998338</v>
      </c>
      <c r="H515" s="335" t="e">
        <f t="shared" si="16"/>
        <v>#DIV/0!</v>
      </c>
      <c r="I515" s="268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 t="e">
        <f>'[1]Prior Year'!W72</f>
        <v>#DIV/0!</v>
      </c>
      <c r="C516" s="333">
        <f>W71</f>
        <v>706409.56</v>
      </c>
      <c r="D516" s="333">
        <f>'[1]Prior Year'!W59</f>
        <v>0</v>
      </c>
      <c r="E516" s="2">
        <f>W59</f>
        <v>13410</v>
      </c>
      <c r="F516" s="334" t="e">
        <f t="shared" si="17"/>
        <v>#DIV/0!</v>
      </c>
      <c r="G516" s="334">
        <f t="shared" si="17"/>
        <v>52.677819537658465</v>
      </c>
      <c r="H516" s="335" t="e">
        <f t="shared" si="16"/>
        <v>#DIV/0!</v>
      </c>
      <c r="I516" s="268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 t="e">
        <f>'[1]Prior Year'!X72</f>
        <v>#DIV/0!</v>
      </c>
      <c r="C517" s="333">
        <f>X71</f>
        <v>639874.09</v>
      </c>
      <c r="D517" s="333">
        <f>'[1]Prior Year'!X59</f>
        <v>0</v>
      </c>
      <c r="E517" s="2">
        <f>X59</f>
        <v>8222</v>
      </c>
      <c r="F517" s="334" t="e">
        <f t="shared" si="17"/>
        <v>#DIV/0!</v>
      </c>
      <c r="G517" s="334">
        <f t="shared" si="17"/>
        <v>77.824627827779125</v>
      </c>
      <c r="H517" s="335" t="e">
        <f t="shared" si="16"/>
        <v>#DIV/0!</v>
      </c>
      <c r="I517" s="268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 t="e">
        <f>'[1]Prior Year'!Y72</f>
        <v>#DIV/0!</v>
      </c>
      <c r="C518" s="333">
        <f>Y71</f>
        <v>3661890.11</v>
      </c>
      <c r="D518" s="333">
        <f>'[1]Prior Year'!Y59</f>
        <v>0</v>
      </c>
      <c r="E518" s="2">
        <f>Y59</f>
        <v>32536</v>
      </c>
      <c r="F518" s="334" t="e">
        <f t="shared" si="17"/>
        <v>#DIV/0!</v>
      </c>
      <c r="G518" s="334">
        <f t="shared" si="17"/>
        <v>112.54887232603885</v>
      </c>
      <c r="H518" s="335" t="e">
        <f t="shared" si="16"/>
        <v>#DIV/0!</v>
      </c>
      <c r="I518" s="268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 t="e">
        <f>'[1]Prior Year'!Z72</f>
        <v>#DIV/0!</v>
      </c>
      <c r="C519" s="333">
        <f>Z71</f>
        <v>3225.3199999999997</v>
      </c>
      <c r="D519" s="333">
        <f>'[1]Prior Year'!Z59</f>
        <v>0</v>
      </c>
      <c r="E519" s="2">
        <f>Z59</f>
        <v>0</v>
      </c>
      <c r="F519" s="334" t="e">
        <f t="shared" si="17"/>
        <v>#DIV/0!</v>
      </c>
      <c r="G519" s="334" t="str">
        <f t="shared" si="17"/>
        <v/>
      </c>
      <c r="H519" s="335" t="e">
        <f t="shared" si="16"/>
        <v>#DIV/0!</v>
      </c>
      <c r="I519" s="268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 t="e">
        <f>'[1]Prior Year'!AA72</f>
        <v>#DIV/0!</v>
      </c>
      <c r="C520" s="333">
        <f>AA71</f>
        <v>287381.43999999994</v>
      </c>
      <c r="D520" s="333">
        <f>'[1]Prior Year'!AA59</f>
        <v>0</v>
      </c>
      <c r="E520" s="2">
        <f>AA59</f>
        <v>988</v>
      </c>
      <c r="F520" s="334" t="e">
        <f t="shared" si="17"/>
        <v>#DIV/0!</v>
      </c>
      <c r="G520" s="334">
        <f t="shared" si="17"/>
        <v>290.87190283400804</v>
      </c>
      <c r="H520" s="335" t="e">
        <f t="shared" si="16"/>
        <v>#DIV/0!</v>
      </c>
      <c r="I520" s="268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 t="e">
        <f>'[1]Prior Year'!AB72</f>
        <v>#DIV/0!</v>
      </c>
      <c r="C521" s="333">
        <f>AB71</f>
        <v>4795661.2699999996</v>
      </c>
      <c r="D521" s="327" t="s">
        <v>529</v>
      </c>
      <c r="E521" s="327" t="s">
        <v>529</v>
      </c>
      <c r="F521" s="334" t="e">
        <f t="shared" si="17"/>
        <v>#DIV/0!</v>
      </c>
      <c r="G521" s="334" t="str">
        <f t="shared" si="17"/>
        <v/>
      </c>
      <c r="H521" s="335" t="e">
        <f t="shared" si="16"/>
        <v>#DIV/0!</v>
      </c>
      <c r="I521" s="268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 t="e">
        <f>'[1]Prior Year'!AC72</f>
        <v>#DIV/0!</v>
      </c>
      <c r="C522" s="333">
        <f>AC71</f>
        <v>769407.92</v>
      </c>
      <c r="D522" s="333">
        <f>'[1]Prior Year'!AC59</f>
        <v>0</v>
      </c>
      <c r="E522" s="2">
        <f>AC59</f>
        <v>14670</v>
      </c>
      <c r="F522" s="334" t="e">
        <f t="shared" si="17"/>
        <v>#DIV/0!</v>
      </c>
      <c r="G522" s="334">
        <f t="shared" si="17"/>
        <v>52.44771097477846</v>
      </c>
      <c r="H522" s="335" t="e">
        <f t="shared" si="16"/>
        <v>#DIV/0!</v>
      </c>
      <c r="I522" s="268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 t="e">
        <f>'[1]Prior Year'!AD72</f>
        <v>#DIV/0!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e">
        <f t="shared" si="17"/>
        <v>#DIV/0!</v>
      </c>
      <c r="G523" s="334" t="str">
        <f t="shared" si="17"/>
        <v/>
      </c>
      <c r="H523" s="335" t="e">
        <f t="shared" si="16"/>
        <v>#DIV/0!</v>
      </c>
      <c r="I523" s="268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 t="e">
        <f>'[1]Prior Year'!AE72</f>
        <v>#DIV/0!</v>
      </c>
      <c r="C524" s="333">
        <f>AE71</f>
        <v>822477.19</v>
      </c>
      <c r="D524" s="333">
        <f>'[1]Prior Year'!AE59</f>
        <v>0</v>
      </c>
      <c r="E524" s="2">
        <f>AE59</f>
        <v>15958</v>
      </c>
      <c r="F524" s="334" t="e">
        <f t="shared" si="17"/>
        <v>#DIV/0!</v>
      </c>
      <c r="G524" s="334">
        <f t="shared" si="17"/>
        <v>51.540117182604334</v>
      </c>
      <c r="H524" s="335" t="e">
        <f t="shared" si="16"/>
        <v>#DIV/0!</v>
      </c>
      <c r="I524" s="268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 t="e">
        <f>'[1]Prior Year'!AF72</f>
        <v>#DIV/0!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e">
        <f t="shared" si="17"/>
        <v>#DIV/0!</v>
      </c>
      <c r="G525" s="334" t="str">
        <f t="shared" si="17"/>
        <v/>
      </c>
      <c r="H525" s="335" t="e">
        <f t="shared" si="16"/>
        <v>#DIV/0!</v>
      </c>
      <c r="I525" s="268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 t="e">
        <f>'[1]Prior Year'!AG72</f>
        <v>#DIV/0!</v>
      </c>
      <c r="C526" s="333">
        <f>AG71</f>
        <v>7208969.54</v>
      </c>
      <c r="D526" s="333">
        <f>'[1]Prior Year'!AG59</f>
        <v>0</v>
      </c>
      <c r="E526" s="2">
        <f>AG59</f>
        <v>20478</v>
      </c>
      <c r="F526" s="334" t="e">
        <f t="shared" si="17"/>
        <v>#DIV/0!</v>
      </c>
      <c r="G526" s="334">
        <f t="shared" si="17"/>
        <v>352.03484422306866</v>
      </c>
      <c r="H526" s="335" t="e">
        <f t="shared" si="16"/>
        <v>#DIV/0!</v>
      </c>
      <c r="I526" s="268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 t="e">
        <f>'[1]Prior Year'!AH72</f>
        <v>#DIV/0!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e">
        <f t="shared" si="17"/>
        <v>#DIV/0!</v>
      </c>
      <c r="G527" s="334" t="str">
        <f t="shared" si="17"/>
        <v/>
      </c>
      <c r="H527" s="335" t="e">
        <f t="shared" si="16"/>
        <v>#DIV/0!</v>
      </c>
      <c r="I527" s="268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 t="e">
        <f>'[1]Prior Year'!AI72</f>
        <v>#DIV/0!</v>
      </c>
      <c r="C528" s="333">
        <f>AI71</f>
        <v>1333939.8</v>
      </c>
      <c r="D528" s="333">
        <f>'[1]Prior Year'!AI59</f>
        <v>0</v>
      </c>
      <c r="E528" s="2">
        <f>AI59</f>
        <v>5971</v>
      </c>
      <c r="F528" s="334" t="e">
        <f t="shared" ref="F528:G540" si="18">IF(B528=0,"",IF(D528=0,"",B528/D528))</f>
        <v>#DIV/0!</v>
      </c>
      <c r="G528" s="334">
        <f t="shared" si="18"/>
        <v>223.40308156087758</v>
      </c>
      <c r="H528" s="335" t="e">
        <f t="shared" si="16"/>
        <v>#DIV/0!</v>
      </c>
      <c r="I528" s="268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 t="e">
        <f>'[1]Prior Year'!AJ72</f>
        <v>#DIV/0!</v>
      </c>
      <c r="C529" s="333">
        <f>AJ71</f>
        <v>15566747.720000003</v>
      </c>
      <c r="D529" s="333">
        <f>'[1]Prior Year'!AJ59</f>
        <v>0</v>
      </c>
      <c r="E529" s="2">
        <f>AJ59</f>
        <v>63867</v>
      </c>
      <c r="F529" s="334" t="e">
        <f t="shared" si="18"/>
        <v>#DIV/0!</v>
      </c>
      <c r="G529" s="334">
        <f t="shared" si="18"/>
        <v>243.73694897208264</v>
      </c>
      <c r="H529" s="335" t="e">
        <f t="shared" si="16"/>
        <v>#DIV/0!</v>
      </c>
      <c r="I529" s="268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 t="e">
        <f>'[1]Prior Year'!AK72</f>
        <v>#DIV/0!</v>
      </c>
      <c r="C530" s="333">
        <f>AK71</f>
        <v>745150.2300000001</v>
      </c>
      <c r="D530" s="333">
        <f>'[1]Prior Year'!AK59</f>
        <v>0</v>
      </c>
      <c r="E530" s="2">
        <f>AK59</f>
        <v>1650</v>
      </c>
      <c r="F530" s="334" t="e">
        <f t="shared" si="18"/>
        <v>#DIV/0!</v>
      </c>
      <c r="G530" s="334">
        <f t="shared" si="18"/>
        <v>451.60620000000006</v>
      </c>
      <c r="H530" s="335" t="e">
        <f t="shared" si="16"/>
        <v>#DIV/0!</v>
      </c>
      <c r="I530" s="268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 t="e">
        <f>'[1]Prior Year'!AL72</f>
        <v>#DIV/0!</v>
      </c>
      <c r="C531" s="333">
        <f>AL71</f>
        <v>11233.81</v>
      </c>
      <c r="D531" s="333">
        <f>'[1]Prior Year'!AL59</f>
        <v>0</v>
      </c>
      <c r="E531" s="2">
        <f>AL59</f>
        <v>112</v>
      </c>
      <c r="F531" s="334" t="e">
        <f t="shared" si="18"/>
        <v>#DIV/0!</v>
      </c>
      <c r="G531" s="334">
        <f t="shared" si="18"/>
        <v>100.301875</v>
      </c>
      <c r="H531" s="335" t="e">
        <f t="shared" si="16"/>
        <v>#DIV/0!</v>
      </c>
      <c r="I531" s="268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 t="e">
        <f>'[1]Prior Year'!AM72</f>
        <v>#DIV/0!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e">
        <f t="shared" si="18"/>
        <v>#DIV/0!</v>
      </c>
      <c r="G532" s="334" t="str">
        <f t="shared" si="18"/>
        <v/>
      </c>
      <c r="H532" s="335" t="e">
        <f t="shared" si="16"/>
        <v>#DIV/0!</v>
      </c>
      <c r="I532" s="268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1247</v>
      </c>
      <c r="B533" s="333" t="e">
        <f>'[1]Prior Year'!AN72</f>
        <v>#DIV/0!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e">
        <f t="shared" si="18"/>
        <v>#DIV/0!</v>
      </c>
      <c r="G533" s="334" t="str">
        <f t="shared" si="18"/>
        <v/>
      </c>
      <c r="H533" s="335" t="e">
        <f t="shared" si="16"/>
        <v>#DIV/0!</v>
      </c>
      <c r="I533" s="268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 t="e">
        <f>'[1]Prior Year'!AO72</f>
        <v>#DIV/0!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e">
        <f t="shared" si="18"/>
        <v>#DIV/0!</v>
      </c>
      <c r="G534" s="334" t="str">
        <f t="shared" si="18"/>
        <v/>
      </c>
      <c r="H534" s="335" t="e">
        <f t="shared" si="16"/>
        <v>#DIV/0!</v>
      </c>
      <c r="I534" s="268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 t="e">
        <f>'[1]Prior Year'!AP72</f>
        <v>#DIV/0!</v>
      </c>
      <c r="C535" s="333">
        <f>AP71</f>
        <v>1061324.7200000002</v>
      </c>
      <c r="D535" s="333">
        <f>'[1]Prior Year'!AP59</f>
        <v>0</v>
      </c>
      <c r="E535" s="2">
        <f>AP59</f>
        <v>4647</v>
      </c>
      <c r="F535" s="334" t="e">
        <f t="shared" si="18"/>
        <v>#DIV/0!</v>
      </c>
      <c r="G535" s="334">
        <f t="shared" si="18"/>
        <v>228.38922315472351</v>
      </c>
      <c r="H535" s="335" t="e">
        <f t="shared" si="16"/>
        <v>#DIV/0!</v>
      </c>
      <c r="I535" s="268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 t="e">
        <f>'[1]Prior Year'!AQ72</f>
        <v>#DIV/0!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e">
        <f t="shared" si="18"/>
        <v>#DIV/0!</v>
      </c>
      <c r="G536" s="334" t="str">
        <f t="shared" si="18"/>
        <v/>
      </c>
      <c r="H536" s="335" t="e">
        <f t="shared" si="16"/>
        <v>#DIV/0!</v>
      </c>
      <c r="I536" s="268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 t="e">
        <f>'[1]Prior Year'!AR72</f>
        <v>#DIV/0!</v>
      </c>
      <c r="C537" s="333">
        <f>AR71</f>
        <v>235.05</v>
      </c>
      <c r="D537" s="333">
        <f>'[1]Prior Year'!AR59</f>
        <v>0</v>
      </c>
      <c r="E537" s="2">
        <f>AR59</f>
        <v>0</v>
      </c>
      <c r="F537" s="334" t="e">
        <f t="shared" si="18"/>
        <v>#DIV/0!</v>
      </c>
      <c r="G537" s="334" t="str">
        <f t="shared" si="18"/>
        <v/>
      </c>
      <c r="H537" s="335" t="e">
        <f t="shared" si="16"/>
        <v>#DIV/0!</v>
      </c>
      <c r="I537" s="268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 t="e">
        <f>'[1]Prior Year'!AS72</f>
        <v>#DIV/0!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e">
        <f t="shared" si="18"/>
        <v>#DIV/0!</v>
      </c>
      <c r="G538" s="334" t="str">
        <f t="shared" si="18"/>
        <v/>
      </c>
      <c r="H538" s="335" t="e">
        <f t="shared" si="16"/>
        <v>#DIV/0!</v>
      </c>
      <c r="I538" s="268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 t="e">
        <f>'[1]Prior Year'!AT72</f>
        <v>#DIV/0!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e">
        <f t="shared" si="18"/>
        <v>#DIV/0!</v>
      </c>
      <c r="G539" s="334" t="str">
        <f t="shared" si="18"/>
        <v/>
      </c>
      <c r="H539" s="335" t="e">
        <f t="shared" si="16"/>
        <v>#DIV/0!</v>
      </c>
      <c r="I539" s="268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 t="e">
        <f>'[1]Prior Year'!AU72</f>
        <v>#DIV/0!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e">
        <f t="shared" si="18"/>
        <v>#DIV/0!</v>
      </c>
      <c r="G540" s="334" t="str">
        <f t="shared" si="18"/>
        <v/>
      </c>
      <c r="H540" s="335" t="e">
        <f t="shared" si="16"/>
        <v>#DIV/0!</v>
      </c>
      <c r="I540" s="268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 t="e">
        <f>'[1]Prior Year'!AV72</f>
        <v>#DIV/0!</v>
      </c>
      <c r="C541" s="333">
        <f>AV71</f>
        <v>206601.85</v>
      </c>
      <c r="D541" s="327" t="s">
        <v>529</v>
      </c>
      <c r="E541" s="327" t="s">
        <v>529</v>
      </c>
      <c r="F541" s="334"/>
      <c r="G541" s="334"/>
      <c r="H541" s="335"/>
      <c r="I541" s="268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1248</v>
      </c>
      <c r="B542" s="333" t="e">
        <f>'[1]Prior Year'!AW72</f>
        <v>#DIV/0!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8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 t="e">
        <f>'[1]Prior Year'!AX72</f>
        <v>#DIV/0!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8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 t="e">
        <f>'[1]Prior Year'!AY72</f>
        <v>#DIV/0!</v>
      </c>
      <c r="C544" s="333">
        <f>AY71</f>
        <v>1883656.77</v>
      </c>
      <c r="D544" s="333">
        <f>'[1]Prior Year'!AY59</f>
        <v>0</v>
      </c>
      <c r="E544" s="2">
        <f>AY59</f>
        <v>14389</v>
      </c>
      <c r="F544" s="334" t="e">
        <f t="shared" ref="F544:G550" si="19">IF(B544=0,"",IF(D544=0,"",B544/D544))</f>
        <v>#DIV/0!</v>
      </c>
      <c r="G544" s="334">
        <f t="shared" si="19"/>
        <v>130.90949822781292</v>
      </c>
      <c r="H544" s="335" t="e">
        <f t="shared" si="16"/>
        <v>#DIV/0!</v>
      </c>
      <c r="I544" s="268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 t="e">
        <f>'[1]Prior Year'!AZ72</f>
        <v>#DIV/0!</v>
      </c>
      <c r="C545" s="333">
        <f>AZ71</f>
        <v>0</v>
      </c>
      <c r="D545" s="333">
        <f>'[1]Prior Year'!AZ59</f>
        <v>0</v>
      </c>
      <c r="E545" s="2">
        <f>AZ59</f>
        <v>126594</v>
      </c>
      <c r="F545" s="334" t="e">
        <f t="shared" si="19"/>
        <v>#DIV/0!</v>
      </c>
      <c r="G545" s="334" t="str">
        <f t="shared" si="19"/>
        <v/>
      </c>
      <c r="H545" s="335" t="e">
        <f t="shared" si="16"/>
        <v>#DIV/0!</v>
      </c>
      <c r="I545" s="268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 t="e">
        <f>'[1]Prior Year'!BA72</f>
        <v>#DIV/0!</v>
      </c>
      <c r="C546" s="333">
        <f>BA71</f>
        <v>376298.89</v>
      </c>
      <c r="D546" s="333">
        <f>'[1]Prior Year'!BA59</f>
        <v>0</v>
      </c>
      <c r="E546" s="2">
        <f>BA59</f>
        <v>0</v>
      </c>
      <c r="F546" s="334" t="e">
        <f t="shared" si="19"/>
        <v>#DIV/0!</v>
      </c>
      <c r="G546" s="334" t="str">
        <f t="shared" si="19"/>
        <v/>
      </c>
      <c r="H546" s="335" t="e">
        <f t="shared" si="16"/>
        <v>#DIV/0!</v>
      </c>
      <c r="I546" s="268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 t="e">
        <f>'[1]Prior Year'!BB72</f>
        <v>#DIV/0!</v>
      </c>
      <c r="C547" s="333">
        <f>BB71</f>
        <v>1076088.4400000002</v>
      </c>
      <c r="D547" s="327" t="s">
        <v>529</v>
      </c>
      <c r="E547" s="327" t="s">
        <v>529</v>
      </c>
      <c r="F547" s="334"/>
      <c r="G547" s="334"/>
      <c r="H547" s="335"/>
      <c r="I547" s="268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 t="e">
        <f>'[1]Prior Year'!BC72</f>
        <v>#DIV/0!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8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 t="e">
        <f>'[1]Prior Year'!BD72</f>
        <v>#DIV/0!</v>
      </c>
      <c r="C549" s="333">
        <f>BD71</f>
        <v>988112.82000000007</v>
      </c>
      <c r="D549" s="327" t="s">
        <v>529</v>
      </c>
      <c r="E549" s="327" t="s">
        <v>529</v>
      </c>
      <c r="F549" s="334"/>
      <c r="G549" s="334"/>
      <c r="H549" s="335"/>
      <c r="I549" s="268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 t="e">
        <f>'[1]Prior Year'!BE72</f>
        <v>#DIV/0!</v>
      </c>
      <c r="C550" s="333">
        <f>BE71</f>
        <v>3165144.4200000004</v>
      </c>
      <c r="D550" s="333">
        <f>'[1]Prior Year'!BE59</f>
        <v>0</v>
      </c>
      <c r="E550" s="2">
        <f>BE59</f>
        <v>237076.08199999999</v>
      </c>
      <c r="F550" s="334" t="e">
        <f t="shared" si="19"/>
        <v>#DIV/0!</v>
      </c>
      <c r="G550" s="334">
        <f t="shared" si="19"/>
        <v>13.350753873180681</v>
      </c>
      <c r="H550" s="335" t="e">
        <f t="shared" si="16"/>
        <v>#DIV/0!</v>
      </c>
      <c r="I550" s="268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 t="e">
        <f>'[1]Prior Year'!BF72</f>
        <v>#DIV/0!</v>
      </c>
      <c r="C551" s="333">
        <f>BF71</f>
        <v>1931542.6600000001</v>
      </c>
      <c r="D551" s="327" t="s">
        <v>529</v>
      </c>
      <c r="E551" s="327" t="s">
        <v>529</v>
      </c>
      <c r="F551" s="334"/>
      <c r="G551" s="334"/>
      <c r="H551" s="335"/>
      <c r="I551" s="268"/>
      <c r="J551" s="320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 t="e">
        <f>'[1]Prior Year'!BG72</f>
        <v>#DIV/0!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20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 t="e">
        <f>'[1]Prior Year'!BH72</f>
        <v>#DIV/0!</v>
      </c>
      <c r="C553" s="333">
        <f>BH71</f>
        <v>3117862.56</v>
      </c>
      <c r="D553" s="327" t="s">
        <v>529</v>
      </c>
      <c r="E553" s="327" t="s">
        <v>529</v>
      </c>
      <c r="F553" s="334"/>
      <c r="G553" s="334"/>
      <c r="H553" s="335"/>
      <c r="I553" s="2"/>
      <c r="J553" s="320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 t="e">
        <f>'[1]Prior Year'!BI72</f>
        <v>#DIV/0!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0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 t="e">
        <f>'[1]Prior Year'!BJ72</f>
        <v>#DIV/0!</v>
      </c>
      <c r="C555" s="333">
        <f>BJ71</f>
        <v>837521.7</v>
      </c>
      <c r="D555" s="327" t="s">
        <v>529</v>
      </c>
      <c r="E555" s="327" t="s">
        <v>529</v>
      </c>
      <c r="F555" s="334"/>
      <c r="G555" s="334"/>
      <c r="H555" s="335"/>
      <c r="I555" s="2"/>
      <c r="J555" s="320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 t="e">
        <f>'[1]Prior Year'!BK72</f>
        <v>#DIV/0!</v>
      </c>
      <c r="C556" s="333">
        <f>BK71</f>
        <v>2171895.25</v>
      </c>
      <c r="D556" s="327" t="s">
        <v>529</v>
      </c>
      <c r="E556" s="327" t="s">
        <v>529</v>
      </c>
      <c r="F556" s="334"/>
      <c r="G556" s="334"/>
      <c r="H556" s="335"/>
      <c r="I556" s="2"/>
      <c r="J556" s="320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 t="e">
        <f>'[1]Prior Year'!BL72</f>
        <v>#DIV/0!</v>
      </c>
      <c r="C557" s="333">
        <f>BL71</f>
        <v>1027909.79</v>
      </c>
      <c r="D557" s="327" t="s">
        <v>529</v>
      </c>
      <c r="E557" s="327" t="s">
        <v>529</v>
      </c>
      <c r="F557" s="334"/>
      <c r="G557" s="334"/>
      <c r="H557" s="335"/>
      <c r="I557" s="2"/>
      <c r="J557" s="320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 t="e">
        <f>'[1]Prior Year'!BM72</f>
        <v>#DIV/0!</v>
      </c>
      <c r="C558" s="333">
        <f>BM71</f>
        <v>302050.19</v>
      </c>
      <c r="D558" s="327" t="s">
        <v>529</v>
      </c>
      <c r="E558" s="327" t="s">
        <v>529</v>
      </c>
      <c r="F558" s="334"/>
      <c r="G558" s="334"/>
      <c r="H558" s="335"/>
      <c r="I558" s="2"/>
      <c r="J558" s="320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 t="e">
        <f>'[1]Prior Year'!BN72</f>
        <v>#DIV/0!</v>
      </c>
      <c r="C559" s="333">
        <f>BN71</f>
        <v>3450443.02</v>
      </c>
      <c r="D559" s="327" t="s">
        <v>529</v>
      </c>
      <c r="E559" s="327" t="s">
        <v>529</v>
      </c>
      <c r="F559" s="334"/>
      <c r="G559" s="334"/>
      <c r="H559" s="335"/>
      <c r="I559" s="2"/>
      <c r="J559" s="320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 t="e">
        <f>'[1]Prior Year'!BO72</f>
        <v>#DIV/0!</v>
      </c>
      <c r="C560" s="333">
        <f>BO71</f>
        <v>150397.69999999998</v>
      </c>
      <c r="D560" s="327" t="s">
        <v>529</v>
      </c>
      <c r="E560" s="327" t="s">
        <v>529</v>
      </c>
      <c r="F560" s="334"/>
      <c r="G560" s="334"/>
      <c r="H560" s="335"/>
      <c r="I560" s="2"/>
      <c r="J560" s="320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 t="e">
        <f>'[1]Prior Year'!BP72</f>
        <v>#DIV/0!</v>
      </c>
      <c r="C561" s="333">
        <f>BP71</f>
        <v>1170014.67</v>
      </c>
      <c r="D561" s="327" t="s">
        <v>529</v>
      </c>
      <c r="E561" s="327" t="s">
        <v>529</v>
      </c>
      <c r="F561" s="334"/>
      <c r="G561" s="334"/>
      <c r="H561" s="335"/>
      <c r="I561" s="2"/>
      <c r="J561" s="320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 t="e">
        <f>'[1]Prior Year'!BQ72</f>
        <v>#DIV/0!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0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 t="e">
        <f>'[1]Prior Year'!BR72</f>
        <v>#DIV/0!</v>
      </c>
      <c r="C563" s="333">
        <f>BR71</f>
        <v>1483124.41</v>
      </c>
      <c r="D563" s="327" t="s">
        <v>529</v>
      </c>
      <c r="E563" s="327" t="s">
        <v>529</v>
      </c>
      <c r="F563" s="334"/>
      <c r="G563" s="334"/>
      <c r="H563" s="335"/>
      <c r="I563" s="2"/>
      <c r="J563" s="320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1249</v>
      </c>
      <c r="B564" s="333" t="e">
        <f>'[1]Prior Year'!BS72</f>
        <v>#DIV/0!</v>
      </c>
      <c r="C564" s="333">
        <f>BS71</f>
        <v>20627.59</v>
      </c>
      <c r="D564" s="327" t="s">
        <v>529</v>
      </c>
      <c r="E564" s="327" t="s">
        <v>529</v>
      </c>
      <c r="F564" s="334"/>
      <c r="G564" s="334"/>
      <c r="H564" s="335"/>
      <c r="I564" s="2"/>
      <c r="J564" s="320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 t="e">
        <f>'[1]Prior Year'!BT72</f>
        <v>#DIV/0!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0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 t="e">
        <f>'[1]Prior Year'!BU72</f>
        <v>#DIV/0!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0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 t="e">
        <f>'[1]Prior Year'!BV72</f>
        <v>#DIV/0!</v>
      </c>
      <c r="C567" s="333">
        <f>BV71</f>
        <v>1834614.8399999999</v>
      </c>
      <c r="D567" s="327" t="s">
        <v>529</v>
      </c>
      <c r="E567" s="327" t="s">
        <v>529</v>
      </c>
      <c r="F567" s="334"/>
      <c r="G567" s="334"/>
      <c r="H567" s="335"/>
      <c r="I567" s="2"/>
      <c r="J567" s="320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 t="e">
        <f>'[1]Prior Year'!BW72</f>
        <v>#DIV/0!</v>
      </c>
      <c r="C568" s="333">
        <f>BW71</f>
        <v>324548.43</v>
      </c>
      <c r="D568" s="327" t="s">
        <v>529</v>
      </c>
      <c r="E568" s="327" t="s">
        <v>529</v>
      </c>
      <c r="F568" s="334"/>
      <c r="G568" s="334"/>
      <c r="H568" s="335"/>
      <c r="I568" s="2"/>
      <c r="J568" s="320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 t="e">
        <f>'[1]Prior Year'!BX72</f>
        <v>#DIV/0!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0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 t="e">
        <f>'[1]Prior Year'!BY72</f>
        <v>#DIV/0!</v>
      </c>
      <c r="C570" s="333">
        <f>BY71</f>
        <v>1448363.07</v>
      </c>
      <c r="D570" s="327" t="s">
        <v>529</v>
      </c>
      <c r="E570" s="327" t="s">
        <v>529</v>
      </c>
      <c r="F570" s="334"/>
      <c r="G570" s="334"/>
      <c r="H570" s="335"/>
      <c r="I570" s="2"/>
      <c r="J570" s="320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 t="e">
        <f>'[1]Prior Year'!BZ72</f>
        <v>#DIV/0!</v>
      </c>
      <c r="C571" s="333">
        <f>BZ71</f>
        <v>289729.92000000004</v>
      </c>
      <c r="D571" s="327" t="s">
        <v>529</v>
      </c>
      <c r="E571" s="327" t="s">
        <v>529</v>
      </c>
      <c r="F571" s="334"/>
      <c r="G571" s="334"/>
      <c r="H571" s="335"/>
      <c r="I571" s="2"/>
      <c r="J571" s="320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 t="e">
        <f>'[1]Prior Year'!CA72</f>
        <v>#DIV/0!</v>
      </c>
      <c r="C572" s="333">
        <f>CA71</f>
        <v>614263.8600000001</v>
      </c>
      <c r="D572" s="327" t="s">
        <v>529</v>
      </c>
      <c r="E572" s="327" t="s">
        <v>529</v>
      </c>
      <c r="F572" s="334"/>
      <c r="G572" s="334"/>
      <c r="H572" s="335"/>
      <c r="I572" s="2"/>
      <c r="J572" s="320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 t="e">
        <f>'[1]Prior Year'!CB72</f>
        <v>#DIV/0!</v>
      </c>
      <c r="C573" s="333">
        <f>CB71</f>
        <v>8793.0400000000009</v>
      </c>
      <c r="D573" s="327" t="s">
        <v>529</v>
      </c>
      <c r="E573" s="327" t="s">
        <v>529</v>
      </c>
      <c r="F573" s="334"/>
      <c r="G573" s="334"/>
      <c r="H573" s="335"/>
      <c r="I573" s="2"/>
      <c r="J573" s="320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 t="e">
        <f>'[1]Prior Year'!CC72</f>
        <v>#DIV/0!</v>
      </c>
      <c r="C574" s="333">
        <f>CC71</f>
        <v>926651.31</v>
      </c>
      <c r="D574" s="327" t="s">
        <v>529</v>
      </c>
      <c r="E574" s="327" t="s">
        <v>529</v>
      </c>
      <c r="F574" s="334"/>
      <c r="G574" s="334"/>
      <c r="H574" s="335"/>
      <c r="I574" s="2"/>
      <c r="J574" s="320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Year'!CD72</f>
        <v>0</v>
      </c>
      <c r="C575" s="333">
        <f>CD71</f>
        <v>-2840753.73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211822.22238318427</v>
      </c>
      <c r="E612" s="2">
        <f>SUM(C624:D647)+SUM(C668:D713)</f>
        <v>86540257.004277825</v>
      </c>
      <c r="F612" s="2">
        <f>CE64-(AX64+BD64+BE64+BG64+BJ64+BN64+BP64+BQ64+CB64+CC64+CD64)</f>
        <v>13968421.270000001</v>
      </c>
      <c r="G612" s="2">
        <f>CE77-(AX77+AY77+BD77+BE77+BG77+BJ77+BN77+BP77+BQ77+CB77+CC77+CD77)</f>
        <v>156974</v>
      </c>
      <c r="H612" s="326">
        <f>CE60-(AX60+AY60+AZ60+BD60+BE60+BG60+BJ60+BN60+BO60+BP60+BQ60+BR60+CB60+CC60+CD60)</f>
        <v>442.42566346153853</v>
      </c>
      <c r="I612" s="2">
        <f>CE78-(AX78+AY78+AZ78+BD78+BE78+BF78+BG78+BJ78+BN78+BO78+BP78+BQ78+BR78+CB78+CC78+CD78)</f>
        <v>165799.20000000001</v>
      </c>
      <c r="J612" s="2">
        <f>CE79-(AX79+AY79+AZ79+BA79+BD79+BE79+BF79+BG79+BJ79+BN79+BO79+BP79+BQ79+BR79+CB79+CC79+CD79)</f>
        <v>370799.99999999988</v>
      </c>
      <c r="K612" s="2">
        <f>CE75-(AW75+AX75+AY75+AZ75+BA75+BB75+BC75+BD75+BE75+BF75+BG75+BH75+BI75+BJ75+BK75+BL75+BM75+BN75+BO75+BP75+BQ75+BR75+BS75+BT75+BU75+BV75+BW75+BX75+CB75+CC75+CD75)</f>
        <v>267247255.54999998</v>
      </c>
      <c r="L612" s="326">
        <f>CE80-(AW80+AX80+AY80+AZ80+BA80+BB80+BC80+BD80+BE80+BF80+BG80+BH80+BI80+BJ80+BK80+BL80+BM80+BN80+BO80+BP80+BQ80+BR80+BS80+BT80+BU80+BV80+BW80+BX80+BY80+BZ80+CA80+CB80+CC80+CD80)</f>
        <v>150.18158173076924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3165144.4200000004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0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-2840753.73</v>
      </c>
      <c r="D615" s="338">
        <f>SUM(C614:C615)</f>
        <v>324390.69000000041</v>
      </c>
      <c r="E615" s="2"/>
      <c r="F615" s="2"/>
      <c r="G615" s="2"/>
      <c r="H615" s="2"/>
      <c r="I615" s="2"/>
      <c r="J615" s="2"/>
      <c r="K615" s="2"/>
      <c r="L615" s="2"/>
      <c r="M615" s="2"/>
      <c r="N615" s="320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0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837521.7</v>
      </c>
      <c r="D617" s="2">
        <f>(D615/D612)*BJ76</f>
        <v>2294.7444220861066</v>
      </c>
      <c r="E617" s="2"/>
      <c r="F617" s="2"/>
      <c r="G617" s="2"/>
      <c r="H617" s="2"/>
      <c r="I617" s="2"/>
      <c r="J617" s="2"/>
      <c r="K617" s="2"/>
      <c r="L617" s="2"/>
      <c r="M617" s="2"/>
      <c r="N617" s="320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0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3450443.02</v>
      </c>
      <c r="D619" s="2">
        <f>(D615/D612)*BN76</f>
        <v>45167.325045173515</v>
      </c>
      <c r="E619" s="2"/>
      <c r="F619" s="2"/>
      <c r="G619" s="2"/>
      <c r="H619" s="2"/>
      <c r="I619" s="2"/>
      <c r="J619" s="2"/>
      <c r="K619" s="2"/>
      <c r="L619" s="2"/>
      <c r="M619" s="2"/>
      <c r="N619" s="320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926651.31</v>
      </c>
      <c r="D620" s="2">
        <f>(D615/D612)*CC76</f>
        <v>416.65235724259429</v>
      </c>
      <c r="E620" s="2"/>
      <c r="F620" s="2"/>
      <c r="G620" s="2"/>
      <c r="H620" s="2"/>
      <c r="I620" s="2"/>
      <c r="J620" s="2"/>
      <c r="K620" s="2"/>
      <c r="L620" s="2"/>
      <c r="M620" s="2"/>
      <c r="N620" s="320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1170014.67</v>
      </c>
      <c r="D621" s="2">
        <f>(D615/D612)*BP76</f>
        <v>1843.3710350732961</v>
      </c>
      <c r="E621" s="2"/>
      <c r="F621" s="2"/>
      <c r="G621" s="2"/>
      <c r="H621" s="2"/>
      <c r="I621" s="2"/>
      <c r="J621" s="2"/>
      <c r="K621" s="2"/>
      <c r="L621" s="2"/>
      <c r="M621" s="2"/>
      <c r="N621" s="320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8793.0400000000009</v>
      </c>
      <c r="D622" s="2">
        <f>(D615/D612)*CB76</f>
        <v>157.82286259189181</v>
      </c>
      <c r="E622" s="2"/>
      <c r="F622" s="2"/>
      <c r="G622" s="2"/>
      <c r="H622" s="2"/>
      <c r="I622" s="2"/>
      <c r="J622" s="2"/>
      <c r="K622" s="2"/>
      <c r="L622" s="2"/>
      <c r="M622" s="2"/>
      <c r="N622" s="320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6443303.6557221664</v>
      </c>
      <c r="F623" s="2"/>
      <c r="G623" s="2"/>
      <c r="H623" s="2"/>
      <c r="I623" s="2"/>
      <c r="J623" s="2"/>
      <c r="K623" s="2"/>
      <c r="L623" s="2"/>
      <c r="M623" s="2"/>
      <c r="N623" s="320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988112.82000000007</v>
      </c>
      <c r="D624" s="2">
        <f>(D615/D612)*BD76</f>
        <v>7419.2527704448348</v>
      </c>
      <c r="E624" s="2">
        <f>(E623/E612)*SUM(C624:D624)</f>
        <v>74121.751724788541</v>
      </c>
      <c r="F624" s="2">
        <f>SUM(C624:E624)</f>
        <v>1069653.8244952334</v>
      </c>
      <c r="G624" s="2"/>
      <c r="H624" s="2"/>
      <c r="I624" s="2"/>
      <c r="J624" s="2"/>
      <c r="K624" s="2"/>
      <c r="L624" s="2"/>
      <c r="M624" s="2"/>
      <c r="N624" s="320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1883656.77</v>
      </c>
      <c r="D625" s="2">
        <f>(D615/D612)*AY76</f>
        <v>11636.279658900181</v>
      </c>
      <c r="E625" s="2">
        <f>(E623/E612)*SUM(C625:D625)</f>
        <v>141112.92314429281</v>
      </c>
      <c r="F625" s="2">
        <f>(F624/F612)*AY64</f>
        <v>44556.293140295595</v>
      </c>
      <c r="G625" s="2">
        <f>SUM(C625:F625)</f>
        <v>2080962.2659434886</v>
      </c>
      <c r="H625" s="2"/>
      <c r="I625" s="2"/>
      <c r="J625" s="2"/>
      <c r="K625" s="2"/>
      <c r="L625" s="2"/>
      <c r="M625" s="2"/>
      <c r="N625" s="320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1483124.41</v>
      </c>
      <c r="D626" s="2">
        <f>(D615/D612)*BR76</f>
        <v>2583.5602606292691</v>
      </c>
      <c r="E626" s="2">
        <f>(E623/E612)*SUM(C626:D626)</f>
        <v>110617.50828452785</v>
      </c>
      <c r="F626" s="2">
        <f>(F624/F612)*BR64</f>
        <v>1147.0956150413792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0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150397.69999999998</v>
      </c>
      <c r="D627" s="2">
        <f>(D615/D612)*BO76</f>
        <v>323.53686831337814</v>
      </c>
      <c r="E627" s="2">
        <f>(E623/E612)*SUM(C627:D627)</f>
        <v>11221.860555146779</v>
      </c>
      <c r="F627" s="2">
        <f>(F624/F612)*BO64</f>
        <v>2797.7158881516466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0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1678222.7444981334</v>
      </c>
      <c r="H628" s="2">
        <f>SUM(C626:G628)</f>
        <v>3440436.1319699436</v>
      </c>
      <c r="I628" s="2"/>
      <c r="J628" s="2"/>
      <c r="K628" s="2"/>
      <c r="L628" s="2"/>
      <c r="M628" s="2"/>
      <c r="N628" s="320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1931542.6600000001</v>
      </c>
      <c r="D629" s="2">
        <f>(D615/D612)*BF76</f>
        <v>5400.6983578945374</v>
      </c>
      <c r="E629" s="2">
        <f>(E623/E612)*SUM(C629:D629)</f>
        <v>144213.97224666516</v>
      </c>
      <c r="F629" s="2">
        <f>(F624/F612)*BF64</f>
        <v>38115.714832089296</v>
      </c>
      <c r="G629" s="2">
        <f>(G625/G612)*BF77</f>
        <v>0</v>
      </c>
      <c r="H629" s="2">
        <f>(H628/H612)*BF60</f>
        <v>206205.65438920201</v>
      </c>
      <c r="I629" s="2">
        <f>SUM(C629:H629)</f>
        <v>2325478.6998258512</v>
      </c>
      <c r="J629" s="2"/>
      <c r="K629" s="2"/>
      <c r="L629" s="2"/>
      <c r="M629" s="2"/>
      <c r="N629" s="320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376298.89</v>
      </c>
      <c r="D630" s="2">
        <f>(D615/D612)*BA76</f>
        <v>1036.8962072287288</v>
      </c>
      <c r="E630" s="2">
        <f>(E623/E612)*SUM(C630:D630)</f>
        <v>28094.312807317547</v>
      </c>
      <c r="F630" s="2">
        <f>(F624/F612)*BA64</f>
        <v>3.154189022461996</v>
      </c>
      <c r="G630" s="2">
        <f>(G625/G612)*BA77</f>
        <v>0</v>
      </c>
      <c r="H630" s="2">
        <f>(H628/H612)*BA60</f>
        <v>0</v>
      </c>
      <c r="I630" s="2">
        <f>(I629/I612)*BA78</f>
        <v>9749.3850648793796</v>
      </c>
      <c r="J630" s="2">
        <f>SUM(C630:I630)</f>
        <v>415182.63826844812</v>
      </c>
      <c r="K630" s="2"/>
      <c r="L630" s="2"/>
      <c r="M630" s="2"/>
      <c r="N630" s="320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0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1076088.4400000002</v>
      </c>
      <c r="D632" s="2">
        <f>(D615/D612)*BB76</f>
        <v>923.26374616256714</v>
      </c>
      <c r="E632" s="2">
        <f>(E623/E612)*SUM(C632:D632)</f>
        <v>80188.269462386481</v>
      </c>
      <c r="F632" s="2">
        <f>(F624/F612)*BB64</f>
        <v>383.59579053433117</v>
      </c>
      <c r="G632" s="2">
        <f>(G625/G612)*BB77</f>
        <v>0</v>
      </c>
      <c r="H632" s="2">
        <f>(H628/H612)*BB60</f>
        <v>64001.48075040886</v>
      </c>
      <c r="I632" s="2">
        <f>(I629/I612)*BB78</f>
        <v>8689.0289853154591</v>
      </c>
      <c r="J632" s="2">
        <f>(J630/J612)*BB79</f>
        <v>0</v>
      </c>
      <c r="K632" s="2"/>
      <c r="L632" s="2"/>
      <c r="M632" s="2"/>
      <c r="N632" s="320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0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0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2171895.25</v>
      </c>
      <c r="D635" s="2">
        <f>(D615/D612)*BK76</f>
        <v>2948.131073216538</v>
      </c>
      <c r="E635" s="2">
        <f>(E623/E612)*SUM(C635:D635)</f>
        <v>161926.67774489644</v>
      </c>
      <c r="F635" s="2">
        <f>(F624/F612)*BK64</f>
        <v>2208.17889228694</v>
      </c>
      <c r="G635" s="2">
        <f>(G625/G612)*BK77</f>
        <v>0</v>
      </c>
      <c r="H635" s="2">
        <f>(H628/H612)*BK60</f>
        <v>191250.21560652056</v>
      </c>
      <c r="I635" s="2">
        <f>(I629/I612)*BK78</f>
        <v>27745.984081922583</v>
      </c>
      <c r="J635" s="2">
        <f>(J630/J612)*BK79</f>
        <v>0</v>
      </c>
      <c r="K635" s="2"/>
      <c r="L635" s="2"/>
      <c r="M635" s="2"/>
      <c r="N635" s="320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3117862.56</v>
      </c>
      <c r="D636" s="2">
        <f>(D615/D612)*BH76</f>
        <v>5609.0245365158344</v>
      </c>
      <c r="E636" s="2">
        <f>(E623/E612)*SUM(C636:D636)</f>
        <v>232556.22961916565</v>
      </c>
      <c r="F636" s="2">
        <f>(F624/F612)*BH64</f>
        <v>1171.8183614823081</v>
      </c>
      <c r="G636" s="2">
        <f>(G625/G612)*BH77</f>
        <v>0</v>
      </c>
      <c r="H636" s="2">
        <f>(H628/H612)*BH60</f>
        <v>55771.946116096224</v>
      </c>
      <c r="I636" s="2">
        <f>(I629/I612)*BH78</f>
        <v>52782.169293848485</v>
      </c>
      <c r="J636" s="2">
        <f>(J630/J612)*BH79</f>
        <v>0</v>
      </c>
      <c r="K636" s="2"/>
      <c r="L636" s="2"/>
      <c r="M636" s="2"/>
      <c r="N636" s="320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1027909.79</v>
      </c>
      <c r="D637" s="2">
        <f>(D615/D612)*BL76</f>
        <v>2094.3093865944043</v>
      </c>
      <c r="E637" s="2">
        <f>(E623/E612)*SUM(C637:D637)</f>
        <v>76688.346079887444</v>
      </c>
      <c r="F637" s="2">
        <f>(F624/F612)*BL64</f>
        <v>1707.551125956817</v>
      </c>
      <c r="G637" s="2">
        <f>(G625/G612)*BL77</f>
        <v>0</v>
      </c>
      <c r="H637" s="2">
        <f>(H628/H612)*BL60</f>
        <v>144612.73403130533</v>
      </c>
      <c r="I637" s="2">
        <f>(I629/I612)*BL78</f>
        <v>19704.950478562856</v>
      </c>
      <c r="J637" s="2">
        <f>(J630/J612)*BL79</f>
        <v>0</v>
      </c>
      <c r="K637" s="2"/>
      <c r="L637" s="2"/>
      <c r="M637" s="2"/>
      <c r="N637" s="320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302050.19</v>
      </c>
      <c r="D638" s="2">
        <f>(D615/D612)*BM76</f>
        <v>0</v>
      </c>
      <c r="E638" s="2">
        <f>(E623/E612)*SUM(C638:D638)</f>
        <v>22488.968265282259</v>
      </c>
      <c r="F638" s="2">
        <f>(F624/F612)*BM64</f>
        <v>676.03789219325915</v>
      </c>
      <c r="G638" s="2">
        <f>(G625/G612)*BM77</f>
        <v>0</v>
      </c>
      <c r="H638" s="2">
        <f>(H628/H612)*BM60</f>
        <v>7776.3032665238497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0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20627.59</v>
      </c>
      <c r="D639" s="2">
        <f>(D615/D612)*BS76</f>
        <v>1409.3581629455937</v>
      </c>
      <c r="E639" s="2">
        <f>(E623/E612)*SUM(C639:D639)</f>
        <v>1640.7479429168832</v>
      </c>
      <c r="F639" s="2">
        <f>(F624/F612)*BS64</f>
        <v>62.22535707119188</v>
      </c>
      <c r="G639" s="2">
        <f>(G625/G612)*BS77</f>
        <v>0</v>
      </c>
      <c r="H639" s="2">
        <f>(H628/H612)*BS60</f>
        <v>0</v>
      </c>
      <c r="I639" s="2">
        <f>(I629/I612)*BS78</f>
        <v>13254.450994549004</v>
      </c>
      <c r="J639" s="2">
        <f>(J630/J612)*BS79</f>
        <v>0</v>
      </c>
      <c r="K639" s="2"/>
      <c r="L639" s="2"/>
      <c r="M639" s="2"/>
      <c r="N639" s="320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0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0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1834614.8399999999</v>
      </c>
      <c r="D642" s="2">
        <f>(D615/D612)*BV76</f>
        <v>2591.4514037588629</v>
      </c>
      <c r="E642" s="2">
        <f>(E623/E612)*SUM(C642:D642)</f>
        <v>136788.10791066228</v>
      </c>
      <c r="F642" s="2">
        <f>(F624/F612)*BV64</f>
        <v>1850.6114787551542</v>
      </c>
      <c r="G642" s="2">
        <f>(G625/G612)*BV77</f>
        <v>0</v>
      </c>
      <c r="H642" s="2">
        <f>(H628/H612)*BV60</f>
        <v>134543.43072513866</v>
      </c>
      <c r="I642" s="2">
        <f>(I629/I612)*BV78</f>
        <v>24388.189829970172</v>
      </c>
      <c r="J642" s="2">
        <f>(J630/J612)*BV79</f>
        <v>0</v>
      </c>
      <c r="K642" s="2"/>
      <c r="L642" s="2"/>
      <c r="M642" s="2"/>
      <c r="N642" s="320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324548.43</v>
      </c>
      <c r="D643" s="2">
        <f>(D615/D612)*BW76</f>
        <v>1485.1131369897014</v>
      </c>
      <c r="E643" s="2">
        <f>(E623/E612)*SUM(C643:D643)</f>
        <v>24274.634639446169</v>
      </c>
      <c r="F643" s="2">
        <f>(F624/F612)*BW64</f>
        <v>551.25406996037498</v>
      </c>
      <c r="G643" s="2">
        <f>(G625/G612)*BW77</f>
        <v>0</v>
      </c>
      <c r="H643" s="2">
        <f>(H628/H612)*BW60</f>
        <v>16847.099324410145</v>
      </c>
      <c r="I643" s="2">
        <f>(I629/I612)*BW78</f>
        <v>13976.08221536334</v>
      </c>
      <c r="J643" s="2">
        <f>(J630/J612)*BW79</f>
        <v>0</v>
      </c>
      <c r="K643" s="2"/>
      <c r="L643" s="2"/>
      <c r="M643" s="2"/>
      <c r="N643" s="320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11413165.061779002</v>
      </c>
      <c r="L644" s="2"/>
      <c r="M644" s="2"/>
      <c r="N644" s="320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1448363.07</v>
      </c>
      <c r="D645" s="2">
        <f>(D615/D612)*BY76</f>
        <v>951.67186142910737</v>
      </c>
      <c r="E645" s="2">
        <f>(E623/E612)*SUM(C645:D645)</f>
        <v>107907.87198686229</v>
      </c>
      <c r="F645" s="2">
        <f>(F624/F612)*BY64</f>
        <v>788.45230066556337</v>
      </c>
      <c r="G645" s="2">
        <f>(G625/G612)*BY77</f>
        <v>0</v>
      </c>
      <c r="H645" s="2">
        <f>(H628/H612)*BY60</f>
        <v>71221.329700495495</v>
      </c>
      <c r="I645" s="2">
        <f>(I629/I612)*BY78</f>
        <v>8954.1180052064392</v>
      </c>
      <c r="J645" s="2">
        <f>(J630/J612)*BY79</f>
        <v>0</v>
      </c>
      <c r="K645" s="2">
        <v>0</v>
      </c>
      <c r="L645" s="2"/>
      <c r="M645" s="2"/>
      <c r="N645" s="320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289729.92000000004</v>
      </c>
      <c r="D646" s="2">
        <f>(D615/D612)*BZ76</f>
        <v>0</v>
      </c>
      <c r="E646" s="2">
        <f>(E623/E612)*SUM(C646:D646)</f>
        <v>21571.66984858632</v>
      </c>
      <c r="F646" s="2">
        <f>(F624/F612)*BZ64</f>
        <v>0</v>
      </c>
      <c r="G646" s="2">
        <f>(G625/G612)*BZ77</f>
        <v>0</v>
      </c>
      <c r="H646" s="2">
        <f>(H628/H612)*BZ60</f>
        <v>18052.72541930851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0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614263.8600000001</v>
      </c>
      <c r="D647" s="2">
        <f>(D615/D612)*CA76</f>
        <v>12116.061161179532</v>
      </c>
      <c r="E647" s="2">
        <f>(E623/E612)*SUM(C647:D647)</f>
        <v>46636.746591696479</v>
      </c>
      <c r="F647" s="2">
        <f>(F624/F612)*CA64</f>
        <v>11009.880183794805</v>
      </c>
      <c r="G647" s="2">
        <f>(G625/G612)*CA77</f>
        <v>0</v>
      </c>
      <c r="H647" s="2">
        <f>(H628/H612)*CA60</f>
        <v>19370.173259736559</v>
      </c>
      <c r="I647" s="2">
        <f>(I629/I612)*CA78</f>
        <v>114003.00572089317</v>
      </c>
      <c r="J647" s="2">
        <f>(J630/J612)*CA79</f>
        <v>0</v>
      </c>
      <c r="K647" s="2">
        <v>0</v>
      </c>
      <c r="L647" s="2">
        <f>SUM(C645:K647)</f>
        <v>2784940.5560398549</v>
      </c>
      <c r="M647" s="2"/>
      <c r="N647" s="320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25758901.620000001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3454812.57</v>
      </c>
      <c r="D668" s="2">
        <f>(D615/D612)*C76</f>
        <v>0</v>
      </c>
      <c r="E668" s="2">
        <f>(E623/E612)*SUM(C668:D668)</f>
        <v>257226.02673823264</v>
      </c>
      <c r="F668" s="2">
        <f>(F624/F612)*C64</f>
        <v>14183.172763805564</v>
      </c>
      <c r="G668" s="2">
        <f>(G625/G612)*C77</f>
        <v>0</v>
      </c>
      <c r="H668" s="2">
        <f>(H628/H612)*C60</f>
        <v>168823.5439162328</v>
      </c>
      <c r="I668" s="2">
        <f>(I629/I612)*C78</f>
        <v>0</v>
      </c>
      <c r="J668" s="2">
        <f>(J630/J612)*C79</f>
        <v>0</v>
      </c>
      <c r="K668" s="2">
        <f>(K644/K612)*C75</f>
        <v>361155.45540264383</v>
      </c>
      <c r="L668" s="2">
        <f>(L647/L612)*C80</f>
        <v>0</v>
      </c>
      <c r="M668" s="2">
        <f t="shared" ref="M668:M713" si="20">ROUND(SUM(D668:L668),0)</f>
        <v>801388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4655435.8899999997</v>
      </c>
      <c r="D670" s="2">
        <f>(D615/D612)*E76</f>
        <v>31592.9806336449</v>
      </c>
      <c r="E670" s="2">
        <f>(E623/E612)*SUM(C670:D670)</f>
        <v>348969.96267455351</v>
      </c>
      <c r="F670" s="2">
        <f>(F624/F612)*E64</f>
        <v>20161.482042392869</v>
      </c>
      <c r="G670" s="2">
        <f>(G625/G612)*E77</f>
        <v>314383.40194458852</v>
      </c>
      <c r="H670" s="2">
        <f>(H628/H612)*E60</f>
        <v>231054.83147737905</v>
      </c>
      <c r="I670" s="2">
        <f>(I629/I612)*E78</f>
        <v>297267.88147219073</v>
      </c>
      <c r="J670" s="2">
        <f>(J630/J612)*E79</f>
        <v>113750.71136831563</v>
      </c>
      <c r="K670" s="2">
        <f>(K644/K612)*E75</f>
        <v>562147.34917756415</v>
      </c>
      <c r="L670" s="2">
        <f>(L647/L612)*E80</f>
        <v>946334.04258182994</v>
      </c>
      <c r="M670" s="2">
        <f t="shared" si="20"/>
        <v>2865663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4351886</v>
      </c>
      <c r="D671" s="2">
        <f>(D615/D612)*F76</f>
        <v>20016.673662529636</v>
      </c>
      <c r="E671" s="2">
        <f>(E623/E612)*SUM(C671:D671)</f>
        <v>325507.42804333044</v>
      </c>
      <c r="F671" s="2">
        <f>(F624/F612)*F64</f>
        <v>13592.111894147534</v>
      </c>
      <c r="G671" s="2">
        <f>(G625/G612)*F77</f>
        <v>75417.548963220062</v>
      </c>
      <c r="H671" s="2">
        <f>(H628/H612)*F60</f>
        <v>258612.48003885683</v>
      </c>
      <c r="I671" s="2">
        <f>(I629/I612)*F78</f>
        <v>188345.74863254136</v>
      </c>
      <c r="J671" s="2">
        <f>(J630/J612)*F79</f>
        <v>83905.713332012863</v>
      </c>
      <c r="K671" s="2">
        <f>(K644/K612)*F75</f>
        <v>204566.33306102204</v>
      </c>
      <c r="L671" s="2">
        <f>(L647/L612)*F80</f>
        <v>498712.65203381446</v>
      </c>
      <c r="M671" s="2">
        <f t="shared" si="20"/>
        <v>1668677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63858.939999999995</v>
      </c>
      <c r="D675" s="2">
        <f>(D615/D612)*J76</f>
        <v>0</v>
      </c>
      <c r="E675" s="2">
        <f>(E623/E612)*SUM(C675:D675)</f>
        <v>4754.5796118008202</v>
      </c>
      <c r="F675" s="2">
        <f>(F624/F612)*J64</f>
        <v>4806.8224936640463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151466.27753572044</v>
      </c>
      <c r="L675" s="2">
        <f>(L647/L612)*J80</f>
        <v>0</v>
      </c>
      <c r="M675" s="2">
        <f t="shared" si="20"/>
        <v>161028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3827.212139555601</v>
      </c>
      <c r="K679" s="2">
        <f>(K644/K612)*N75</f>
        <v>0</v>
      </c>
      <c r="L679" s="2">
        <f>(L647/L612)*N80</f>
        <v>0</v>
      </c>
      <c r="M679" s="2">
        <f t="shared" si="20"/>
        <v>3827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168921.71</v>
      </c>
      <c r="D680" s="2">
        <f>(D615/D612)*O76</f>
        <v>0</v>
      </c>
      <c r="E680" s="2">
        <f>(E623/E612)*SUM(C680:D680)</f>
        <v>12576.966018485911</v>
      </c>
      <c r="F680" s="2">
        <f>(F624/F612)*O64</f>
        <v>12663.635501784402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555786.73572479282</v>
      </c>
      <c r="L680" s="2">
        <f>(L647/L612)*O80</f>
        <v>0</v>
      </c>
      <c r="M680" s="2">
        <f t="shared" si="20"/>
        <v>581027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4411999.03</v>
      </c>
      <c r="D681" s="2">
        <f>(D615/D612)*P76</f>
        <v>15506.096249653367</v>
      </c>
      <c r="E681" s="2">
        <f>(E623/E612)*SUM(C681:D681)</f>
        <v>329647.27576765628</v>
      </c>
      <c r="F681" s="2">
        <f>(F624/F612)*P64</f>
        <v>138958.52409623656</v>
      </c>
      <c r="G681" s="2">
        <f>(G625/G612)*P77</f>
        <v>0</v>
      </c>
      <c r="H681" s="2">
        <f>(H628/H612)*P60</f>
        <v>125263.53435874433</v>
      </c>
      <c r="I681" s="2">
        <f>(I629/I612)*P78</f>
        <v>145902.0511144411</v>
      </c>
      <c r="J681" s="2">
        <f>(J630/J612)*P79</f>
        <v>32344.51158250132</v>
      </c>
      <c r="K681" s="2">
        <f>(K644/K612)*P75</f>
        <v>1735035.5541413343</v>
      </c>
      <c r="L681" s="2">
        <f>(L647/L612)*P80</f>
        <v>131937.24475207282</v>
      </c>
      <c r="M681" s="2">
        <f t="shared" si="20"/>
        <v>2654595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635613.22</v>
      </c>
      <c r="D682" s="2">
        <f>(D615/D612)*Q76</f>
        <v>2203.2071617828096</v>
      </c>
      <c r="E682" s="2">
        <f>(E623/E612)*SUM(C682:D682)</f>
        <v>47488.24488247151</v>
      </c>
      <c r="F682" s="2">
        <f>(F624/F612)*Q64</f>
        <v>3500.4667519058589</v>
      </c>
      <c r="G682" s="2">
        <f>(G625/G612)*Q77</f>
        <v>0</v>
      </c>
      <c r="H682" s="2">
        <f>(H628/H612)*Q60</f>
        <v>27792.732190996616</v>
      </c>
      <c r="I682" s="2">
        <f>(I629/I612)*Q78</f>
        <v>20735.852222583333</v>
      </c>
      <c r="J682" s="2">
        <f>(J630/J612)*Q79</f>
        <v>7430.0055897482152</v>
      </c>
      <c r="K682" s="2">
        <f>(K644/K612)*Q75</f>
        <v>273899.08677083527</v>
      </c>
      <c r="L682" s="2">
        <f>(L647/L612)*Q80</f>
        <v>66115.680235616193</v>
      </c>
      <c r="M682" s="2">
        <f t="shared" si="20"/>
        <v>449165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3695471.09</v>
      </c>
      <c r="D683" s="2">
        <f>(D615/D612)*R76</f>
        <v>293.55052442091875</v>
      </c>
      <c r="E683" s="2">
        <f>(E623/E612)*SUM(C683:D683)</f>
        <v>275165.97065112262</v>
      </c>
      <c r="F683" s="2">
        <f>(F624/F612)*R64</f>
        <v>24734.163242127081</v>
      </c>
      <c r="G683" s="2">
        <f>(G625/G612)*R77</f>
        <v>0</v>
      </c>
      <c r="H683" s="2">
        <f>(H628/H612)*R60</f>
        <v>80387.535017690301</v>
      </c>
      <c r="I683" s="2">
        <f>(I629/I612)*R78</f>
        <v>2768.70754108357</v>
      </c>
      <c r="J683" s="2">
        <f>(J630/J612)*R79</f>
        <v>0</v>
      </c>
      <c r="K683" s="2">
        <f>(K644/K612)*R75</f>
        <v>880809.55064700835</v>
      </c>
      <c r="L683" s="2">
        <f>(L647/L612)*R80</f>
        <v>173259.92379954708</v>
      </c>
      <c r="M683" s="2">
        <f t="shared" si="20"/>
        <v>1437419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4254230.1900000004</v>
      </c>
      <c r="D684" s="2">
        <f>(D615/D612)*S76</f>
        <v>2144.8127026238094</v>
      </c>
      <c r="E684" s="2">
        <f>(E623/E612)*SUM(C684:D684)</f>
        <v>316905.88362457254</v>
      </c>
      <c r="F684" s="2">
        <f>(F624/F612)*S64</f>
        <v>281942.83406075527</v>
      </c>
      <c r="G684" s="2">
        <f>(G625/G612)*S77</f>
        <v>0</v>
      </c>
      <c r="H684" s="2">
        <f>(H628/H612)*S60</f>
        <v>37037.298718031001</v>
      </c>
      <c r="I684" s="2">
        <f>(I629/I612)*S78</f>
        <v>20176.219847257929</v>
      </c>
      <c r="J684" s="2">
        <f>(J630/J612)*S79</f>
        <v>1408.3280625892801</v>
      </c>
      <c r="K684" s="2">
        <f>(K644/K612)*S75</f>
        <v>502786.41584454814</v>
      </c>
      <c r="L684" s="2">
        <f>(L647/L612)*S80</f>
        <v>0</v>
      </c>
      <c r="M684" s="2">
        <f t="shared" si="20"/>
        <v>1162402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2163.4202173927647</v>
      </c>
      <c r="L685" s="2">
        <f>(L647/L612)*T80</f>
        <v>0</v>
      </c>
      <c r="M685" s="2">
        <f t="shared" si="20"/>
        <v>2163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3680723.26</v>
      </c>
      <c r="D686" s="2">
        <f>(D615/D612)*U76</f>
        <v>5130.8212628624024</v>
      </c>
      <c r="E686" s="2">
        <f>(E623/E612)*SUM(C686:D686)</f>
        <v>274428.08582236484</v>
      </c>
      <c r="F686" s="2">
        <f>(F624/F612)*U64</f>
        <v>66135.703756386851</v>
      </c>
      <c r="G686" s="2">
        <f>(G625/G612)*U77</f>
        <v>0</v>
      </c>
      <c r="H686" s="2">
        <f>(H628/H612)*U60</f>
        <v>189431.75699650269</v>
      </c>
      <c r="I686" s="2">
        <f>(I629/I612)*U78</f>
        <v>48275.655955701819</v>
      </c>
      <c r="J686" s="2">
        <f>(J630/J612)*U79</f>
        <v>534.84214590699764</v>
      </c>
      <c r="K686" s="2">
        <f>(K644/K612)*U75</f>
        <v>681377.31936877384</v>
      </c>
      <c r="L686" s="2">
        <f>(L647/L612)*U80</f>
        <v>0</v>
      </c>
      <c r="M686" s="2">
        <f t="shared" si="20"/>
        <v>1265314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31177.519999999997</v>
      </c>
      <c r="D687" s="2">
        <f>(D615/D612)*V76</f>
        <v>0</v>
      </c>
      <c r="E687" s="2">
        <f>(E623/E612)*SUM(C687:D687)</f>
        <v>2321.3038133503669</v>
      </c>
      <c r="F687" s="2">
        <f>(F624/F612)*V64</f>
        <v>478.24596571140029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6163.8130201803806</v>
      </c>
      <c r="L687" s="2">
        <f>(L647/L612)*V80</f>
        <v>0</v>
      </c>
      <c r="M687" s="2">
        <f t="shared" si="20"/>
        <v>8963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706409.56</v>
      </c>
      <c r="D688" s="2">
        <f>(D615/D612)*W76</f>
        <v>0</v>
      </c>
      <c r="E688" s="2">
        <f>(E623/E612)*SUM(C688:D688)</f>
        <v>52595.30602226076</v>
      </c>
      <c r="F688" s="2">
        <f>(F624/F612)*W64</f>
        <v>1762.9626996043949</v>
      </c>
      <c r="G688" s="2">
        <f>(G625/G612)*W77</f>
        <v>0</v>
      </c>
      <c r="H688" s="2">
        <f>(H628/H612)*W60</f>
        <v>13400.477217963828</v>
      </c>
      <c r="I688" s="2">
        <f>(I629/I612)*W78</f>
        <v>0</v>
      </c>
      <c r="J688" s="2">
        <f>(J630/J612)*W79</f>
        <v>0</v>
      </c>
      <c r="K688" s="2">
        <f>(K644/K612)*W75</f>
        <v>127872.70626759288</v>
      </c>
      <c r="L688" s="2">
        <f>(L647/L612)*W80</f>
        <v>0</v>
      </c>
      <c r="M688" s="2">
        <f t="shared" si="20"/>
        <v>195631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639874.09</v>
      </c>
      <c r="D689" s="2">
        <f>(D615/D612)*X76</f>
        <v>0</v>
      </c>
      <c r="E689" s="2">
        <f>(E623/E612)*SUM(C689:D689)</f>
        <v>47641.446952198123</v>
      </c>
      <c r="F689" s="2">
        <f>(F624/F612)*X64</f>
        <v>21414.642336512461</v>
      </c>
      <c r="G689" s="2">
        <f>(G625/G612)*X77</f>
        <v>0</v>
      </c>
      <c r="H689" s="2">
        <f>(H628/H612)*X60</f>
        <v>12912.028169035297</v>
      </c>
      <c r="I689" s="2">
        <f>(I629/I612)*X78</f>
        <v>0</v>
      </c>
      <c r="J689" s="2">
        <f>(J630/J612)*X79</f>
        <v>12122.640699062877</v>
      </c>
      <c r="K689" s="2">
        <f>(K644/K612)*X75</f>
        <v>920891.17483414279</v>
      </c>
      <c r="L689" s="2">
        <f>(L647/L612)*X80</f>
        <v>0</v>
      </c>
      <c r="M689" s="2">
        <f t="shared" si="20"/>
        <v>1014982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1250</v>
      </c>
      <c r="C690" s="2">
        <f>Y71</f>
        <v>3661890.11</v>
      </c>
      <c r="D690" s="2">
        <f>(D615/D612)*Y76</f>
        <v>10496.798590986722</v>
      </c>
      <c r="E690" s="2">
        <f>(E623/E612)*SUM(C690:D690)</f>
        <v>273425.39544550766</v>
      </c>
      <c r="F690" s="2">
        <f>(F624/F612)*Y64</f>
        <v>8478.3559482392066</v>
      </c>
      <c r="G690" s="2">
        <f>(G625/G612)*Y77</f>
        <v>0</v>
      </c>
      <c r="H690" s="2">
        <f>(H628/H612)*Y60</f>
        <v>171400.45379725052</v>
      </c>
      <c r="I690" s="2">
        <f>(I629/I612)*Y78</f>
        <v>98760.387077161809</v>
      </c>
      <c r="J690" s="2">
        <f>(J630/J612)*Y79</f>
        <v>23449.737301701276</v>
      </c>
      <c r="K690" s="2">
        <f>(K644/K612)*Y75</f>
        <v>710454.54975957586</v>
      </c>
      <c r="L690" s="2">
        <f>(L647/L612)*Y80</f>
        <v>0</v>
      </c>
      <c r="M690" s="2">
        <f t="shared" si="20"/>
        <v>1296466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3225.3199999999997</v>
      </c>
      <c r="D691" s="2">
        <f>(D615/D612)*Z76</f>
        <v>0</v>
      </c>
      <c r="E691" s="2">
        <f>(E623/E612)*SUM(C691:D691)</f>
        <v>240.13929315978967</v>
      </c>
      <c r="F691" s="2">
        <f>(F624/F612)*Z64</f>
        <v>71.523284507640909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312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287381.43999999994</v>
      </c>
      <c r="D692" s="2">
        <f>(D615/D612)*AA76</f>
        <v>0</v>
      </c>
      <c r="E692" s="2">
        <f>(E623/E612)*SUM(C692:D692)</f>
        <v>21396.815159067162</v>
      </c>
      <c r="F692" s="2">
        <f>(F624/F612)*AA64</f>
        <v>11922.607838251659</v>
      </c>
      <c r="G692" s="2">
        <f>(G625/G612)*AA77</f>
        <v>0</v>
      </c>
      <c r="H692" s="2">
        <f>(H628/H612)*AA60</f>
        <v>4869.4612877797999</v>
      </c>
      <c r="I692" s="2">
        <f>(I629/I612)*AA78</f>
        <v>0</v>
      </c>
      <c r="J692" s="2">
        <f>(J630/J612)*AA79</f>
        <v>778.07437809083319</v>
      </c>
      <c r="K692" s="2">
        <f>(K644/K612)*AA75</f>
        <v>27533.662650666491</v>
      </c>
      <c r="L692" s="2">
        <f>(L647/L612)*AA80</f>
        <v>0</v>
      </c>
      <c r="M692" s="2">
        <f t="shared" si="20"/>
        <v>66501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4795661.2699999996</v>
      </c>
      <c r="D693" s="2">
        <f>(D615/D612)*AB76</f>
        <v>2605.6554613921335</v>
      </c>
      <c r="E693" s="2">
        <f>(E623/E612)*SUM(C693:D693)</f>
        <v>357252.12626105192</v>
      </c>
      <c r="F693" s="2">
        <f>(F624/F612)*AB64</f>
        <v>232703.57567250088</v>
      </c>
      <c r="G693" s="2">
        <f>(G625/G612)*AB77</f>
        <v>0</v>
      </c>
      <c r="H693" s="2">
        <f>(H628/H612)*AB60</f>
        <v>77346.738737965687</v>
      </c>
      <c r="I693" s="2">
        <f>(I629/I612)*AB78</f>
        <v>24520.73433991566</v>
      </c>
      <c r="J693" s="2">
        <f>(J630/J612)*AB79</f>
        <v>0</v>
      </c>
      <c r="K693" s="2">
        <f>(K644/K612)*AB75</f>
        <v>745135.15766424849</v>
      </c>
      <c r="L693" s="2">
        <f>(L647/L612)*AB80</f>
        <v>0</v>
      </c>
      <c r="M693" s="2">
        <f t="shared" si="20"/>
        <v>1439564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769407.92</v>
      </c>
      <c r="D694" s="2">
        <f>(D615/D612)*AC76</f>
        <v>1308.3515308867829</v>
      </c>
      <c r="E694" s="2">
        <f>(E623/E612)*SUM(C694:D694)</f>
        <v>57383.224198583623</v>
      </c>
      <c r="F694" s="2">
        <f>(F624/F612)*AC64</f>
        <v>4162.9452304014403</v>
      </c>
      <c r="G694" s="2">
        <f>(G625/G612)*AC77</f>
        <v>0</v>
      </c>
      <c r="H694" s="2">
        <f>(H628/H612)*AC60</f>
        <v>51959.164806802146</v>
      </c>
      <c r="I694" s="2">
        <f>(I629/I612)*AC78</f>
        <v>12311.912257158854</v>
      </c>
      <c r="J694" s="2">
        <f>(J630/J612)*AC79</f>
        <v>0</v>
      </c>
      <c r="K694" s="2">
        <f>(K644/K612)*AC75</f>
        <v>100994.8856217134</v>
      </c>
      <c r="L694" s="2">
        <f>(L647/L612)*AC80</f>
        <v>0</v>
      </c>
      <c r="M694" s="2">
        <f t="shared" si="20"/>
        <v>228120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822477.19</v>
      </c>
      <c r="D696" s="2">
        <f>(D615/D612)*AE76</f>
        <v>3218.0081682486739</v>
      </c>
      <c r="E696" s="2">
        <f>(E623/E612)*SUM(C696:D696)</f>
        <v>61476.647667070465</v>
      </c>
      <c r="F696" s="2">
        <f>(F624/F612)*AE64</f>
        <v>1011.094856464474</v>
      </c>
      <c r="G696" s="2">
        <f>(G625/G612)*AE77</f>
        <v>0</v>
      </c>
      <c r="H696" s="2">
        <f>(H628/H612)*AE60</f>
        <v>45390.3195527731</v>
      </c>
      <c r="I696" s="2">
        <f>(I629/I612)*AE78</f>
        <v>30279.056938658618</v>
      </c>
      <c r="J696" s="2">
        <f>(J630/J612)*AE79</f>
        <v>573.81305603589954</v>
      </c>
      <c r="K696" s="2">
        <f>(K644/K612)*AE75</f>
        <v>94953.183404600524</v>
      </c>
      <c r="L696" s="2">
        <f>(L647/L612)*AE80</f>
        <v>0</v>
      </c>
      <c r="M696" s="2">
        <f t="shared" si="20"/>
        <v>236902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7208969.54</v>
      </c>
      <c r="D698" s="2">
        <f>(D615/D612)*AG76</f>
        <v>8636.0670410283183</v>
      </c>
      <c r="E698" s="2">
        <f>(E623/E612)*SUM(C698:D698)</f>
        <v>537382.55701169732</v>
      </c>
      <c r="F698" s="2">
        <f>(F624/F612)*AG64</f>
        <v>23480.571056138422</v>
      </c>
      <c r="G698" s="2">
        <f>(G625/G612)*AG77</f>
        <v>9094.1182261854392</v>
      </c>
      <c r="H698" s="2">
        <f>(H628/H612)*AG60</f>
        <v>222865.33732767423</v>
      </c>
      <c r="I698" s="2">
        <f>(I629/I612)*AG78</f>
        <v>81264.511764357128</v>
      </c>
      <c r="J698" s="2">
        <f>(J630/J612)*AG79</f>
        <v>114899.68130487467</v>
      </c>
      <c r="K698" s="2">
        <f>(K644/K612)*AG75</f>
        <v>1595034.2763091449</v>
      </c>
      <c r="L698" s="2">
        <f>(L647/L612)*AG80</f>
        <v>490286.26788343984</v>
      </c>
      <c r="M698" s="2">
        <f t="shared" si="20"/>
        <v>3082943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1333939.8</v>
      </c>
      <c r="D700" s="2">
        <f>(D615/D612)*AI76</f>
        <v>6123.5270685654023</v>
      </c>
      <c r="E700" s="2">
        <f>(E623/E612)*SUM(C700:D700)</f>
        <v>99773.622509270834</v>
      </c>
      <c r="F700" s="2">
        <f>(F624/F612)*AI64</f>
        <v>8974.2129941007843</v>
      </c>
      <c r="G700" s="2">
        <f>(G625/G612)*AI77</f>
        <v>3844.4523113611917</v>
      </c>
      <c r="H700" s="2">
        <f>(H628/H612)*AI60</f>
        <v>68110.995324252945</v>
      </c>
      <c r="I700" s="2">
        <f>(I629/I612)*AI78</f>
        <v>57612.680322973014</v>
      </c>
      <c r="J700" s="2">
        <f>(J630/J612)*AI79</f>
        <v>20157.367308052675</v>
      </c>
      <c r="K700" s="2">
        <f>(K644/K612)*AI75</f>
        <v>397733.69049479096</v>
      </c>
      <c r="L700" s="2">
        <f>(L647/L612)*AI80</f>
        <v>162421.41630949947</v>
      </c>
      <c r="M700" s="2">
        <f t="shared" si="20"/>
        <v>824752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15566747.720000003</v>
      </c>
      <c r="D701" s="2">
        <f>(D615/D612)*AJ76</f>
        <v>106705.61562700396</v>
      </c>
      <c r="E701" s="2">
        <f>(E623/E612)*SUM(C701:D701)</f>
        <v>1166957.6988920223</v>
      </c>
      <c r="F701" s="2">
        <f>(F624/F612)*AJ64</f>
        <v>64035.77733585528</v>
      </c>
      <c r="G701" s="2">
        <f>(G625/G612)*AJ77</f>
        <v>0</v>
      </c>
      <c r="H701" s="2">
        <f>(H628/H612)*AJ60</f>
        <v>619515.42528347671</v>
      </c>
      <c r="I701" s="2">
        <f>(I629/I612)*AJ78</f>
        <v>1004009.9356693153</v>
      </c>
      <c r="J701" s="2">
        <f>(J630/J612)*AJ79</f>
        <v>0</v>
      </c>
      <c r="K701" s="2">
        <f>(K644/K612)*AJ75</f>
        <v>681022.24564471317</v>
      </c>
      <c r="L701" s="2">
        <f>(L647/L612)*AJ80</f>
        <v>245979.07696709118</v>
      </c>
      <c r="M701" s="2">
        <f t="shared" si="20"/>
        <v>3888226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745150.2300000001</v>
      </c>
      <c r="D702" s="2">
        <f>(D615/D612)*AK76</f>
        <v>0</v>
      </c>
      <c r="E702" s="2">
        <f>(E623/E612)*SUM(C702:D702)</f>
        <v>55479.719696047134</v>
      </c>
      <c r="F702" s="2">
        <f>(F624/F612)*AK64</f>
        <v>199.7530525043218</v>
      </c>
      <c r="G702" s="2">
        <f>(G625/G612)*AK77</f>
        <v>0</v>
      </c>
      <c r="H702" s="2">
        <f>(H628/H612)*AK60</f>
        <v>34864.08365755136</v>
      </c>
      <c r="I702" s="2">
        <f>(I629/I612)*AK78</f>
        <v>0</v>
      </c>
      <c r="J702" s="2">
        <f>(J630/J612)*AK79</f>
        <v>0</v>
      </c>
      <c r="K702" s="2">
        <f>(K644/K612)*AK75</f>
        <v>7724.4701486492322</v>
      </c>
      <c r="L702" s="2">
        <f>(L647/L612)*AK80</f>
        <v>0</v>
      </c>
      <c r="M702" s="2">
        <f t="shared" si="20"/>
        <v>98268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11233.81</v>
      </c>
      <c r="D703" s="2">
        <f>(D615/D612)*AL76</f>
        <v>0</v>
      </c>
      <c r="E703" s="2">
        <f>(E623/E612)*SUM(C703:D703)</f>
        <v>836.40667992365934</v>
      </c>
      <c r="F703" s="2">
        <f>(F624/F612)*AL64</f>
        <v>1.1785134512185027</v>
      </c>
      <c r="G703" s="2">
        <f>(G625/G612)*AL77</f>
        <v>0</v>
      </c>
      <c r="H703" s="2">
        <f>(H628/H612)*AL60</f>
        <v>558.92179728140161</v>
      </c>
      <c r="I703" s="2">
        <f>(I629/I612)*AL78</f>
        <v>0</v>
      </c>
      <c r="J703" s="2">
        <f>(J630/J612)*AL79</f>
        <v>0</v>
      </c>
      <c r="K703" s="2">
        <f>(K644/K612)*AL75</f>
        <v>733.78372577787366</v>
      </c>
      <c r="L703" s="2">
        <f>(L647/L612)*AL80</f>
        <v>0</v>
      </c>
      <c r="M703" s="2">
        <f t="shared" si="20"/>
        <v>2130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35304.584658135558</v>
      </c>
      <c r="M704" s="2">
        <f t="shared" si="20"/>
        <v>35305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1061324.7200000002</v>
      </c>
      <c r="D707" s="2">
        <f>(D615/D612)*AP76</f>
        <v>0</v>
      </c>
      <c r="E707" s="2">
        <f>(E623/E612)*SUM(C707:D707)</f>
        <v>79020.304364779862</v>
      </c>
      <c r="F707" s="2">
        <f>(F624/F612)*AP64</f>
        <v>2679.3958944059204</v>
      </c>
      <c r="G707" s="2">
        <f>(G625/G612)*AP77</f>
        <v>0</v>
      </c>
      <c r="H707" s="2">
        <f>(H628/H612)*AP60</f>
        <v>44967.258746215492</v>
      </c>
      <c r="I707" s="2">
        <f>(I629/I612)*AP78</f>
        <v>0</v>
      </c>
      <c r="J707" s="2">
        <f>(J630/J612)*AP79</f>
        <v>0</v>
      </c>
      <c r="K707" s="2">
        <f>(K644/K612)*AP75</f>
        <v>42074.149240001825</v>
      </c>
      <c r="L707" s="2">
        <f>(L647/L612)*AP80</f>
        <v>34589.666818808313</v>
      </c>
      <c r="M707" s="2">
        <f t="shared" si="20"/>
        <v>203331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235.05</v>
      </c>
      <c r="D709" s="2">
        <f>(D615/D612)*AR76</f>
        <v>0</v>
      </c>
      <c r="E709" s="2">
        <f>(E623/E612)*SUM(C709:D709)</f>
        <v>17.500508742453018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18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206601.85</v>
      </c>
      <c r="D713" s="2">
        <f>(D615/D612)*AV76</f>
        <v>0</v>
      </c>
      <c r="E713" s="2">
        <f>(E623/E612)*SUM(C713:D713)</f>
        <v>15382.418558315114</v>
      </c>
      <c r="F713" s="2">
        <f>(F624/F612)*AV64</f>
        <v>568.48609607653486</v>
      </c>
      <c r="G713" s="2">
        <f>(G625/G612)*AV77</f>
        <v>0</v>
      </c>
      <c r="H713" s="2">
        <f>(H628/H612)*AV60</f>
        <v>24218.660960340781</v>
      </c>
      <c r="I713" s="2">
        <f>(I629/I612)*AV78</f>
        <v>0</v>
      </c>
      <c r="J713" s="2">
        <f>(J630/J612)*AV79</f>
        <v>0</v>
      </c>
      <c r="K713" s="2">
        <f>(K644/K612)*AV75</f>
        <v>43649.815101567139</v>
      </c>
      <c r="L713" s="2">
        <f>(L647/L612)*AV80</f>
        <v>0</v>
      </c>
      <c r="M713" s="2">
        <f t="shared" si="20"/>
        <v>83819</v>
      </c>
      <c r="N713" s="320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92983560.659999996</v>
      </c>
      <c r="D715" s="2">
        <f>SUM(D616:D647)+SUM(D668:D713)</f>
        <v>324390.69000000029</v>
      </c>
      <c r="E715" s="2">
        <f>SUM(E624:E647)+SUM(E668:E713)</f>
        <v>6443303.6557221664</v>
      </c>
      <c r="F715" s="2">
        <f>SUM(F625:F648)+SUM(F668:F713)</f>
        <v>1069653.8244952331</v>
      </c>
      <c r="G715" s="2">
        <f>SUM(G626:G647)+SUM(G668:G713)</f>
        <v>2080962.2659434886</v>
      </c>
      <c r="H715" s="2">
        <f>SUM(H629:H647)+SUM(H668:H713)</f>
        <v>3440436.1319699432</v>
      </c>
      <c r="I715" s="2">
        <f>SUM(I630:I647)+SUM(I668:I713)</f>
        <v>2325478.6998258512</v>
      </c>
      <c r="J715" s="2">
        <f>SUM(J631:J647)+SUM(J668:J713)</f>
        <v>415182.63826844812</v>
      </c>
      <c r="K715" s="2">
        <f>SUM(K668:K713)</f>
        <v>11413165.061779002</v>
      </c>
      <c r="L715" s="2">
        <f>SUM(L668:L713)</f>
        <v>2784940.5560398553</v>
      </c>
      <c r="M715" s="2">
        <f>SUM(M668:M713)</f>
        <v>25758901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92983560.660000011</v>
      </c>
      <c r="D716" s="2">
        <f>D615</f>
        <v>324390.69000000041</v>
      </c>
      <c r="E716" s="2">
        <f>E623</f>
        <v>6443303.6557221664</v>
      </c>
      <c r="F716" s="2">
        <f>F624</f>
        <v>1069653.8244952334</v>
      </c>
      <c r="G716" s="2">
        <f>G625</f>
        <v>2080962.2659434886</v>
      </c>
      <c r="H716" s="2">
        <f>H628</f>
        <v>3440436.1319699436</v>
      </c>
      <c r="I716" s="2">
        <f>I629</f>
        <v>2325478.6998258512</v>
      </c>
      <c r="J716" s="2">
        <f>J630</f>
        <v>415182.63826844812</v>
      </c>
      <c r="K716" s="2">
        <f>K644</f>
        <v>11413165.061779002</v>
      </c>
      <c r="L716" s="2">
        <f>L647</f>
        <v>2784940.5560398549</v>
      </c>
      <c r="M716" s="2">
        <f>C648</f>
        <v>25758901.620000001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>tal*078*A</v>
      </c>
      <c r="B721" s="284">
        <f>ROUND(C166,0)</f>
        <v>74889</v>
      </c>
      <c r="C721" s="284">
        <f>ROUND(C167,0)</f>
        <v>544743</v>
      </c>
      <c r="D721" s="284">
        <f>ROUND(C168,0)</f>
        <v>5205692</v>
      </c>
      <c r="E721" s="284">
        <f>ROUND(C169,0)</f>
        <v>68459</v>
      </c>
      <c r="F721" s="284">
        <f>ROUND(C170,0)</f>
        <v>2638343</v>
      </c>
      <c r="G721" s="284">
        <f>ROUND(C171,0)</f>
        <v>100821</v>
      </c>
      <c r="H721" s="284">
        <f>ROUND(C172+C173,0)</f>
        <v>0</v>
      </c>
      <c r="I721" s="284">
        <f>ROUND(C176,0)</f>
        <v>980905</v>
      </c>
      <c r="J721" s="284">
        <f>ROUND(C177,0)</f>
        <v>0</v>
      </c>
      <c r="K721" s="284">
        <f>ROUND(C180,0)</f>
        <v>47037</v>
      </c>
      <c r="L721" s="284">
        <f>ROUND(C181,0)</f>
        <v>0</v>
      </c>
      <c r="M721" s="284">
        <f>ROUND(C184,0)</f>
        <v>0</v>
      </c>
      <c r="N721" s="284">
        <f>ROUND(C185,0)</f>
        <v>0</v>
      </c>
      <c r="O721" s="284">
        <f>ROUND(C186,0)</f>
        <v>0</v>
      </c>
      <c r="P721" s="284">
        <f>ROUND(C189,0)</f>
        <v>254858</v>
      </c>
      <c r="Q721" s="284">
        <f>ROUND(C190,0)</f>
        <v>0</v>
      </c>
      <c r="R721" s="284">
        <f>ROUND(B196,0)</f>
        <v>555844</v>
      </c>
      <c r="S721" s="284">
        <f>ROUND(C196,0)</f>
        <v>0</v>
      </c>
      <c r="T721" s="284">
        <f>ROUND(D196,0)</f>
        <v>0</v>
      </c>
      <c r="U721" s="284">
        <f>ROUND(B197,0)</f>
        <v>51489923</v>
      </c>
      <c r="V721" s="284">
        <f>ROUND(C197,0)</f>
        <v>7329234</v>
      </c>
      <c r="W721" s="284">
        <f>ROUND(D197,0)</f>
        <v>0</v>
      </c>
      <c r="X721" s="284">
        <f>ROUND(B198,0)</f>
        <v>4008251</v>
      </c>
      <c r="Y721" s="284">
        <f>ROUND(C198,0)</f>
        <v>0</v>
      </c>
      <c r="Z721" s="284">
        <f>ROUND(D198,0)</f>
        <v>0</v>
      </c>
      <c r="AA721" s="284">
        <f>ROUND(B199,0)</f>
        <v>0</v>
      </c>
      <c r="AB721" s="284">
        <f>ROUND(C199,0)</f>
        <v>0</v>
      </c>
      <c r="AC721" s="284">
        <f>ROUND(D199,0)</f>
        <v>0</v>
      </c>
      <c r="AD721" s="284">
        <f>ROUND(B200,0)</f>
        <v>31676818</v>
      </c>
      <c r="AE721" s="284">
        <f>ROUND(C200,0)</f>
        <v>3954965</v>
      </c>
      <c r="AF721" s="284">
        <f>ROUND(D200,0)</f>
        <v>316896</v>
      </c>
      <c r="AG721" s="284">
        <f>ROUND(B201,0)</f>
        <v>0</v>
      </c>
      <c r="AH721" s="284">
        <f>ROUND(C201,0)</f>
        <v>0</v>
      </c>
      <c r="AI721" s="284">
        <f>ROUND(D201,0)</f>
        <v>0</v>
      </c>
      <c r="AJ721" s="284">
        <f>ROUND(B202,0)</f>
        <v>0</v>
      </c>
      <c r="AK721" s="284">
        <f>ROUND(C202,0)</f>
        <v>0</v>
      </c>
      <c r="AL721" s="284">
        <f>ROUND(D202,0)</f>
        <v>0</v>
      </c>
      <c r="AM721" s="284">
        <f>ROUND(B203,0)</f>
        <v>2800950</v>
      </c>
      <c r="AN721" s="284">
        <f>ROUND(C203,0)</f>
        <v>3910229</v>
      </c>
      <c r="AO721" s="284">
        <f>ROUND(D203,0)</f>
        <v>0</v>
      </c>
      <c r="AP721" s="284">
        <f>ROUND(B204,0)</f>
        <v>91464563</v>
      </c>
      <c r="AQ721" s="284">
        <f>ROUND(C204,0)</f>
        <v>24903729</v>
      </c>
      <c r="AR721" s="284">
        <f>ROUND(D204,0)</f>
        <v>316896</v>
      </c>
      <c r="AS721" s="284"/>
      <c r="AT721" s="284"/>
      <c r="AU721" s="284"/>
      <c r="AV721" s="284">
        <f>ROUND(B210,0)</f>
        <v>35453473</v>
      </c>
      <c r="AW721" s="284">
        <f>ROUND(C210,0)</f>
        <v>2064146</v>
      </c>
      <c r="AX721" s="284">
        <f>ROUND(D210,0)</f>
        <v>0</v>
      </c>
      <c r="AY721" s="284">
        <f>ROUND(B211,0)</f>
        <v>1638802</v>
      </c>
      <c r="AZ721" s="284">
        <f>ROUND(C211,0)</f>
        <v>308315</v>
      </c>
      <c r="BA721" s="284">
        <f>ROUND(D211,0)</f>
        <v>0</v>
      </c>
      <c r="BB721" s="284">
        <f>ROUND(B212,0)</f>
        <v>0</v>
      </c>
      <c r="BC721" s="284">
        <f>ROUND(C212,0)</f>
        <v>0</v>
      </c>
      <c r="BD721" s="284">
        <f>ROUND(D212,0)</f>
        <v>0</v>
      </c>
      <c r="BE721" s="284">
        <f>ROUND(B213,0)</f>
        <v>22298006</v>
      </c>
      <c r="BF721" s="284">
        <f>ROUND(C213,0)</f>
        <v>2659889</v>
      </c>
      <c r="BG721" s="284">
        <f>ROUND(D213,0)</f>
        <v>294833</v>
      </c>
      <c r="BH721" s="284">
        <f>ROUND(B214,0)</f>
        <v>0</v>
      </c>
      <c r="BI721" s="284">
        <f>ROUND(C214,0)</f>
        <v>0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59695616</v>
      </c>
      <c r="BR721" s="284">
        <f>ROUND(C217,0)</f>
        <v>5082420</v>
      </c>
      <c r="BS721" s="284">
        <f>ROUND(D217,0)</f>
        <v>294833</v>
      </c>
      <c r="BT721" s="284">
        <f>ROUND(C222,0)</f>
        <v>0</v>
      </c>
      <c r="BU721" s="284">
        <f>ROUND(C223,0)</f>
        <v>62464330</v>
      </c>
      <c r="BV721" s="284">
        <f>ROUND(C224,0)</f>
        <v>5938688</v>
      </c>
      <c r="BW721" s="284">
        <f>ROUND(C225,0)</f>
        <v>3204181</v>
      </c>
      <c r="BX721" s="284">
        <f>ROUND(C226,0)</f>
        <v>720338</v>
      </c>
      <c r="BY721" s="284">
        <f>ROUND(C227,0)</f>
        <v>0</v>
      </c>
      <c r="BZ721" s="284">
        <f>ROUND(C230,0)</f>
        <v>0</v>
      </c>
      <c r="CA721" s="284">
        <f>ROUND(C232,0)</f>
        <v>0</v>
      </c>
      <c r="CB721" s="284">
        <f>ROUND(C233,0)</f>
        <v>4264490</v>
      </c>
      <c r="CC721" s="284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>tal*078*A</v>
      </c>
      <c r="B725" s="284">
        <f>ROUND(C112,0)</f>
        <v>0</v>
      </c>
      <c r="C725" s="284">
        <f>ROUND(C113,0)</f>
        <v>0</v>
      </c>
      <c r="D725" s="284">
        <f>ROUND(C114,0)</f>
        <v>997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1632</v>
      </c>
      <c r="I725" s="284">
        <f>ROUND(D115,0)</f>
        <v>0</v>
      </c>
      <c r="J725" s="284">
        <f>ROUND(C117,0)</f>
        <v>12</v>
      </c>
      <c r="K725" s="284">
        <f>ROUND(C118,0)</f>
        <v>0</v>
      </c>
      <c r="L725" s="284">
        <f>ROUND(C119,0)</f>
        <v>0</v>
      </c>
      <c r="M725" s="284">
        <f>ROUND(C120,0)</f>
        <v>11</v>
      </c>
      <c r="N725" s="284">
        <f>ROUND(C121,0)</f>
        <v>0</v>
      </c>
      <c r="O725" s="284">
        <f>ROUND(C122,0)</f>
        <v>0</v>
      </c>
      <c r="P725" s="284">
        <f>ROUND(C123,0)</f>
        <v>23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11</v>
      </c>
      <c r="W725" s="284">
        <f>ROUND(C130,0)</f>
        <v>0</v>
      </c>
      <c r="X725" s="284">
        <f>ROUND(B139,0)</f>
        <v>4727</v>
      </c>
      <c r="Y725" s="284">
        <f>ROUND(B140,0)</f>
        <v>0</v>
      </c>
      <c r="Z725" s="284">
        <f>ROUND(B141,0)</f>
        <v>40021711</v>
      </c>
      <c r="AA725" s="284">
        <f>ROUND(B142,0)</f>
        <v>43470670</v>
      </c>
      <c r="AB725" s="284">
        <f>ROUND(B143,0)</f>
        <v>0</v>
      </c>
      <c r="AC725" s="284">
        <f>ROUND(C139,0)</f>
        <v>2617</v>
      </c>
      <c r="AD725" s="284">
        <f>ROUND(C140,0)</f>
        <v>0</v>
      </c>
      <c r="AE725" s="284">
        <f>ROUND(C141,0)</f>
        <v>30313376</v>
      </c>
      <c r="AF725" s="284">
        <f>ROUND(C142,0)</f>
        <v>48033554</v>
      </c>
      <c r="AG725" s="284">
        <f>ROUND(C143,0)</f>
        <v>0</v>
      </c>
      <c r="AH725" s="284">
        <f>ROUND(D139,0)</f>
        <v>2213</v>
      </c>
      <c r="AI725" s="284">
        <f>ROUND(D140,0)</f>
        <v>0</v>
      </c>
      <c r="AJ725" s="284">
        <f>ROUND(D141,0)</f>
        <v>26592689</v>
      </c>
      <c r="AK725" s="284">
        <f>ROUND(D142,0)</f>
        <v>61584707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>tal*078*A</v>
      </c>
      <c r="B729" s="284">
        <f>ROUND(C249,0)</f>
        <v>0</v>
      </c>
      <c r="C729" s="284">
        <f>ROUND(C250,0)</f>
        <v>7837478</v>
      </c>
      <c r="D729" s="284">
        <f>ROUND(C251,0)</f>
        <v>0</v>
      </c>
      <c r="E729" s="284">
        <f>ROUND(C252,0)</f>
        <v>37902912</v>
      </c>
      <c r="F729" s="284">
        <f>ROUND(C253,0)</f>
        <v>24406911</v>
      </c>
      <c r="G729" s="284">
        <f>ROUND(C254,0)</f>
        <v>0</v>
      </c>
      <c r="H729" s="284">
        <f>ROUND(C255,0)</f>
        <v>419370</v>
      </c>
      <c r="I729" s="284">
        <f>ROUND(C256,0)</f>
        <v>0</v>
      </c>
      <c r="J729" s="284">
        <f>ROUND(C257,0)</f>
        <v>2014831</v>
      </c>
      <c r="K729" s="284">
        <f>ROUND(C258,0)</f>
        <v>1243383</v>
      </c>
      <c r="L729" s="284">
        <f>ROUND(C261,0)</f>
        <v>0</v>
      </c>
      <c r="M729" s="284">
        <f>ROUND(C262,0)</f>
        <v>27599893</v>
      </c>
      <c r="N729" s="284">
        <f>ROUND(C263,0)</f>
        <v>0</v>
      </c>
      <c r="O729" s="284">
        <f>ROUND(C266,0)</f>
        <v>0</v>
      </c>
      <c r="P729" s="284">
        <f>ROUND(C267,0)</f>
        <v>10642078</v>
      </c>
      <c r="Q729" s="284">
        <f>ROUND(C268,0)</f>
        <v>555844</v>
      </c>
      <c r="R729" s="284">
        <f>ROUND(C269,0)</f>
        <v>58812403</v>
      </c>
      <c r="S729" s="284">
        <f>ROUND(C270,0)</f>
        <v>4015007</v>
      </c>
      <c r="T729" s="284">
        <f>ROUND(C271,0)</f>
        <v>0</v>
      </c>
      <c r="U729" s="284">
        <f>ROUND(C272,0)</f>
        <v>35314887</v>
      </c>
      <c r="V729" s="284">
        <f>ROUND(C273,0)</f>
        <v>0</v>
      </c>
      <c r="W729" s="284">
        <f>ROUND(C274,0)</f>
        <v>6711180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27783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6615070</v>
      </c>
      <c r="AJ729" s="284">
        <f>ROUND(C306,0)</f>
        <v>4190196</v>
      </c>
      <c r="AK729" s="284">
        <f>ROUND(C307,0)</f>
        <v>-20832</v>
      </c>
      <c r="AL729" s="284">
        <f>ROUND(C308,0)</f>
        <v>0</v>
      </c>
      <c r="AM729" s="284">
        <f>ROUND(C309,0)</f>
        <v>4963516</v>
      </c>
      <c r="AN729" s="284">
        <f>ROUND(C310,0)</f>
        <v>0</v>
      </c>
      <c r="AO729" s="284">
        <f>ROUND(C311,0)</f>
        <v>0</v>
      </c>
      <c r="AP729" s="284">
        <f>ROUND(C312,0)</f>
        <v>0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0</v>
      </c>
      <c r="AY729" s="284">
        <f>ROUND(C325,0)</f>
        <v>4292026</v>
      </c>
      <c r="AZ729" s="284">
        <f>ROUND(C326,0)</f>
        <v>0</v>
      </c>
      <c r="BA729" s="284">
        <f>ROUND(C327,0)</f>
        <v>576000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520.27</v>
      </c>
      <c r="BJ729" s="284">
        <f>ROUND(C358,0)</f>
        <v>0</v>
      </c>
      <c r="BK729" s="284">
        <f>ROUND(C359,0)</f>
        <v>96927482</v>
      </c>
      <c r="BL729" s="284">
        <f>ROUND(C362,0)</f>
        <v>0</v>
      </c>
      <c r="BM729" s="284">
        <f>ROUND(C363,0)</f>
        <v>2816302</v>
      </c>
      <c r="BN729" s="284">
        <f>ROUND(C364,0)</f>
        <v>73150867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47186585</v>
      </c>
      <c r="BT729" s="284">
        <f>ROUND(C379,0)</f>
        <v>11686189</v>
      </c>
      <c r="BU729" s="284">
        <f>ROUND(C380,0)</f>
        <v>5970486</v>
      </c>
      <c r="BV729" s="284">
        <f>ROUND(C381,0)</f>
        <v>14135308</v>
      </c>
      <c r="BW729" s="284">
        <f>ROUND(C382,0)</f>
        <v>573909</v>
      </c>
      <c r="BX729" s="284">
        <f>ROUND(C383,0)</f>
        <v>7338483</v>
      </c>
      <c r="BY729" s="284">
        <f>ROUND(C384,0)</f>
        <v>5104482</v>
      </c>
      <c r="BZ729" s="284">
        <f>ROUND(C385,0)</f>
        <v>1349213</v>
      </c>
      <c r="CA729" s="284">
        <f>ROUND(C386,0)</f>
        <v>476410</v>
      </c>
      <c r="CB729" s="284">
        <f>ROUND(C387,0)</f>
        <v>0</v>
      </c>
      <c r="CC729" s="284">
        <f>ROUND(C388,0)</f>
        <v>254858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tal*078*6010*A</v>
      </c>
      <c r="B733" s="284">
        <f>ROUND(C59,0)</f>
        <v>2767</v>
      </c>
      <c r="C733" s="287">
        <f>ROUND(C60,2)</f>
        <v>21.71</v>
      </c>
      <c r="D733" s="284">
        <f>ROUND(C61,0)</f>
        <v>2165561</v>
      </c>
      <c r="E733" s="284">
        <f>ROUND(C62,0)</f>
        <v>536321</v>
      </c>
      <c r="F733" s="284">
        <f>ROUND(C63,0)</f>
        <v>541026</v>
      </c>
      <c r="G733" s="284">
        <f>ROUND(C64,0)</f>
        <v>185216</v>
      </c>
      <c r="H733" s="284">
        <f>ROUND(C65,0)</f>
        <v>0</v>
      </c>
      <c r="I733" s="284">
        <f>ROUND(C66,0)</f>
        <v>6385</v>
      </c>
      <c r="J733" s="284">
        <f>ROUND(C67,0)</f>
        <v>0</v>
      </c>
      <c r="K733" s="284">
        <f>ROUND(C68,0)</f>
        <v>15847</v>
      </c>
      <c r="L733" s="284">
        <f>ROUND(C70,0)</f>
        <v>0</v>
      </c>
      <c r="M733" s="284">
        <f>ROUND(C71,0)</f>
        <v>3454813</v>
      </c>
      <c r="N733" s="284">
        <f>ROUND(C76,0)</f>
        <v>0</v>
      </c>
      <c r="O733" s="284">
        <f>ROUND(C74,0)</f>
        <v>1627552</v>
      </c>
      <c r="P733" s="284">
        <f>IF(C77&gt;0,ROUND(C77,0),0)</f>
        <v>0</v>
      </c>
      <c r="Q733" s="284">
        <f>IF(C78&gt;0,ROUND(C78,0),0)</f>
        <v>0</v>
      </c>
      <c r="R733" s="284">
        <f>IF(C79&gt;0,ROUND(C79,0),0)</f>
        <v>0</v>
      </c>
      <c r="S733" s="284">
        <f>IF(C80&gt;0,ROUND(C80,0),0)</f>
        <v>0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tal*078*6030*A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>
        <f t="shared" ref="Z734:Z778" si="21">IF(M668&lt;&gt;0,ROUND(M668,0),0)</f>
        <v>801388</v>
      </c>
    </row>
    <row r="735" spans="1:84" ht="12.65" customHeight="1" x14ac:dyDescent="0.35">
      <c r="A735" s="209" t="str">
        <f>RIGHT($C$84,3)&amp;"*"&amp;RIGHT($C$83,4)&amp;"*"&amp;E$55&amp;"*"&amp;"A"</f>
        <v>tal*078*6070*A</v>
      </c>
      <c r="B735" s="284">
        <f>ROUND(E59,0)</f>
        <v>4837</v>
      </c>
      <c r="C735" s="287">
        <f>ROUND(E60,2)</f>
        <v>29.71</v>
      </c>
      <c r="D735" s="284">
        <f>ROUND(E61,0)</f>
        <v>3135533</v>
      </c>
      <c r="E735" s="284">
        <f>ROUND(E62,0)</f>
        <v>776544</v>
      </c>
      <c r="F735" s="284">
        <f>ROUND(E63,0)</f>
        <v>0</v>
      </c>
      <c r="G735" s="284">
        <f>ROUND(E64,0)</f>
        <v>263285</v>
      </c>
      <c r="H735" s="284">
        <f>ROUND(E65,0)</f>
        <v>0</v>
      </c>
      <c r="I735" s="284">
        <f>ROUND(E66,0)</f>
        <v>10896</v>
      </c>
      <c r="J735" s="284">
        <f>ROUND(E67,0)</f>
        <v>444179</v>
      </c>
      <c r="K735" s="284">
        <f>ROUND(E68,0)</f>
        <v>21954</v>
      </c>
      <c r="L735" s="284">
        <f>ROUND(E70,0)</f>
        <v>0</v>
      </c>
      <c r="M735" s="284">
        <f>ROUND(E71,0)</f>
        <v>4655436</v>
      </c>
      <c r="N735" s="284">
        <f>ROUND(E76,0)</f>
        <v>20630</v>
      </c>
      <c r="O735" s="284">
        <f>ROUND(E74,0)</f>
        <v>2606034</v>
      </c>
      <c r="P735" s="284">
        <f>IF(E77&gt;0,ROUND(E77,0),0)</f>
        <v>23715</v>
      </c>
      <c r="Q735" s="284">
        <f>IF(E78&gt;0,ROUND(E78,0),0)</f>
        <v>21194</v>
      </c>
      <c r="R735" s="284">
        <f>IF(E79&gt;0,ROUND(E79,0),0)</f>
        <v>101591</v>
      </c>
      <c r="S735" s="284">
        <f>IF(E80&gt;0,ROUND(E80,0),0)</f>
        <v>51</v>
      </c>
      <c r="T735" s="287">
        <f>IF(E81&gt;0,ROUND(E81,2),0)</f>
        <v>0</v>
      </c>
      <c r="U735" s="284"/>
      <c r="X735" s="284"/>
      <c r="Y735" s="284"/>
      <c r="Z735" s="284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tal*078*6100*A</v>
      </c>
      <c r="B736" s="284">
        <f>ROUND(F59,0)</f>
        <v>1823</v>
      </c>
      <c r="C736" s="287">
        <f>ROUND(F60,2)</f>
        <v>33.26</v>
      </c>
      <c r="D736" s="284">
        <f>ROUND(F61,0)</f>
        <v>3055701</v>
      </c>
      <c r="E736" s="284">
        <f>ROUND(F62,0)</f>
        <v>756772</v>
      </c>
      <c r="F736" s="284">
        <f>ROUND(F63,0)</f>
        <v>0</v>
      </c>
      <c r="G736" s="284">
        <f>ROUND(F64,0)</f>
        <v>177497</v>
      </c>
      <c r="H736" s="284">
        <f>ROUND(F65,0)</f>
        <v>0</v>
      </c>
      <c r="I736" s="284">
        <f>ROUND(F66,0)</f>
        <v>66625</v>
      </c>
      <c r="J736" s="284">
        <f>ROUND(F67,0)</f>
        <v>281423</v>
      </c>
      <c r="K736" s="284">
        <f>ROUND(F68,0)</f>
        <v>0</v>
      </c>
      <c r="L736" s="284">
        <f>ROUND(F70,0)</f>
        <v>0</v>
      </c>
      <c r="M736" s="284">
        <f>ROUND(F71,0)</f>
        <v>4351886</v>
      </c>
      <c r="N736" s="284">
        <f>ROUND(F76,0)</f>
        <v>13071</v>
      </c>
      <c r="O736" s="284">
        <f>ROUND(F74,0)</f>
        <v>88297</v>
      </c>
      <c r="P736" s="284">
        <f>IF(F77&gt;0,ROUND(F77,0),0)</f>
        <v>5689</v>
      </c>
      <c r="Q736" s="284">
        <f>IF(F78&gt;0,ROUND(F78,0),0)</f>
        <v>13428</v>
      </c>
      <c r="R736" s="284">
        <f>IF(F79&gt;0,ROUND(F79,0),0)</f>
        <v>74936</v>
      </c>
      <c r="S736" s="284">
        <f>IF(F80&gt;0,ROUND(F80,0),0)</f>
        <v>27</v>
      </c>
      <c r="T736" s="287">
        <f>IF(F81&gt;0,ROUND(F81,2),0)</f>
        <v>0</v>
      </c>
      <c r="U736" s="284"/>
      <c r="X736" s="284"/>
      <c r="Y736" s="284"/>
      <c r="Z736" s="284">
        <f t="shared" si="21"/>
        <v>2865663</v>
      </c>
    </row>
    <row r="737" spans="1:26" ht="12.65" customHeight="1" x14ac:dyDescent="0.35">
      <c r="A737" s="209" t="str">
        <f>RIGHT($C$84,3)&amp;"*"&amp;RIGHT($C$83,4)&amp;"*"&amp;G$55&amp;"*"&amp;"A"</f>
        <v>tal*078*6120*A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>
        <f>ROUND(G62,0)</f>
        <v>0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>
        <f>ROUND(G67,0)</f>
        <v>0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>
        <f t="shared" si="21"/>
        <v>1668677</v>
      </c>
    </row>
    <row r="738" spans="1:26" ht="12.65" customHeight="1" x14ac:dyDescent="0.35">
      <c r="A738" s="209" t="str">
        <f>RIGHT($C$84,3)&amp;"*"&amp;RIGHT($C$83,4)&amp;"*"&amp;H$55&amp;"*"&amp;"A"</f>
        <v>tal*078*6140*A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>
        <f>ROUND(H62,0)</f>
        <v>0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>
        <f>ROUND(H67,0)</f>
        <v>0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tal*078*6150*A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tal*078*6170*A</v>
      </c>
      <c r="B740" s="284">
        <f>ROUND(J59,0)</f>
        <v>1632</v>
      </c>
      <c r="C740" s="287">
        <f>ROUND(J60,2)</f>
        <v>0</v>
      </c>
      <c r="D740" s="284">
        <f>ROUND(J61,0)</f>
        <v>0</v>
      </c>
      <c r="E740" s="284">
        <f>ROUND(J62,0)</f>
        <v>0</v>
      </c>
      <c r="F740" s="284">
        <f>ROUND(J63,0)</f>
        <v>0</v>
      </c>
      <c r="G740" s="284">
        <f>ROUND(J64,0)</f>
        <v>62771</v>
      </c>
      <c r="H740" s="284">
        <f>ROUND(J65,0)</f>
        <v>0</v>
      </c>
      <c r="I740" s="284">
        <f>ROUND(J66,0)</f>
        <v>1087</v>
      </c>
      <c r="J740" s="284">
        <f>ROUND(J67,0)</f>
        <v>0</v>
      </c>
      <c r="K740" s="284">
        <f>ROUND(J68,0)</f>
        <v>0</v>
      </c>
      <c r="L740" s="284">
        <f>ROUND(J70,0)</f>
        <v>0</v>
      </c>
      <c r="M740" s="284">
        <f>ROUND(J71,0)</f>
        <v>63859</v>
      </c>
      <c r="N740" s="284">
        <f>ROUND(J76,0)</f>
        <v>0</v>
      </c>
      <c r="O740" s="284">
        <f>ROUND(J74,0)</f>
        <v>8351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tal*078*6200*A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>
        <f>ROUND(K62,0)</f>
        <v>0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>
        <f>ROUND(K67,0)</f>
        <v>0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>
        <f t="shared" si="21"/>
        <v>161028</v>
      </c>
    </row>
    <row r="742" spans="1:26" ht="12.65" customHeight="1" x14ac:dyDescent="0.35">
      <c r="A742" s="209" t="str">
        <f>RIGHT($C$84,3)&amp;"*"&amp;RIGHT($C$83,4)&amp;"*"&amp;L$55&amp;"*"&amp;"A"</f>
        <v>tal*078*6210*A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tal*078*6330*A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>
        <f>ROUND(M62,0)</f>
        <v>0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>
        <f>ROUND(M67,0)</f>
        <v>0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tal*078*6400*A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>
        <f>ROUND(N62,0)</f>
        <v>0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>
        <f>ROUND(N67,0)</f>
        <v>0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3418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tal*078*7010*A</v>
      </c>
      <c r="B745" s="284">
        <f>ROUND(O59,0)</f>
        <v>1000</v>
      </c>
      <c r="C745" s="287">
        <f>ROUND(O60,2)</f>
        <v>0</v>
      </c>
      <c r="D745" s="284">
        <f>ROUND(O61,0)</f>
        <v>0</v>
      </c>
      <c r="E745" s="284">
        <f>ROUND(O62,0)</f>
        <v>0</v>
      </c>
      <c r="F745" s="284">
        <f>ROUND(O63,0)</f>
        <v>0</v>
      </c>
      <c r="G745" s="284">
        <f>ROUND(O64,0)</f>
        <v>165372</v>
      </c>
      <c r="H745" s="284">
        <f>ROUND(O65,0)</f>
        <v>0</v>
      </c>
      <c r="I745" s="284">
        <f>ROUND(O66,0)</f>
        <v>3550</v>
      </c>
      <c r="J745" s="284">
        <f>ROUND(O67,0)</f>
        <v>0</v>
      </c>
      <c r="K745" s="284">
        <f>ROUND(O68,0)</f>
        <v>0</v>
      </c>
      <c r="L745" s="284">
        <f>ROUND(O70,0)</f>
        <v>0</v>
      </c>
      <c r="M745" s="284">
        <f>ROUND(O71,0)</f>
        <v>168922</v>
      </c>
      <c r="N745" s="284">
        <f>ROUND(O76,0)</f>
        <v>0</v>
      </c>
      <c r="O745" s="284">
        <f>ROUND(O74,0)</f>
        <v>214619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>
        <f t="shared" si="21"/>
        <v>3827</v>
      </c>
    </row>
    <row r="746" spans="1:26" ht="12.65" customHeight="1" x14ac:dyDescent="0.35">
      <c r="A746" s="209" t="str">
        <f>RIGHT($C$84,3)&amp;"*"&amp;RIGHT($C$83,4)&amp;"*"&amp;P$55&amp;"*"&amp;"A"</f>
        <v>tal*078*7020*A</v>
      </c>
      <c r="B746" s="284">
        <f>ROUND(P59,0)</f>
        <v>301351</v>
      </c>
      <c r="C746" s="287">
        <f>ROUND(P60,2)</f>
        <v>16.11</v>
      </c>
      <c r="D746" s="284">
        <f>ROUND(P61,0)</f>
        <v>1381383</v>
      </c>
      <c r="E746" s="284">
        <f>ROUND(P62,0)</f>
        <v>342112</v>
      </c>
      <c r="F746" s="284">
        <f>ROUND(P63,0)</f>
        <v>336888</v>
      </c>
      <c r="G746" s="284">
        <f>ROUND(P64,0)</f>
        <v>1814635</v>
      </c>
      <c r="H746" s="284">
        <f>ROUND(P65,0)</f>
        <v>0</v>
      </c>
      <c r="I746" s="284">
        <f>ROUND(P66,0)</f>
        <v>132251</v>
      </c>
      <c r="J746" s="284">
        <f>ROUND(P67,0)</f>
        <v>218007</v>
      </c>
      <c r="K746" s="284">
        <f>ROUND(P68,0)</f>
        <v>186564</v>
      </c>
      <c r="L746" s="284">
        <f>ROUND(P70,0)</f>
        <v>0</v>
      </c>
      <c r="M746" s="284">
        <f>ROUND(P71,0)</f>
        <v>4411999</v>
      </c>
      <c r="N746" s="284">
        <f>ROUND(P76,0)</f>
        <v>10125</v>
      </c>
      <c r="O746" s="284">
        <f>ROUND(P74,0)</f>
        <v>28163342</v>
      </c>
      <c r="P746" s="284">
        <f>IF(P77&gt;0,ROUND(P77,0),0)</f>
        <v>0</v>
      </c>
      <c r="Q746" s="284">
        <f>IF(P78&gt;0,ROUND(P78,0),0)</f>
        <v>10402</v>
      </c>
      <c r="R746" s="284">
        <f>IF(P79&gt;0,ROUND(P79,0),0)</f>
        <v>28887</v>
      </c>
      <c r="S746" s="284">
        <f>IF(P80&gt;0,ROUND(P80,0),0)</f>
        <v>7</v>
      </c>
      <c r="T746" s="287">
        <f>IF(P81&gt;0,ROUND(P81,2),0)</f>
        <v>0</v>
      </c>
      <c r="U746" s="284"/>
      <c r="X746" s="284"/>
      <c r="Y746" s="284"/>
      <c r="Z746" s="284">
        <f t="shared" si="21"/>
        <v>581027</v>
      </c>
    </row>
    <row r="747" spans="1:26" ht="12.65" customHeight="1" x14ac:dyDescent="0.35">
      <c r="A747" s="209" t="str">
        <f>RIGHT($C$84,3)&amp;"*"&amp;RIGHT($C$83,4)&amp;"*"&amp;Q$55&amp;"*"&amp;"A"</f>
        <v>tal*078*7030*A</v>
      </c>
      <c r="B747" s="284">
        <f>ROUND(Q59,0)</f>
        <v>114544</v>
      </c>
      <c r="C747" s="287">
        <f>ROUND(Q60,2)</f>
        <v>3.57</v>
      </c>
      <c r="D747" s="284">
        <f>ROUND(Q61,0)</f>
        <v>451435</v>
      </c>
      <c r="E747" s="284">
        <f>ROUND(Q62,0)</f>
        <v>111802</v>
      </c>
      <c r="F747" s="284">
        <f>ROUND(Q63,0)</f>
        <v>-5240</v>
      </c>
      <c r="G747" s="284">
        <f>ROUND(Q64,0)</f>
        <v>45712</v>
      </c>
      <c r="H747" s="284">
        <f>ROUND(Q65,0)</f>
        <v>0</v>
      </c>
      <c r="I747" s="284">
        <f>ROUND(Q66,0)</f>
        <v>929</v>
      </c>
      <c r="J747" s="284">
        <f>ROUND(Q67,0)</f>
        <v>30976</v>
      </c>
      <c r="K747" s="284">
        <f>ROUND(Q68,0)</f>
        <v>0</v>
      </c>
      <c r="L747" s="284">
        <f>ROUND(Q70,0)</f>
        <v>0</v>
      </c>
      <c r="M747" s="284">
        <f>ROUND(Q71,0)</f>
        <v>635613</v>
      </c>
      <c r="N747" s="284">
        <f>ROUND(Q76,0)</f>
        <v>1439</v>
      </c>
      <c r="O747" s="284">
        <f>ROUND(Q74,0)</f>
        <v>4544294</v>
      </c>
      <c r="P747" s="284">
        <f>IF(Q77&gt;0,ROUND(Q77,0),0)</f>
        <v>0</v>
      </c>
      <c r="Q747" s="284">
        <f>IF(Q78&gt;0,ROUND(Q78,0),0)</f>
        <v>1478</v>
      </c>
      <c r="R747" s="284">
        <f>IF(Q79&gt;0,ROUND(Q79,0),0)</f>
        <v>6636</v>
      </c>
      <c r="S747" s="284">
        <f>IF(Q80&gt;0,ROUND(Q80,0),0)</f>
        <v>4</v>
      </c>
      <c r="T747" s="287">
        <f>IF(Q81&gt;0,ROUND(Q81,2),0)</f>
        <v>0</v>
      </c>
      <c r="U747" s="284"/>
      <c r="X747" s="284"/>
      <c r="Y747" s="284"/>
      <c r="Z747" s="284">
        <f t="shared" si="21"/>
        <v>2654595</v>
      </c>
    </row>
    <row r="748" spans="1:26" ht="12.65" customHeight="1" x14ac:dyDescent="0.35">
      <c r="A748" s="209" t="str">
        <f>RIGHT($C$84,3)&amp;"*"&amp;RIGHT($C$83,4)&amp;"*"&amp;R$55&amp;"*"&amp;"A"</f>
        <v>tal*078*7040*A</v>
      </c>
      <c r="B748" s="284">
        <f>ROUND(R59,0)</f>
        <v>291790</v>
      </c>
      <c r="C748" s="287">
        <f>ROUND(R60,2)</f>
        <v>10.34</v>
      </c>
      <c r="D748" s="284">
        <f>ROUND(R61,0)</f>
        <v>2656773</v>
      </c>
      <c r="E748" s="284">
        <f>ROUND(R62,0)</f>
        <v>657974</v>
      </c>
      <c r="F748" s="284">
        <f>ROUND(R63,0)</f>
        <v>16875</v>
      </c>
      <c r="G748" s="284">
        <f>ROUND(R64,0)</f>
        <v>322999</v>
      </c>
      <c r="H748" s="284">
        <f>ROUND(R65,0)</f>
        <v>0</v>
      </c>
      <c r="I748" s="284">
        <f>ROUND(R66,0)</f>
        <v>8589</v>
      </c>
      <c r="J748" s="284">
        <f>ROUND(R67,0)</f>
        <v>4127</v>
      </c>
      <c r="K748" s="284">
        <f>ROUND(R68,0)</f>
        <v>0</v>
      </c>
      <c r="L748" s="284">
        <f>ROUND(R70,0)</f>
        <v>0</v>
      </c>
      <c r="M748" s="284">
        <f>ROUND(R71,0)</f>
        <v>3695471</v>
      </c>
      <c r="N748" s="284">
        <f>ROUND(R76,0)</f>
        <v>192</v>
      </c>
      <c r="O748" s="284">
        <f>ROUND(R74,0)</f>
        <v>11907808</v>
      </c>
      <c r="P748" s="284">
        <f>IF(R77&gt;0,ROUND(R77,0),0)</f>
        <v>0</v>
      </c>
      <c r="Q748" s="284">
        <f>IF(R78&gt;0,ROUND(R78,0),0)</f>
        <v>197</v>
      </c>
      <c r="R748" s="284">
        <f>IF(R79&gt;0,ROUND(R79,0),0)</f>
        <v>0</v>
      </c>
      <c r="S748" s="284">
        <f>IF(R80&gt;0,ROUND(R80,0),0)</f>
        <v>9</v>
      </c>
      <c r="T748" s="287">
        <f>IF(R81&gt;0,ROUND(R81,2),0)</f>
        <v>0</v>
      </c>
      <c r="U748" s="284"/>
      <c r="X748" s="284"/>
      <c r="Y748" s="284"/>
      <c r="Z748" s="284">
        <f t="shared" si="21"/>
        <v>449165</v>
      </c>
    </row>
    <row r="749" spans="1:26" ht="12.65" customHeight="1" x14ac:dyDescent="0.35">
      <c r="A749" s="209" t="str">
        <f>RIGHT($C$84,3)&amp;"*"&amp;RIGHT($C$83,4)&amp;"*"&amp;S$55&amp;"*"&amp;"A"</f>
        <v>tal*078*7050*A</v>
      </c>
      <c r="B749" s="284"/>
      <c r="C749" s="287">
        <f>ROUND(S60,2)</f>
        <v>4.76</v>
      </c>
      <c r="D749" s="284">
        <f>ROUND(S61,0)</f>
        <v>269657</v>
      </c>
      <c r="E749" s="284">
        <f>ROUND(S62,0)</f>
        <v>66783</v>
      </c>
      <c r="F749" s="284">
        <f>ROUND(S63,0)</f>
        <v>0</v>
      </c>
      <c r="G749" s="284">
        <f>ROUND(S64,0)</f>
        <v>3681842</v>
      </c>
      <c r="H749" s="284">
        <f>ROUND(S65,0)</f>
        <v>0</v>
      </c>
      <c r="I749" s="284">
        <f>ROUND(S66,0)</f>
        <v>127184</v>
      </c>
      <c r="J749" s="284">
        <f>ROUND(S67,0)</f>
        <v>30155</v>
      </c>
      <c r="K749" s="284">
        <f>ROUND(S68,0)</f>
        <v>80799</v>
      </c>
      <c r="L749" s="284">
        <f>ROUND(S70,0)</f>
        <v>0</v>
      </c>
      <c r="M749" s="284">
        <f>ROUND(S71,0)</f>
        <v>4254230</v>
      </c>
      <c r="N749" s="284">
        <f>ROUND(S76,0)</f>
        <v>1401</v>
      </c>
      <c r="O749" s="284">
        <f>ROUND(S74,0)</f>
        <v>4885159</v>
      </c>
      <c r="P749" s="284">
        <f>IF(S77&gt;0,ROUND(S77,0),0)</f>
        <v>0</v>
      </c>
      <c r="Q749" s="284">
        <f>IF(S78&gt;0,ROUND(S78,0),0)</f>
        <v>1439</v>
      </c>
      <c r="R749" s="284">
        <f>IF(S79&gt;0,ROUND(S79,0),0)</f>
        <v>1258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>
        <f t="shared" si="21"/>
        <v>1437419</v>
      </c>
    </row>
    <row r="750" spans="1:26" ht="12.65" customHeight="1" x14ac:dyDescent="0.35">
      <c r="A750" s="209" t="str">
        <f>RIGHT($C$84,3)&amp;"*"&amp;RIGHT($C$83,4)&amp;"*"&amp;T$55&amp;"*"&amp;"A"</f>
        <v>tal*078*7060*A</v>
      </c>
      <c r="B750" s="284"/>
      <c r="C750" s="287">
        <f>ROUND(T60,2)</f>
        <v>0</v>
      </c>
      <c r="D750" s="284">
        <f>ROUND(T61,0)</f>
        <v>0</v>
      </c>
      <c r="E750" s="284">
        <f>ROUND(T62,0)</f>
        <v>0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>
        <f>ROUND(T67,0)</f>
        <v>0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33969</v>
      </c>
      <c r="P750" s="284">
        <f>IF(T77&gt;0,ROUND(T77,0),0)</f>
        <v>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>
        <f t="shared" si="21"/>
        <v>1162402</v>
      </c>
    </row>
    <row r="751" spans="1:26" ht="12.65" customHeight="1" x14ac:dyDescent="0.35">
      <c r="A751" s="209" t="str">
        <f>RIGHT($C$84,3)&amp;"*"&amp;RIGHT($C$83,4)&amp;"*"&amp;U$55&amp;"*"&amp;"A"</f>
        <v>tal*078*7070*A</v>
      </c>
      <c r="B751" s="284">
        <f>ROUND(U59,0)</f>
        <v>519124</v>
      </c>
      <c r="C751" s="287">
        <f>ROUND(U60,2)</f>
        <v>24.36</v>
      </c>
      <c r="D751" s="284">
        <f>ROUND(U61,0)</f>
        <v>1743683</v>
      </c>
      <c r="E751" s="284">
        <f>ROUND(U62,0)</f>
        <v>431839</v>
      </c>
      <c r="F751" s="284">
        <f>ROUND(U63,0)</f>
        <v>12300</v>
      </c>
      <c r="G751" s="284">
        <f>ROUND(U64,0)</f>
        <v>863655</v>
      </c>
      <c r="H751" s="284">
        <f>ROUND(U65,0)</f>
        <v>0</v>
      </c>
      <c r="I751" s="284">
        <f>ROUND(U66,0)</f>
        <v>487152</v>
      </c>
      <c r="J751" s="284">
        <f>ROUND(U67,0)</f>
        <v>72136</v>
      </c>
      <c r="K751" s="284">
        <f>ROUND(U68,0)</f>
        <v>64405</v>
      </c>
      <c r="L751" s="284">
        <f>ROUND(U70,0)</f>
        <v>0</v>
      </c>
      <c r="M751" s="284">
        <f>ROUND(U71,0)</f>
        <v>3680723</v>
      </c>
      <c r="N751" s="284">
        <f>ROUND(U76,0)</f>
        <v>3350</v>
      </c>
      <c r="O751" s="284">
        <f>ROUND(U74,0)</f>
        <v>10160466</v>
      </c>
      <c r="P751" s="284">
        <f>IF(U77&gt;0,ROUND(U77,0),0)</f>
        <v>0</v>
      </c>
      <c r="Q751" s="284">
        <f>IF(U78&gt;0,ROUND(U78,0),0)</f>
        <v>3442</v>
      </c>
      <c r="R751" s="284">
        <f>IF(U79&gt;0,ROUND(U79,0),0)</f>
        <v>478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>
        <f t="shared" si="21"/>
        <v>2163</v>
      </c>
    </row>
    <row r="752" spans="1:26" ht="12.65" customHeight="1" x14ac:dyDescent="0.35">
      <c r="A752" s="209" t="str">
        <f>RIGHT($C$84,3)&amp;"*"&amp;RIGHT($C$83,4)&amp;"*"&amp;V$55&amp;"*"&amp;"A"</f>
        <v>tal*078*7110*A</v>
      </c>
      <c r="B752" s="284">
        <f>ROUND(V59,0)</f>
        <v>603</v>
      </c>
      <c r="C752" s="287">
        <f>ROUND(V60,2)</f>
        <v>0</v>
      </c>
      <c r="D752" s="284">
        <f>ROUND(V61,0)</f>
        <v>0</v>
      </c>
      <c r="E752" s="284">
        <f>ROUND(V62,0)</f>
        <v>0</v>
      </c>
      <c r="F752" s="284">
        <f>ROUND(V63,0)</f>
        <v>0</v>
      </c>
      <c r="G752" s="284">
        <f>ROUND(V64,0)</f>
        <v>6245</v>
      </c>
      <c r="H752" s="284">
        <f>ROUND(V65,0)</f>
        <v>0</v>
      </c>
      <c r="I752" s="284">
        <f>ROUND(V66,0)</f>
        <v>24932</v>
      </c>
      <c r="J752" s="284">
        <f>ROUND(V67,0)</f>
        <v>0</v>
      </c>
      <c r="K752" s="284">
        <f>ROUND(V68,0)</f>
        <v>0</v>
      </c>
      <c r="L752" s="284">
        <f>ROUND(V70,0)</f>
        <v>0</v>
      </c>
      <c r="M752" s="284">
        <f>ROUND(V71,0)</f>
        <v>31178</v>
      </c>
      <c r="N752" s="284">
        <f>ROUND(V76,0)</f>
        <v>0</v>
      </c>
      <c r="O752" s="284">
        <f>ROUND(V74,0)</f>
        <v>93406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>
        <f t="shared" si="21"/>
        <v>1265314</v>
      </c>
    </row>
    <row r="753" spans="1:26" ht="12.65" customHeight="1" x14ac:dyDescent="0.35">
      <c r="A753" s="209" t="str">
        <f>RIGHT($C$84,3)&amp;"*"&amp;RIGHT($C$83,4)&amp;"*"&amp;W$55&amp;"*"&amp;"A"</f>
        <v>tal*078*7120*A</v>
      </c>
      <c r="B753" s="284">
        <f>ROUND(W59,0)</f>
        <v>13410</v>
      </c>
      <c r="C753" s="287">
        <f>ROUND(W60,2)</f>
        <v>1.72</v>
      </c>
      <c r="D753" s="284">
        <f>ROUND(W61,0)</f>
        <v>151731</v>
      </c>
      <c r="E753" s="284">
        <f>ROUND(W62,0)</f>
        <v>37578</v>
      </c>
      <c r="F753" s="284">
        <f>ROUND(W63,0)</f>
        <v>0</v>
      </c>
      <c r="G753" s="284">
        <f>ROUND(W64,0)</f>
        <v>23022</v>
      </c>
      <c r="H753" s="284">
        <f>ROUND(W65,0)</f>
        <v>0</v>
      </c>
      <c r="I753" s="284">
        <f>ROUND(W66,0)</f>
        <v>170569</v>
      </c>
      <c r="J753" s="284">
        <f>ROUND(W67,0)</f>
        <v>0</v>
      </c>
      <c r="K753" s="284">
        <f>ROUND(W68,0)</f>
        <v>323509</v>
      </c>
      <c r="L753" s="284">
        <f>ROUND(W70,0)</f>
        <v>0</v>
      </c>
      <c r="M753" s="284">
        <f>ROUND(W71,0)</f>
        <v>706410</v>
      </c>
      <c r="N753" s="284">
        <f>ROUND(W76,0)</f>
        <v>0</v>
      </c>
      <c r="O753" s="284">
        <f>ROUND(W74,0)</f>
        <v>2637840</v>
      </c>
      <c r="P753" s="284">
        <f>IF(W77&gt;0,ROUND(W77,0),0)</f>
        <v>0</v>
      </c>
      <c r="Q753" s="284">
        <f>IF(W78&gt;0,ROUND(W78,0),0)</f>
        <v>0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>
        <f t="shared" si="21"/>
        <v>8963</v>
      </c>
    </row>
    <row r="754" spans="1:26" ht="12.65" customHeight="1" x14ac:dyDescent="0.35">
      <c r="A754" s="209" t="str">
        <f>RIGHT($C$84,3)&amp;"*"&amp;RIGHT($C$83,4)&amp;"*"&amp;X$55&amp;"*"&amp;"A"</f>
        <v>tal*078*7130*A</v>
      </c>
      <c r="B754" s="284">
        <f>ROUND(X59,0)</f>
        <v>8222</v>
      </c>
      <c r="C754" s="287">
        <f>ROUND(X60,2)</f>
        <v>1.66</v>
      </c>
      <c r="D754" s="284">
        <f>ROUND(X61,0)</f>
        <v>163678</v>
      </c>
      <c r="E754" s="284">
        <f>ROUND(X62,0)</f>
        <v>40536</v>
      </c>
      <c r="F754" s="284">
        <f>ROUND(X63,0)</f>
        <v>0</v>
      </c>
      <c r="G754" s="284">
        <f>ROUND(X64,0)</f>
        <v>279650</v>
      </c>
      <c r="H754" s="284">
        <f>ROUND(X65,0)</f>
        <v>0</v>
      </c>
      <c r="I754" s="284">
        <f>ROUND(X66,0)</f>
        <v>154510</v>
      </c>
      <c r="J754" s="284">
        <f>ROUND(X67,0)</f>
        <v>0</v>
      </c>
      <c r="K754" s="284">
        <f>ROUND(X68,0)</f>
        <v>0</v>
      </c>
      <c r="L754" s="284">
        <f>ROUND(X70,0)</f>
        <v>0</v>
      </c>
      <c r="M754" s="284">
        <f>ROUND(X71,0)</f>
        <v>639874</v>
      </c>
      <c r="N754" s="284">
        <f>ROUND(X76,0)</f>
        <v>0</v>
      </c>
      <c r="O754" s="284">
        <f>ROUND(X74,0)</f>
        <v>17736026</v>
      </c>
      <c r="P754" s="284">
        <f>IF(X77&gt;0,ROUND(X77,0),0)</f>
        <v>0</v>
      </c>
      <c r="Q754" s="284">
        <f>IF(X78&gt;0,ROUND(X78,0),0)</f>
        <v>0</v>
      </c>
      <c r="R754" s="284">
        <f>IF(X79&gt;0,ROUND(X79,0),0)</f>
        <v>10827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>
        <f t="shared" si="21"/>
        <v>195631</v>
      </c>
    </row>
    <row r="755" spans="1:26" ht="12.65" customHeight="1" x14ac:dyDescent="0.35">
      <c r="A755" s="209" t="str">
        <f>RIGHT($C$84,3)&amp;"*"&amp;RIGHT($C$83,4)&amp;"*"&amp;Y$55&amp;"*"&amp;"A"</f>
        <v>tal*078*7140*A</v>
      </c>
      <c r="B755" s="284">
        <f>ROUND(Y59,0)</f>
        <v>32536</v>
      </c>
      <c r="C755" s="287">
        <f>ROUND(Y60,2)</f>
        <v>22.04</v>
      </c>
      <c r="D755" s="284">
        <f>ROUND(Y61,0)</f>
        <v>2162546</v>
      </c>
      <c r="E755" s="284">
        <f>ROUND(Y62,0)</f>
        <v>535574</v>
      </c>
      <c r="F755" s="284">
        <f>ROUND(Y63,0)</f>
        <v>51041</v>
      </c>
      <c r="G755" s="284">
        <f>ROUND(Y64,0)</f>
        <v>110717</v>
      </c>
      <c r="H755" s="284">
        <f>ROUND(Y65,0)</f>
        <v>0</v>
      </c>
      <c r="I755" s="284">
        <f>ROUND(Y66,0)</f>
        <v>644791</v>
      </c>
      <c r="J755" s="284">
        <f>ROUND(Y67,0)</f>
        <v>147579</v>
      </c>
      <c r="K755" s="284">
        <f>ROUND(Y68,0)</f>
        <v>0</v>
      </c>
      <c r="L755" s="284">
        <f>ROUND(Y70,0)</f>
        <v>0</v>
      </c>
      <c r="M755" s="284">
        <f>ROUND(Y71,0)</f>
        <v>3661890</v>
      </c>
      <c r="N755" s="284">
        <f>ROUND(Y76,0)</f>
        <v>6854</v>
      </c>
      <c r="O755" s="284">
        <f>ROUND(Y74,0)</f>
        <v>14648821</v>
      </c>
      <c r="P755" s="284">
        <f>IF(Y77&gt;0,ROUND(Y77,0),0)</f>
        <v>0</v>
      </c>
      <c r="Q755" s="284">
        <f>IF(Y78&gt;0,ROUND(Y78,0),0)</f>
        <v>7041</v>
      </c>
      <c r="R755" s="284">
        <f>IF(Y79&gt;0,ROUND(Y79,0),0)</f>
        <v>20943</v>
      </c>
      <c r="S755" s="284">
        <f>IF(Y80&gt;0,ROUND(Y80,0),0)</f>
        <v>0</v>
      </c>
      <c r="T755" s="287">
        <f>IF(Y81&gt;0,ROUND(Y81,2),0)</f>
        <v>0</v>
      </c>
      <c r="U755" s="284"/>
      <c r="X755" s="284"/>
      <c r="Y755" s="284"/>
      <c r="Z755" s="284">
        <f t="shared" si="21"/>
        <v>1014982</v>
      </c>
    </row>
    <row r="756" spans="1:26" ht="12.65" customHeight="1" x14ac:dyDescent="0.35">
      <c r="A756" s="209" t="str">
        <f>RIGHT($C$84,3)&amp;"*"&amp;RIGHT($C$83,4)&amp;"*"&amp;Z$55&amp;"*"&amp;"A"</f>
        <v>tal*078*7150*A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>
        <f>ROUND(Z62,0)</f>
        <v>0</v>
      </c>
      <c r="F756" s="284">
        <f>ROUND(Z63,0)</f>
        <v>0</v>
      </c>
      <c r="G756" s="284">
        <f>ROUND(Z64,0)</f>
        <v>934</v>
      </c>
      <c r="H756" s="284">
        <f>ROUND(Z65,0)</f>
        <v>0</v>
      </c>
      <c r="I756" s="284">
        <f>ROUND(Z66,0)</f>
        <v>2291</v>
      </c>
      <c r="J756" s="284">
        <f>ROUND(Z67,0)</f>
        <v>0</v>
      </c>
      <c r="K756" s="284">
        <f>ROUND(Z68,0)</f>
        <v>0</v>
      </c>
      <c r="L756" s="284">
        <f>ROUND(Z70,0)</f>
        <v>0</v>
      </c>
      <c r="M756" s="284">
        <f>ROUND(Z71,0)</f>
        <v>3225</v>
      </c>
      <c r="N756" s="284">
        <f>ROUND(Z76,0)</f>
        <v>0</v>
      </c>
      <c r="O756" s="284">
        <f>ROUND(Z74,0)</f>
        <v>0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>
        <f t="shared" si="21"/>
        <v>1296466</v>
      </c>
    </row>
    <row r="757" spans="1:26" ht="12.65" customHeight="1" x14ac:dyDescent="0.35">
      <c r="A757" s="209" t="str">
        <f>RIGHT($C$84,3)&amp;"*"&amp;RIGHT($C$83,4)&amp;"*"&amp;AA$55&amp;"*"&amp;"A"</f>
        <v>tal*078*7160*A</v>
      </c>
      <c r="B757" s="284">
        <f>ROUND(AA59,0)</f>
        <v>988</v>
      </c>
      <c r="C757" s="287">
        <f>ROUND(AA60,2)</f>
        <v>0.63</v>
      </c>
      <c r="D757" s="284">
        <f>ROUND(AA61,0)</f>
        <v>94578</v>
      </c>
      <c r="E757" s="284">
        <f>ROUND(AA62,0)</f>
        <v>23423</v>
      </c>
      <c r="F757" s="284">
        <f>ROUND(AA63,0)</f>
        <v>2462</v>
      </c>
      <c r="G757" s="284">
        <f>ROUND(AA64,0)</f>
        <v>155695</v>
      </c>
      <c r="H757" s="284">
        <f>ROUND(AA65,0)</f>
        <v>0</v>
      </c>
      <c r="I757" s="284">
        <f>ROUND(AA66,0)</f>
        <v>4616</v>
      </c>
      <c r="J757" s="284">
        <f>ROUND(AA67,0)</f>
        <v>0</v>
      </c>
      <c r="K757" s="284">
        <f>ROUND(AA68,0)</f>
        <v>0</v>
      </c>
      <c r="L757" s="284">
        <f>ROUND(AA70,0)</f>
        <v>0</v>
      </c>
      <c r="M757" s="284">
        <f>ROUND(AA71,0)</f>
        <v>287381</v>
      </c>
      <c r="N757" s="284">
        <f>ROUND(AA76,0)</f>
        <v>0</v>
      </c>
      <c r="O757" s="284">
        <f>ROUND(AA74,0)</f>
        <v>494474</v>
      </c>
      <c r="P757" s="284">
        <f>IF(AA77&gt;0,ROUND(AA77,0),0)</f>
        <v>0</v>
      </c>
      <c r="Q757" s="284">
        <f>IF(AA78&gt;0,ROUND(AA78,0),0)</f>
        <v>0</v>
      </c>
      <c r="R757" s="284">
        <f>IF(AA79&gt;0,ROUND(AA79,0),0)</f>
        <v>695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>
        <f t="shared" si="21"/>
        <v>312</v>
      </c>
    </row>
    <row r="758" spans="1:26" ht="12.65" customHeight="1" x14ac:dyDescent="0.35">
      <c r="A758" s="209" t="str">
        <f>RIGHT($C$84,3)&amp;"*"&amp;RIGHT($C$83,4)&amp;"*"&amp;AB$55&amp;"*"&amp;"A"</f>
        <v>tal*078*7170*A</v>
      </c>
      <c r="B758" s="284"/>
      <c r="C758" s="287">
        <f>ROUND(AB60,2)</f>
        <v>9.9499999999999993</v>
      </c>
      <c r="D758" s="284">
        <f>ROUND(AB61,0)</f>
        <v>1110561</v>
      </c>
      <c r="E758" s="284">
        <f>ROUND(AB62,0)</f>
        <v>275041</v>
      </c>
      <c r="F758" s="284">
        <f>ROUND(AB63,0)</f>
        <v>49839</v>
      </c>
      <c r="G758" s="284">
        <f>ROUND(AB64,0)</f>
        <v>3038835</v>
      </c>
      <c r="H758" s="284">
        <f>ROUND(AB65,0)</f>
        <v>0</v>
      </c>
      <c r="I758" s="284">
        <f>ROUND(AB66,0)</f>
        <v>108671</v>
      </c>
      <c r="J758" s="284">
        <f>ROUND(AB67,0)</f>
        <v>36634</v>
      </c>
      <c r="K758" s="284">
        <f>ROUND(AB68,0)</f>
        <v>165121</v>
      </c>
      <c r="L758" s="284">
        <f>ROUND(AB70,0)</f>
        <v>0</v>
      </c>
      <c r="M758" s="284">
        <f>ROUND(AB71,0)</f>
        <v>4795661</v>
      </c>
      <c r="N758" s="284">
        <f>ROUND(AB76,0)</f>
        <v>1701</v>
      </c>
      <c r="O758" s="284">
        <f>ROUND(AB74,0)</f>
        <v>9262703</v>
      </c>
      <c r="P758" s="284">
        <f>IF(AB77&gt;0,ROUND(AB77,0),0)</f>
        <v>0</v>
      </c>
      <c r="Q758" s="284">
        <f>IF(AB78&gt;0,ROUND(AB78,0),0)</f>
        <v>1748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>
        <f t="shared" si="21"/>
        <v>66501</v>
      </c>
    </row>
    <row r="759" spans="1:26" ht="12.65" customHeight="1" x14ac:dyDescent="0.35">
      <c r="A759" s="209" t="str">
        <f>RIGHT($C$84,3)&amp;"*"&amp;RIGHT($C$83,4)&amp;"*"&amp;AC$55&amp;"*"&amp;"A"</f>
        <v>tal*078*7180*A</v>
      </c>
      <c r="B759" s="284">
        <f>ROUND(AC59,0)</f>
        <v>14670</v>
      </c>
      <c r="C759" s="287">
        <f>ROUND(AC60,2)</f>
        <v>6.68</v>
      </c>
      <c r="D759" s="284">
        <f>ROUND(AC61,0)</f>
        <v>541698</v>
      </c>
      <c r="E759" s="284">
        <f>ROUND(AC62,0)</f>
        <v>134157</v>
      </c>
      <c r="F759" s="284">
        <f>ROUND(AC63,0)</f>
        <v>0</v>
      </c>
      <c r="G759" s="284">
        <f>ROUND(AC64,0)</f>
        <v>54363</v>
      </c>
      <c r="H759" s="284">
        <f>ROUND(AC65,0)</f>
        <v>0</v>
      </c>
      <c r="I759" s="284">
        <f>ROUND(AC66,0)</f>
        <v>3406</v>
      </c>
      <c r="J759" s="284">
        <f>ROUND(AC67,0)</f>
        <v>18395</v>
      </c>
      <c r="K759" s="284">
        <f>ROUND(AC68,0)</f>
        <v>16270</v>
      </c>
      <c r="L759" s="284">
        <f>ROUND(AC70,0)</f>
        <v>0</v>
      </c>
      <c r="M759" s="284">
        <f>ROUND(AC71,0)</f>
        <v>769408</v>
      </c>
      <c r="N759" s="284">
        <f>ROUND(AC76,0)</f>
        <v>854</v>
      </c>
      <c r="O759" s="284">
        <f>ROUND(AC74,0)</f>
        <v>465348</v>
      </c>
      <c r="P759" s="284">
        <f>IF(AC77&gt;0,ROUND(AC77,0),0)</f>
        <v>0</v>
      </c>
      <c r="Q759" s="284">
        <f>IF(AC78&gt;0,ROUND(AC78,0),0)</f>
        <v>878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>
        <f t="shared" si="21"/>
        <v>1439564</v>
      </c>
    </row>
    <row r="760" spans="1:26" ht="12.65" customHeight="1" x14ac:dyDescent="0.35">
      <c r="A760" s="209" t="str">
        <f>RIGHT($C$84,3)&amp;"*"&amp;RIGHT($C$83,4)&amp;"*"&amp;AD$55&amp;"*"&amp;"A"</f>
        <v>tal*078*7190*A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>
        <f>ROUND(AD62,0)</f>
        <v>0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>
        <f>ROUND(AD67,0)</f>
        <v>0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>
        <f t="shared" si="21"/>
        <v>228120</v>
      </c>
    </row>
    <row r="761" spans="1:26" ht="12.65" customHeight="1" x14ac:dyDescent="0.35">
      <c r="A761" s="209" t="str">
        <f>RIGHT($C$84,3)&amp;"*"&amp;RIGHT($C$83,4)&amp;"*"&amp;AE$55&amp;"*"&amp;"A"</f>
        <v>tal*078*7200*A</v>
      </c>
      <c r="B761" s="284">
        <f>ROUND(AE59,0)</f>
        <v>15958</v>
      </c>
      <c r="C761" s="287">
        <f>ROUND(AE60,2)</f>
        <v>5.84</v>
      </c>
      <c r="D761" s="284">
        <f>ROUND(AE61,0)</f>
        <v>600515</v>
      </c>
      <c r="E761" s="284">
        <f>ROUND(AE62,0)</f>
        <v>148723</v>
      </c>
      <c r="F761" s="284">
        <f>ROUND(AE63,0)</f>
        <v>0</v>
      </c>
      <c r="G761" s="284">
        <f>ROUND(AE64,0)</f>
        <v>13204</v>
      </c>
      <c r="H761" s="284">
        <f>ROUND(AE65,0)</f>
        <v>0</v>
      </c>
      <c r="I761" s="284">
        <f>ROUND(AE66,0)</f>
        <v>7123</v>
      </c>
      <c r="J761" s="284">
        <f>ROUND(AE67,0)</f>
        <v>45243</v>
      </c>
      <c r="K761" s="284">
        <f>ROUND(AE68,0)</f>
        <v>0</v>
      </c>
      <c r="L761" s="284">
        <f>ROUND(AE70,0)</f>
        <v>0</v>
      </c>
      <c r="M761" s="284">
        <f>ROUND(AE71,0)</f>
        <v>822477</v>
      </c>
      <c r="N761" s="284">
        <f>ROUND(AE76,0)</f>
        <v>2101</v>
      </c>
      <c r="O761" s="284">
        <f>ROUND(AE74,0)</f>
        <v>1297282</v>
      </c>
      <c r="P761" s="284">
        <f>IF(AE77&gt;0,ROUND(AE77,0),0)</f>
        <v>0</v>
      </c>
      <c r="Q761" s="284">
        <f>IF(AE78&gt;0,ROUND(AE78,0),0)</f>
        <v>2159</v>
      </c>
      <c r="R761" s="284">
        <f>IF(AE79&gt;0,ROUND(AE79,0),0)</f>
        <v>512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tal*078*7220*A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>
        <f>ROUND(AF62,0)</f>
        <v>0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>
        <f>ROUND(AF67,0)</f>
        <v>0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>
        <f t="shared" si="21"/>
        <v>236902</v>
      </c>
    </row>
    <row r="763" spans="1:26" ht="12.65" customHeight="1" x14ac:dyDescent="0.35">
      <c r="A763" s="209" t="str">
        <f>RIGHT($C$84,3)&amp;"*"&amp;RIGHT($C$83,4)&amp;"*"&amp;AG$55&amp;"*"&amp;"A"</f>
        <v>tal*078*7230*A</v>
      </c>
      <c r="B763" s="284">
        <f>ROUND(AG59,0)</f>
        <v>20478</v>
      </c>
      <c r="C763" s="287">
        <f>ROUND(AG60,2)</f>
        <v>28.66</v>
      </c>
      <c r="D763" s="284">
        <f>ROUND(AG61,0)</f>
        <v>2806743</v>
      </c>
      <c r="E763" s="284">
        <f>ROUND(AG62,0)</f>
        <v>695116</v>
      </c>
      <c r="F763" s="284">
        <f>ROUND(AG63,0)</f>
        <v>3255148</v>
      </c>
      <c r="G763" s="284">
        <f>ROUND(AG64,0)</f>
        <v>306629</v>
      </c>
      <c r="H763" s="284">
        <f>ROUND(AG65,0)</f>
        <v>0</v>
      </c>
      <c r="I763" s="284">
        <f>ROUND(AG66,0)</f>
        <v>11793</v>
      </c>
      <c r="J763" s="284">
        <f>ROUND(AG67,0)</f>
        <v>121418</v>
      </c>
      <c r="K763" s="284">
        <f>ROUND(AG68,0)</f>
        <v>0</v>
      </c>
      <c r="L763" s="284">
        <f>ROUND(AG70,0)</f>
        <v>0</v>
      </c>
      <c r="M763" s="284">
        <f>ROUND(AG71,0)</f>
        <v>7208970</v>
      </c>
      <c r="N763" s="284">
        <f>ROUND(AG76,0)</f>
        <v>5639</v>
      </c>
      <c r="O763" s="284">
        <f>ROUND(AG74,0)</f>
        <v>32035913</v>
      </c>
      <c r="P763" s="284">
        <f>IF(AG77&gt;0,ROUND(AG77,0),0)</f>
        <v>686</v>
      </c>
      <c r="Q763" s="284">
        <f>IF(AG78&gt;0,ROUND(AG78,0),0)</f>
        <v>5794</v>
      </c>
      <c r="R763" s="284">
        <f>IF(AG79&gt;0,ROUND(AG79,0),0)</f>
        <v>102617</v>
      </c>
      <c r="S763" s="284">
        <f>IF(AG80&gt;0,ROUND(AG80,0),0)</f>
        <v>26</v>
      </c>
      <c r="T763" s="287">
        <f>IF(AG81&gt;0,ROUND(AG81,2),0)</f>
        <v>0</v>
      </c>
      <c r="U763" s="284"/>
      <c r="X763" s="284"/>
      <c r="Y763" s="284"/>
      <c r="Z763" s="284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tal*078*7240*A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>
        <f t="shared" si="21"/>
        <v>3082943</v>
      </c>
    </row>
    <row r="765" spans="1:26" ht="12.65" customHeight="1" x14ac:dyDescent="0.35">
      <c r="A765" s="209" t="str">
        <f>RIGHT($C$84,3)&amp;"*"&amp;RIGHT($C$83,4)&amp;"*"&amp;AI$55&amp;"*"&amp;"A"</f>
        <v>tal*078*7250*A</v>
      </c>
      <c r="B765" s="284">
        <f>ROUND(AI59,0)</f>
        <v>5971</v>
      </c>
      <c r="C765" s="287">
        <f>ROUND(AI60,2)</f>
        <v>8.76</v>
      </c>
      <c r="D765" s="284">
        <f>ROUND(AI61,0)</f>
        <v>904473</v>
      </c>
      <c r="E765" s="284">
        <f>ROUND(AI62,0)</f>
        <v>224001</v>
      </c>
      <c r="F765" s="284">
        <f>ROUND(AI63,0)</f>
        <v>0</v>
      </c>
      <c r="G765" s="284">
        <f>ROUND(AI64,0)</f>
        <v>117193</v>
      </c>
      <c r="H765" s="284">
        <f>ROUND(AI65,0)</f>
        <v>0</v>
      </c>
      <c r="I765" s="284">
        <f>ROUND(AI66,0)</f>
        <v>2185</v>
      </c>
      <c r="J765" s="284">
        <f>ROUND(AI67,0)</f>
        <v>86093</v>
      </c>
      <c r="K765" s="284">
        <f>ROUND(AI68,0)</f>
        <v>0</v>
      </c>
      <c r="L765" s="284">
        <f>ROUND(AI70,0)</f>
        <v>0</v>
      </c>
      <c r="M765" s="284">
        <f>ROUND(AI71,0)</f>
        <v>1333940</v>
      </c>
      <c r="N765" s="284">
        <f>ROUND(AI76,0)</f>
        <v>3999</v>
      </c>
      <c r="O765" s="284">
        <f>ROUND(AI74,0)</f>
        <v>9266560</v>
      </c>
      <c r="P765" s="284">
        <f>IF(AI77&gt;0,ROUND(AI77,0),0)</f>
        <v>290</v>
      </c>
      <c r="Q765" s="284">
        <f>IF(AI78&gt;0,ROUND(AI78,0),0)</f>
        <v>4108</v>
      </c>
      <c r="R765" s="284">
        <f>IF(AI79&gt;0,ROUND(AI79,0),0)</f>
        <v>18003</v>
      </c>
      <c r="S765" s="284">
        <f>IF(AI80&gt;0,ROUND(AI80,0),0)</f>
        <v>9</v>
      </c>
      <c r="T765" s="287">
        <f>IF(AI81&gt;0,ROUND(AI81,2),0)</f>
        <v>0</v>
      </c>
      <c r="U765" s="284"/>
      <c r="X765" s="284"/>
      <c r="Y765" s="284"/>
      <c r="Z765" s="284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tal*078*7260*A</v>
      </c>
      <c r="B766" s="284">
        <f>ROUND(AJ59,0)</f>
        <v>63867</v>
      </c>
      <c r="C766" s="287">
        <f>ROUND(AJ60,2)</f>
        <v>79.67</v>
      </c>
      <c r="D766" s="284">
        <f>ROUND(AJ61,0)</f>
        <v>9333910</v>
      </c>
      <c r="E766" s="284">
        <f>ROUND(AJ62,0)</f>
        <v>2311628</v>
      </c>
      <c r="F766" s="284">
        <f>ROUND(AJ63,0)</f>
        <v>420622</v>
      </c>
      <c r="G766" s="284">
        <f>ROUND(AJ64,0)</f>
        <v>836232</v>
      </c>
      <c r="H766" s="284">
        <f>ROUND(AJ65,0)</f>
        <v>0</v>
      </c>
      <c r="I766" s="284">
        <f>ROUND(AJ66,0)</f>
        <v>318131</v>
      </c>
      <c r="J766" s="284">
        <f>ROUND(AJ67,0)</f>
        <v>1500218</v>
      </c>
      <c r="K766" s="284">
        <f>ROUND(AJ68,0)</f>
        <v>275513</v>
      </c>
      <c r="L766" s="284">
        <f>ROUND(AJ70,0)</f>
        <v>0</v>
      </c>
      <c r="M766" s="284">
        <f>ROUND(AJ71,0)</f>
        <v>15566748</v>
      </c>
      <c r="N766" s="284">
        <f>ROUND(AJ76,0)</f>
        <v>69677</v>
      </c>
      <c r="O766" s="284">
        <f>ROUND(AJ74,0)</f>
        <v>15946613</v>
      </c>
      <c r="P766" s="284">
        <f>IF(AJ77&gt;0,ROUND(AJ77,0),0)</f>
        <v>0</v>
      </c>
      <c r="Q766" s="284">
        <f>IF(AJ78&gt;0,ROUND(AJ78,0),0)</f>
        <v>71583</v>
      </c>
      <c r="R766" s="284">
        <f>IF(AJ79&gt;0,ROUND(AJ79,0),0)</f>
        <v>0</v>
      </c>
      <c r="S766" s="284">
        <f>IF(AJ80&gt;0,ROUND(AJ80,0),0)</f>
        <v>13</v>
      </c>
      <c r="T766" s="287">
        <f>IF(AJ81&gt;0,ROUND(AJ81,2),0)</f>
        <v>0</v>
      </c>
      <c r="U766" s="284"/>
      <c r="X766" s="284"/>
      <c r="Y766" s="284"/>
      <c r="Z766" s="284">
        <f t="shared" si="21"/>
        <v>824752</v>
      </c>
    </row>
    <row r="767" spans="1:26" ht="12.65" customHeight="1" x14ac:dyDescent="0.35">
      <c r="A767" s="209" t="str">
        <f>RIGHT($C$84,3)&amp;"*"&amp;RIGHT($C$83,4)&amp;"*"&amp;AK$55&amp;"*"&amp;"A"</f>
        <v>tal*078*7310*A</v>
      </c>
      <c r="B767" s="284">
        <f>ROUND(AK59,0)</f>
        <v>1650</v>
      </c>
      <c r="C767" s="287">
        <f>ROUND(AK60,2)</f>
        <v>4.4800000000000004</v>
      </c>
      <c r="D767" s="284">
        <f>ROUND(AK61,0)</f>
        <v>584462</v>
      </c>
      <c r="E767" s="284">
        <f>ROUND(AK62,0)</f>
        <v>144747</v>
      </c>
      <c r="F767" s="284">
        <f>ROUND(AK63,0)</f>
        <v>0</v>
      </c>
      <c r="G767" s="284">
        <f>ROUND(AK64,0)</f>
        <v>2609</v>
      </c>
      <c r="H767" s="284">
        <f>ROUND(AK65,0)</f>
        <v>0</v>
      </c>
      <c r="I767" s="284">
        <f>ROUND(AK66,0)</f>
        <v>3474</v>
      </c>
      <c r="J767" s="284">
        <f>ROUND(AK67,0)</f>
        <v>0</v>
      </c>
      <c r="K767" s="284">
        <f>ROUND(AK68,0)</f>
        <v>0</v>
      </c>
      <c r="L767" s="284">
        <f>ROUND(AK70,0)</f>
        <v>0</v>
      </c>
      <c r="M767" s="284">
        <f>ROUND(AK71,0)</f>
        <v>745150</v>
      </c>
      <c r="N767" s="284">
        <f>ROUND(AK76,0)</f>
        <v>0</v>
      </c>
      <c r="O767" s="284">
        <f>ROUND(AK74,0)</f>
        <v>180874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>
        <f t="shared" si="21"/>
        <v>3888226</v>
      </c>
    </row>
    <row r="768" spans="1:26" ht="12.65" customHeight="1" x14ac:dyDescent="0.35">
      <c r="A768" s="209" t="str">
        <f>RIGHT($C$84,3)&amp;"*"&amp;RIGHT($C$83,4)&amp;"*"&amp;AL$55&amp;"*"&amp;"A"</f>
        <v>tal*078*7320*A</v>
      </c>
      <c r="B768" s="284">
        <f>ROUND(AL59,0)</f>
        <v>112</v>
      </c>
      <c r="C768" s="287">
        <f>ROUND(AL60,2)</f>
        <v>7.0000000000000007E-2</v>
      </c>
      <c r="D768" s="284">
        <f>ROUND(AL61,0)</f>
        <v>8991</v>
      </c>
      <c r="E768" s="284">
        <f>ROUND(AL62,0)</f>
        <v>2227</v>
      </c>
      <c r="F768" s="284">
        <f>ROUND(AL63,0)</f>
        <v>0</v>
      </c>
      <c r="G768" s="284">
        <f>ROUND(AL64,0)</f>
        <v>15</v>
      </c>
      <c r="H768" s="284">
        <f>ROUND(AL65,0)</f>
        <v>0</v>
      </c>
      <c r="I768" s="284">
        <f>ROUND(AL66,0)</f>
        <v>0</v>
      </c>
      <c r="J768" s="284">
        <f>ROUND(AL67,0)</f>
        <v>0</v>
      </c>
      <c r="K768" s="284">
        <f>ROUND(AL68,0)</f>
        <v>0</v>
      </c>
      <c r="L768" s="284">
        <f>ROUND(AL70,0)</f>
        <v>0</v>
      </c>
      <c r="M768" s="284">
        <f>ROUND(AL71,0)</f>
        <v>11234</v>
      </c>
      <c r="N768" s="284">
        <f>ROUND(AL76,0)</f>
        <v>0</v>
      </c>
      <c r="O768" s="284">
        <f>ROUND(AL74,0)</f>
        <v>6736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>
        <f t="shared" si="21"/>
        <v>98268</v>
      </c>
    </row>
    <row r="769" spans="1:26" ht="12.65" customHeight="1" x14ac:dyDescent="0.35">
      <c r="A769" s="209" t="str">
        <f>RIGHT($C$84,3)&amp;"*"&amp;RIGHT($C$83,4)&amp;"*"&amp;AM$55&amp;"*"&amp;"A"</f>
        <v>tal*078*7330*A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2</v>
      </c>
      <c r="T769" s="287">
        <f>IF(AM81&gt;0,ROUND(AM81,2),0)</f>
        <v>0</v>
      </c>
      <c r="U769" s="284"/>
      <c r="X769" s="284"/>
      <c r="Y769" s="284"/>
      <c r="Z769" s="284">
        <f t="shared" si="21"/>
        <v>2130</v>
      </c>
    </row>
    <row r="770" spans="1:26" ht="12.65" customHeight="1" x14ac:dyDescent="0.35">
      <c r="A770" s="209" t="str">
        <f>RIGHT($C$84,3)&amp;"*"&amp;RIGHT($C$83,4)&amp;"*"&amp;AN$55&amp;"*"&amp;"A"</f>
        <v>tal*078*7340*A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>
        <f t="shared" si="21"/>
        <v>35305</v>
      </c>
    </row>
    <row r="771" spans="1:26" ht="12.65" customHeight="1" x14ac:dyDescent="0.35">
      <c r="A771" s="209" t="str">
        <f>RIGHT($C$84,3)&amp;"*"&amp;RIGHT($C$83,4)&amp;"*"&amp;AO$55&amp;"*"&amp;"A"</f>
        <v>tal*078*7350*A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>
        <f>ROUND(AO62,0)</f>
        <v>0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tal*078*7380*A</v>
      </c>
      <c r="B772" s="284">
        <f>ROUND(AP59,0)</f>
        <v>4647</v>
      </c>
      <c r="C772" s="287">
        <f>ROUND(AP60,2)</f>
        <v>5.78</v>
      </c>
      <c r="D772" s="284">
        <f>ROUND(AP61,0)</f>
        <v>773715</v>
      </c>
      <c r="E772" s="284">
        <f>ROUND(AP62,0)</f>
        <v>191618</v>
      </c>
      <c r="F772" s="284">
        <f>ROUND(AP63,0)</f>
        <v>24314</v>
      </c>
      <c r="G772" s="284">
        <f>ROUND(AP64,0)</f>
        <v>34990</v>
      </c>
      <c r="H772" s="284">
        <f>ROUND(AP65,0)</f>
        <v>0</v>
      </c>
      <c r="I772" s="284">
        <f>ROUND(AP66,0)</f>
        <v>19948</v>
      </c>
      <c r="J772" s="284">
        <f>ROUND(AP67,0)</f>
        <v>0</v>
      </c>
      <c r="K772" s="284">
        <f>ROUND(AP68,0)</f>
        <v>0</v>
      </c>
      <c r="L772" s="284">
        <f>ROUND(AP70,0)</f>
        <v>0</v>
      </c>
      <c r="M772" s="284">
        <f>ROUND(AP71,0)</f>
        <v>1061325</v>
      </c>
      <c r="N772" s="284">
        <f>ROUND(AP76,0)</f>
        <v>0</v>
      </c>
      <c r="O772" s="284">
        <f>ROUND(AP74,0)</f>
        <v>985196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2</v>
      </c>
      <c r="T772" s="287">
        <f>IF(AP81&gt;0,ROUND(AP81,2),0)</f>
        <v>0</v>
      </c>
      <c r="U772" s="284"/>
      <c r="X772" s="284"/>
      <c r="Y772" s="284"/>
      <c r="Z772" s="284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tal*078*7390*A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>
        <f t="shared" si="21"/>
        <v>203331</v>
      </c>
    </row>
    <row r="774" spans="1:26" ht="12.65" customHeight="1" x14ac:dyDescent="0.35">
      <c r="A774" s="209" t="str">
        <f>RIGHT($C$84,3)&amp;"*"&amp;RIGHT($C$83,4)&amp;"*"&amp;AR$55&amp;"*"&amp;"A"</f>
        <v>tal*078*7400*A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>
        <f>ROUND(AR62,0)</f>
        <v>0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235</v>
      </c>
      <c r="J774" s="284">
        <f>ROUND(AR67,0)</f>
        <v>0</v>
      </c>
      <c r="K774" s="284">
        <f>ROUND(AR68,0)</f>
        <v>0</v>
      </c>
      <c r="L774" s="284">
        <f>ROUND(AR70,0)</f>
        <v>0</v>
      </c>
      <c r="M774" s="284">
        <f>ROUND(AR71,0)</f>
        <v>235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tal*078*7410*A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>
        <f>ROUND(AS62,0)</f>
        <v>0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>
        <f t="shared" si="21"/>
        <v>18</v>
      </c>
    </row>
    <row r="776" spans="1:26" ht="12.65" customHeight="1" x14ac:dyDescent="0.35">
      <c r="A776" s="209" t="str">
        <f>RIGHT($C$84,3)&amp;"*"&amp;RIGHT($C$83,4)&amp;"*"&amp;AT$55&amp;"*"&amp;"A"</f>
        <v>tal*078*7420*A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>
        <f>ROUND(AT62,0)</f>
        <v>0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>
        <f>ROUND(AT67,0)</f>
        <v>0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tal*078*7430*A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tal*078*7490*A</v>
      </c>
      <c r="B778" s="284"/>
      <c r="C778" s="287">
        <f>ROUND(AV60,2)</f>
        <v>3.11</v>
      </c>
      <c r="D778" s="284">
        <f>ROUND(AV61,0)</f>
        <v>152745</v>
      </c>
      <c r="E778" s="284">
        <f>ROUND(AV62,0)</f>
        <v>37829</v>
      </c>
      <c r="F778" s="284">
        <f>ROUND(AV63,0)</f>
        <v>-595</v>
      </c>
      <c r="G778" s="284">
        <f>ROUND(AV64,0)</f>
        <v>7424</v>
      </c>
      <c r="H778" s="284">
        <f>ROUND(AV65,0)</f>
        <v>0</v>
      </c>
      <c r="I778" s="284">
        <f>ROUND(AV66,0)</f>
        <v>7443</v>
      </c>
      <c r="J778" s="284">
        <f>ROUND(AV67,0)</f>
        <v>0</v>
      </c>
      <c r="K778" s="284">
        <f>ROUND(AV68,0)</f>
        <v>0</v>
      </c>
      <c r="L778" s="284">
        <f>ROUND(AV70,0)</f>
        <v>0</v>
      </c>
      <c r="M778" s="284">
        <f>ROUND(AV71,0)</f>
        <v>206602</v>
      </c>
      <c r="N778" s="284">
        <f>ROUND(AV76,0)</f>
        <v>0</v>
      </c>
      <c r="O778" s="284">
        <f>ROUND(AV74,0)</f>
        <v>1022091</v>
      </c>
      <c r="P778" s="284">
        <f>IF(AV77&gt;0,ROUND(AV77,0),0)</f>
        <v>0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0</v>
      </c>
      <c r="T778" s="287">
        <f>IF(AV81&gt;0,ROUND(AV81,2),0)</f>
        <v>0</v>
      </c>
      <c r="U778" s="284"/>
      <c r="X778" s="284"/>
      <c r="Y778" s="284"/>
      <c r="Z778" s="284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tal*078*8200*A</v>
      </c>
      <c r="B779" s="284"/>
      <c r="C779" s="287">
        <f>ROUND(AW60,2)</f>
        <v>0</v>
      </c>
      <c r="D779" s="284">
        <f>ROUND(AW61,0)</f>
        <v>0</v>
      </c>
      <c r="E779" s="284">
        <f>ROUND(AW62,0)</f>
        <v>0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>
        <f>ROUND(AW67,0)</f>
        <v>0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>tal*078*8310*A</v>
      </c>
      <c r="B780" s="284"/>
      <c r="C780" s="287">
        <f>ROUND(AX60,2)</f>
        <v>0</v>
      </c>
      <c r="D780" s="284">
        <f>ROUND(AX61,0)</f>
        <v>0</v>
      </c>
      <c r="E780" s="284">
        <f>ROUND(AX62,0)</f>
        <v>0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>
        <f>ROUND(AX67,0)</f>
        <v>0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>tal*078*8320*A</v>
      </c>
      <c r="B781" s="284">
        <f>ROUND(AY59,0)</f>
        <v>14389</v>
      </c>
      <c r="C781" s="287">
        <f>ROUND(AY60,2)</f>
        <v>19.079999999999998</v>
      </c>
      <c r="D781" s="284">
        <f>ROUND(AY61,0)</f>
        <v>890616</v>
      </c>
      <c r="E781" s="284">
        <f>ROUND(AY62,0)</f>
        <v>220569</v>
      </c>
      <c r="F781" s="284">
        <f>ROUND(AY63,0)</f>
        <v>0</v>
      </c>
      <c r="G781" s="284">
        <f>ROUND(AY64,0)</f>
        <v>581853</v>
      </c>
      <c r="H781" s="284">
        <f>ROUND(AY65,0)</f>
        <v>0</v>
      </c>
      <c r="I781" s="284">
        <f>ROUND(AY66,0)</f>
        <v>25524</v>
      </c>
      <c r="J781" s="284">
        <f>ROUND(AY67,0)</f>
        <v>163599</v>
      </c>
      <c r="K781" s="284">
        <f>ROUND(AY68,0)</f>
        <v>0</v>
      </c>
      <c r="L781" s="284">
        <f>ROUND(AY70,0)</f>
        <v>0</v>
      </c>
      <c r="M781" s="284">
        <f>ROUND(AY71,0)</f>
        <v>1883657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>tal*078*8330*A</v>
      </c>
      <c r="B782" s="284">
        <f>ROUND(AZ59,0)</f>
        <v>126594</v>
      </c>
      <c r="C782" s="287">
        <f>ROUND(AZ60,2)</f>
        <v>0</v>
      </c>
      <c r="D782" s="284">
        <f>ROUND(AZ61,0)</f>
        <v>0</v>
      </c>
      <c r="E782" s="284">
        <f>ROUND(AZ62,0)</f>
        <v>0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>
        <f>ROUND(AZ67,0)</f>
        <v>0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126594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>tal*078*8350*A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>
        <f>ROUND(BA62,0)</f>
        <v>0</v>
      </c>
      <c r="F783" s="284">
        <f>ROUND(BA63,0)</f>
        <v>0</v>
      </c>
      <c r="G783" s="284">
        <f>ROUND(BA64,0)</f>
        <v>41</v>
      </c>
      <c r="H783" s="284">
        <f>ROUND(BA65,0)</f>
        <v>0</v>
      </c>
      <c r="I783" s="284">
        <f>ROUND(BA66,0)</f>
        <v>361325</v>
      </c>
      <c r="J783" s="284">
        <f>ROUND(BA67,0)</f>
        <v>14578</v>
      </c>
      <c r="K783" s="284">
        <f>ROUND(BA68,0)</f>
        <v>0</v>
      </c>
      <c r="L783" s="284">
        <f>ROUND(BA70,0)</f>
        <v>0</v>
      </c>
      <c r="M783" s="284">
        <f>ROUND(BA71,0)</f>
        <v>376299</v>
      </c>
      <c r="N783" s="284"/>
      <c r="O783" s="284"/>
      <c r="P783" s="284">
        <f>IF(BA77&gt;0,ROUND(BA77,0),0)</f>
        <v>0</v>
      </c>
      <c r="Q783" s="284">
        <f>IF(BA78&gt;0,ROUND(BA78,0),0)</f>
        <v>695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>tal*078*8360*A</v>
      </c>
      <c r="B784" s="284"/>
      <c r="C784" s="287">
        <f>ROUND(BB60,2)</f>
        <v>8.23</v>
      </c>
      <c r="D784" s="284">
        <f>ROUND(BB61,0)</f>
        <v>681936</v>
      </c>
      <c r="E784" s="284">
        <f>ROUND(BB62,0)</f>
        <v>168888</v>
      </c>
      <c r="F784" s="284">
        <f>ROUND(BB63,0)</f>
        <v>0</v>
      </c>
      <c r="G784" s="284">
        <f>ROUND(BB64,0)</f>
        <v>5009</v>
      </c>
      <c r="H784" s="284">
        <f>ROUND(BB65,0)</f>
        <v>0</v>
      </c>
      <c r="I784" s="284">
        <f>ROUND(BB66,0)</f>
        <v>199086</v>
      </c>
      <c r="J784" s="284">
        <f>ROUND(BB67,0)</f>
        <v>12981</v>
      </c>
      <c r="K784" s="284">
        <f>ROUND(BB68,0)</f>
        <v>62</v>
      </c>
      <c r="L784" s="284">
        <f>ROUND(BB70,0)</f>
        <v>0</v>
      </c>
      <c r="M784" s="284">
        <f>ROUND(BB71,0)</f>
        <v>1076088</v>
      </c>
      <c r="N784" s="284"/>
      <c r="O784" s="284"/>
      <c r="P784" s="284">
        <f>IF(BB77&gt;0,ROUND(BB77,0),0)</f>
        <v>0</v>
      </c>
      <c r="Q784" s="284">
        <f>IF(BB78&gt;0,ROUND(BB78,0),0)</f>
        <v>620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>tal*078*8370*A</v>
      </c>
      <c r="B785" s="284"/>
      <c r="C785" s="287">
        <f>ROUND(BC60,2)</f>
        <v>0</v>
      </c>
      <c r="D785" s="284">
        <f>ROUND(BC61,0)</f>
        <v>0</v>
      </c>
      <c r="E785" s="284">
        <f>ROUND(BC62,0)</f>
        <v>0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>
        <f>ROUND(BC67,0)</f>
        <v>0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>tal*078*8420*A</v>
      </c>
      <c r="B786" s="284"/>
      <c r="C786" s="287">
        <f>ROUND(BD60,2)</f>
        <v>7.48</v>
      </c>
      <c r="D786" s="284">
        <f>ROUND(BD61,0)</f>
        <v>387678</v>
      </c>
      <c r="E786" s="284">
        <f>ROUND(BD62,0)</f>
        <v>96012</v>
      </c>
      <c r="F786" s="284">
        <f>ROUND(BD63,0)</f>
        <v>0</v>
      </c>
      <c r="G786" s="284">
        <f>ROUND(BD64,0)</f>
        <v>10063</v>
      </c>
      <c r="H786" s="284">
        <f>ROUND(BD65,0)</f>
        <v>0</v>
      </c>
      <c r="I786" s="284">
        <f>ROUND(BD66,0)</f>
        <v>195822</v>
      </c>
      <c r="J786" s="284">
        <f>ROUND(BD67,0)</f>
        <v>104310</v>
      </c>
      <c r="K786" s="284">
        <f>ROUND(BD68,0)</f>
        <v>106468</v>
      </c>
      <c r="L786" s="284">
        <f>ROUND(BD70,0)</f>
        <v>0</v>
      </c>
      <c r="M786" s="284">
        <f>ROUND(BD71,0)</f>
        <v>988113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>tal*078*8430*A</v>
      </c>
      <c r="B787" s="284">
        <f>ROUND(BE59,0)</f>
        <v>237076</v>
      </c>
      <c r="C787" s="287">
        <f>ROUND(BE60,2)</f>
        <v>19.329999999999998</v>
      </c>
      <c r="D787" s="284">
        <f>ROUND(BE61,0)</f>
        <v>1174473</v>
      </c>
      <c r="E787" s="284">
        <f>ROUND(BE62,0)</f>
        <v>290869</v>
      </c>
      <c r="F787" s="284">
        <f>ROUND(BE63,0)</f>
        <v>37748</v>
      </c>
      <c r="G787" s="284">
        <f>ROUND(BE64,0)</f>
        <v>33552</v>
      </c>
      <c r="H787" s="284">
        <f>ROUND(BE65,0)</f>
        <v>323392</v>
      </c>
      <c r="I787" s="284">
        <f>ROUND(BE66,0)</f>
        <v>710610</v>
      </c>
      <c r="J787" s="284">
        <f>ROUND(BE67,0)</f>
        <v>543741</v>
      </c>
      <c r="K787" s="284">
        <f>ROUND(BE68,0)</f>
        <v>22753</v>
      </c>
      <c r="L787" s="284">
        <f>ROUND(BE70,0)</f>
        <v>0</v>
      </c>
      <c r="M787" s="284">
        <f>ROUND(BE71,0)</f>
        <v>3165144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>tal*078*8460*A</v>
      </c>
      <c r="B788" s="284"/>
      <c r="C788" s="287">
        <f>ROUND(BF60,2)</f>
        <v>26.52</v>
      </c>
      <c r="D788" s="284">
        <f>ROUND(BF61,0)</f>
        <v>1070207</v>
      </c>
      <c r="E788" s="284">
        <f>ROUND(BF62,0)</f>
        <v>265046</v>
      </c>
      <c r="F788" s="284">
        <f>ROUND(BF63,0)</f>
        <v>0</v>
      </c>
      <c r="G788" s="284">
        <f>ROUND(BF64,0)</f>
        <v>497746</v>
      </c>
      <c r="H788" s="284">
        <f>ROUND(BF65,0)</f>
        <v>0</v>
      </c>
      <c r="I788" s="284">
        <f>ROUND(BF66,0)</f>
        <v>14280</v>
      </c>
      <c r="J788" s="284">
        <f>ROUND(BF67,0)</f>
        <v>75931</v>
      </c>
      <c r="K788" s="284">
        <f>ROUND(BF68,0)</f>
        <v>665</v>
      </c>
      <c r="L788" s="284">
        <f>ROUND(BF70,0)</f>
        <v>0</v>
      </c>
      <c r="M788" s="284">
        <f>ROUND(BF71,0)</f>
        <v>1931543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>tal*078*8470*A</v>
      </c>
      <c r="B789" s="284"/>
      <c r="C789" s="287">
        <f>ROUND(BG60,2)</f>
        <v>0</v>
      </c>
      <c r="D789" s="284">
        <f>ROUND(BG61,0)</f>
        <v>0</v>
      </c>
      <c r="E789" s="284">
        <f>ROUND(BG62,0)</f>
        <v>0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0</v>
      </c>
      <c r="J789" s="284">
        <f>ROUND(BG67,0)</f>
        <v>0</v>
      </c>
      <c r="K789" s="284">
        <f>ROUND(BG68,0)</f>
        <v>0</v>
      </c>
      <c r="L789" s="284">
        <f>ROUND(BG70,0)</f>
        <v>0</v>
      </c>
      <c r="M789" s="284">
        <f>ROUND(BG71,0)</f>
        <v>0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>tal*078*8480*A</v>
      </c>
      <c r="B790" s="284"/>
      <c r="C790" s="287">
        <f>ROUND(BH60,2)</f>
        <v>7.17</v>
      </c>
      <c r="D790" s="284">
        <f>ROUND(BH61,0)</f>
        <v>673043</v>
      </c>
      <c r="E790" s="284">
        <f>ROUND(BH62,0)</f>
        <v>166685</v>
      </c>
      <c r="F790" s="284">
        <f>ROUND(BH63,0)</f>
        <v>0</v>
      </c>
      <c r="G790" s="284">
        <f>ROUND(BH64,0)</f>
        <v>15303</v>
      </c>
      <c r="H790" s="284">
        <f>ROUND(BH65,0)</f>
        <v>122382</v>
      </c>
      <c r="I790" s="284">
        <f>ROUND(BH66,0)</f>
        <v>2060424</v>
      </c>
      <c r="J790" s="284">
        <f>ROUND(BH67,0)</f>
        <v>78860</v>
      </c>
      <c r="K790" s="284">
        <f>ROUND(BH68,0)</f>
        <v>0</v>
      </c>
      <c r="L790" s="284">
        <f>ROUND(BH70,0)</f>
        <v>0</v>
      </c>
      <c r="M790" s="284">
        <f>ROUND(BH71,0)</f>
        <v>3117863</v>
      </c>
      <c r="N790" s="284"/>
      <c r="O790" s="284"/>
      <c r="P790" s="284">
        <f>IF(BH77&gt;0,ROUND(BH77,0),0)</f>
        <v>0</v>
      </c>
      <c r="Q790" s="284">
        <f>IF(BH78&gt;0,ROUND(BH78,0),0)</f>
        <v>3763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>tal*078*8490*A</v>
      </c>
      <c r="B791" s="284"/>
      <c r="C791" s="287">
        <f>ROUND(BI60,2)</f>
        <v>0</v>
      </c>
      <c r="D791" s="284">
        <f>ROUND(BI61,0)</f>
        <v>0</v>
      </c>
      <c r="E791" s="284">
        <f>ROUND(BI62,0)</f>
        <v>0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>
        <f>ROUND(BI67,0)</f>
        <v>0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>tal*078*8510*A</v>
      </c>
      <c r="B792" s="284"/>
      <c r="C792" s="287">
        <f>ROUND(BJ60,2)</f>
        <v>6.66</v>
      </c>
      <c r="D792" s="284">
        <f>ROUND(BJ61,0)</f>
        <v>475593</v>
      </c>
      <c r="E792" s="284">
        <f>ROUND(BJ62,0)</f>
        <v>117785</v>
      </c>
      <c r="F792" s="284">
        <f>ROUND(BJ63,0)</f>
        <v>90954</v>
      </c>
      <c r="G792" s="284">
        <f>ROUND(BJ64,0)</f>
        <v>7498</v>
      </c>
      <c r="H792" s="284">
        <f>ROUND(BJ65,0)</f>
        <v>0</v>
      </c>
      <c r="I792" s="284">
        <f>ROUND(BJ66,0)</f>
        <v>59409</v>
      </c>
      <c r="J792" s="284">
        <f>ROUND(BJ67,0)</f>
        <v>32263</v>
      </c>
      <c r="K792" s="284">
        <f>ROUND(BJ68,0)</f>
        <v>51600</v>
      </c>
      <c r="L792" s="284">
        <f>ROUND(BJ70,0)</f>
        <v>0</v>
      </c>
      <c r="M792" s="284">
        <f>ROUND(BJ71,0)</f>
        <v>837522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>tal*078*8530*A</v>
      </c>
      <c r="B793" s="284"/>
      <c r="C793" s="287">
        <f>ROUND(BK60,2)</f>
        <v>24.59</v>
      </c>
      <c r="D793" s="284">
        <f>ROUND(BK61,0)</f>
        <v>1155265</v>
      </c>
      <c r="E793" s="284">
        <f>ROUND(BK62,0)</f>
        <v>286112</v>
      </c>
      <c r="F793" s="284">
        <f>ROUND(BK63,0)</f>
        <v>483266</v>
      </c>
      <c r="G793" s="284">
        <f>ROUND(BK64,0)</f>
        <v>28836</v>
      </c>
      <c r="H793" s="284">
        <f>ROUND(BK65,0)</f>
        <v>0</v>
      </c>
      <c r="I793" s="284">
        <f>ROUND(BK66,0)</f>
        <v>173390</v>
      </c>
      <c r="J793" s="284">
        <f>ROUND(BK67,0)</f>
        <v>41449</v>
      </c>
      <c r="K793" s="284">
        <f>ROUND(BK68,0)</f>
        <v>0</v>
      </c>
      <c r="L793" s="284">
        <f>ROUND(BK70,0)</f>
        <v>0</v>
      </c>
      <c r="M793" s="284">
        <f>ROUND(BK71,0)</f>
        <v>2171895</v>
      </c>
      <c r="N793" s="284"/>
      <c r="O793" s="284"/>
      <c r="P793" s="284">
        <f>IF(BK77&gt;0,ROUND(BK77,0),0)</f>
        <v>0</v>
      </c>
      <c r="Q793" s="284">
        <f>IF(BK78&gt;0,ROUND(BK78,0),0)</f>
        <v>1978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>tal*078*8560*A</v>
      </c>
      <c r="B794" s="284"/>
      <c r="C794" s="287">
        <f>ROUND(BL60,2)</f>
        <v>18.600000000000001</v>
      </c>
      <c r="D794" s="284">
        <f>ROUND(BL61,0)</f>
        <v>780609</v>
      </c>
      <c r="E794" s="284">
        <f>ROUND(BL62,0)</f>
        <v>193325</v>
      </c>
      <c r="F794" s="284">
        <f>ROUND(BL63,0)</f>
        <v>0</v>
      </c>
      <c r="G794" s="284">
        <f>ROUND(BL64,0)</f>
        <v>22299</v>
      </c>
      <c r="H794" s="284">
        <f>ROUND(BL65,0)</f>
        <v>0</v>
      </c>
      <c r="I794" s="284">
        <f>ROUND(BL66,0)</f>
        <v>111</v>
      </c>
      <c r="J794" s="284">
        <f>ROUND(BL67,0)</f>
        <v>29445</v>
      </c>
      <c r="K794" s="284">
        <f>ROUND(BL68,0)</f>
        <v>0</v>
      </c>
      <c r="L794" s="284">
        <f>ROUND(BL70,0)</f>
        <v>0</v>
      </c>
      <c r="M794" s="284">
        <f>ROUND(BL71,0)</f>
        <v>1027910</v>
      </c>
      <c r="N794" s="284"/>
      <c r="O794" s="284"/>
      <c r="P794" s="284">
        <f>IF(BL77&gt;0,ROUND(BL77,0),0)</f>
        <v>0</v>
      </c>
      <c r="Q794" s="284">
        <f>IF(BL78&gt;0,ROUND(BL78,0),0)</f>
        <v>1405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>tal*078*8590*A</v>
      </c>
      <c r="B795" s="284"/>
      <c r="C795" s="287">
        <f>ROUND(BM60,2)</f>
        <v>1</v>
      </c>
      <c r="D795" s="284">
        <f>ROUND(BM61,0)</f>
        <v>133793</v>
      </c>
      <c r="E795" s="284">
        <f>ROUND(BM62,0)</f>
        <v>33135</v>
      </c>
      <c r="F795" s="284">
        <f>ROUND(BM63,0)</f>
        <v>94804</v>
      </c>
      <c r="G795" s="284">
        <f>ROUND(BM64,0)</f>
        <v>8828</v>
      </c>
      <c r="H795" s="284">
        <f>ROUND(BM65,0)</f>
        <v>0</v>
      </c>
      <c r="I795" s="284">
        <f>ROUND(BM66,0)</f>
        <v>5950</v>
      </c>
      <c r="J795" s="284">
        <f>ROUND(BM67,0)</f>
        <v>0</v>
      </c>
      <c r="K795" s="284">
        <f>ROUND(BM68,0)</f>
        <v>0</v>
      </c>
      <c r="L795" s="284">
        <f>ROUND(BM70,0)</f>
        <v>0</v>
      </c>
      <c r="M795" s="284">
        <f>ROUND(BM71,0)</f>
        <v>302050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>tal*078*8610*A</v>
      </c>
      <c r="B796" s="284"/>
      <c r="C796" s="287">
        <f>ROUND(BN60,2)</f>
        <v>8.91</v>
      </c>
      <c r="D796" s="284">
        <f>ROUND(BN61,0)</f>
        <v>1588993</v>
      </c>
      <c r="E796" s="284">
        <f>ROUND(BN62,0)</f>
        <v>393529</v>
      </c>
      <c r="F796" s="284">
        <f>ROUND(BN63,0)</f>
        <v>321297</v>
      </c>
      <c r="G796" s="284">
        <f>ROUND(BN64,0)</f>
        <v>74771</v>
      </c>
      <c r="H796" s="284">
        <f>ROUND(BN65,0)</f>
        <v>0</v>
      </c>
      <c r="I796" s="284">
        <f>ROUND(BN66,0)</f>
        <v>156538</v>
      </c>
      <c r="J796" s="284">
        <f>ROUND(BN67,0)</f>
        <v>635026</v>
      </c>
      <c r="K796" s="284">
        <f>ROUND(BN68,0)</f>
        <v>17084</v>
      </c>
      <c r="L796" s="284">
        <f>ROUND(BN70,0)</f>
        <v>0</v>
      </c>
      <c r="M796" s="284">
        <f>ROUND(BN71,0)</f>
        <v>3450443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>tal*078*8620*A</v>
      </c>
      <c r="B797" s="284"/>
      <c r="C797" s="287">
        <f>ROUND(BO60,2)</f>
        <v>0.96</v>
      </c>
      <c r="D797" s="284">
        <f>ROUND(BO61,0)</f>
        <v>83660</v>
      </c>
      <c r="E797" s="284">
        <f>ROUND(BO62,0)</f>
        <v>20719</v>
      </c>
      <c r="F797" s="284">
        <f>ROUND(BO63,0)</f>
        <v>0</v>
      </c>
      <c r="G797" s="284">
        <f>ROUND(BO64,0)</f>
        <v>36535</v>
      </c>
      <c r="H797" s="284">
        <f>ROUND(BO65,0)</f>
        <v>0</v>
      </c>
      <c r="I797" s="284">
        <f>ROUND(BO66,0)</f>
        <v>4862</v>
      </c>
      <c r="J797" s="284">
        <f>ROUND(BO67,0)</f>
        <v>4549</v>
      </c>
      <c r="K797" s="284">
        <f>ROUND(BO68,0)</f>
        <v>0</v>
      </c>
      <c r="L797" s="284">
        <f>ROUND(BO70,0)</f>
        <v>0</v>
      </c>
      <c r="M797" s="284">
        <f>ROUND(BO71,0)</f>
        <v>150398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>tal*078*8630*A</v>
      </c>
      <c r="B798" s="284"/>
      <c r="C798" s="287">
        <f>ROUND(BP60,2)</f>
        <v>2.95</v>
      </c>
      <c r="D798" s="284">
        <f>ROUND(BP61,0)</f>
        <v>175387</v>
      </c>
      <c r="E798" s="284">
        <f>ROUND(BP62,0)</f>
        <v>43436</v>
      </c>
      <c r="F798" s="284">
        <f>ROUND(BP63,0)</f>
        <v>17133</v>
      </c>
      <c r="G798" s="284">
        <f>ROUND(BP64,0)</f>
        <v>23395</v>
      </c>
      <c r="H798" s="284">
        <f>ROUND(BP65,0)</f>
        <v>0</v>
      </c>
      <c r="I798" s="284">
        <f>ROUND(BP66,0)</f>
        <v>4710</v>
      </c>
      <c r="J798" s="284">
        <f>ROUND(BP67,0)</f>
        <v>25917</v>
      </c>
      <c r="K798" s="284">
        <f>ROUND(BP68,0)</f>
        <v>460</v>
      </c>
      <c r="L798" s="284">
        <f>ROUND(BP70,0)</f>
        <v>0</v>
      </c>
      <c r="M798" s="284">
        <f>ROUND(BP71,0)</f>
        <v>1170015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>tal*078*8640*A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>tal*078*8650*A</v>
      </c>
      <c r="B800" s="284"/>
      <c r="C800" s="287">
        <f>ROUND(BR60,2)</f>
        <v>7.37</v>
      </c>
      <c r="D800" s="284">
        <f>ROUND(BR61,0)</f>
        <v>681404</v>
      </c>
      <c r="E800" s="284">
        <f>ROUND(BR62,0)</f>
        <v>168756</v>
      </c>
      <c r="F800" s="284">
        <f>ROUND(BR63,0)</f>
        <v>174960</v>
      </c>
      <c r="G800" s="284">
        <f>ROUND(BR64,0)</f>
        <v>14980</v>
      </c>
      <c r="H800" s="284">
        <f>ROUND(BR65,0)</f>
        <v>0</v>
      </c>
      <c r="I800" s="284">
        <f>ROUND(BR66,0)</f>
        <v>193409</v>
      </c>
      <c r="J800" s="284">
        <f>ROUND(BR67,0)</f>
        <v>36323</v>
      </c>
      <c r="K800" s="284">
        <f>ROUND(BR68,0)</f>
        <v>0</v>
      </c>
      <c r="L800" s="284">
        <f>ROUND(BR70,0)</f>
        <v>0</v>
      </c>
      <c r="M800" s="284">
        <f>ROUND(BR71,0)</f>
        <v>1483124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>tal*078*8660*A</v>
      </c>
      <c r="B801" s="284"/>
      <c r="C801" s="287">
        <f>ROUND(BS60,2)</f>
        <v>0</v>
      </c>
      <c r="D801" s="284">
        <f>ROUND(BS61,0)</f>
        <v>0</v>
      </c>
      <c r="E801" s="284">
        <f>ROUND(BS62,0)</f>
        <v>0</v>
      </c>
      <c r="F801" s="284">
        <f>ROUND(BS63,0)</f>
        <v>0</v>
      </c>
      <c r="G801" s="284">
        <f>ROUND(BS64,0)</f>
        <v>813</v>
      </c>
      <c r="H801" s="284">
        <f>ROUND(BS65,0)</f>
        <v>0</v>
      </c>
      <c r="I801" s="284">
        <f>ROUND(BS66,0)</f>
        <v>0</v>
      </c>
      <c r="J801" s="284">
        <f>ROUND(BS67,0)</f>
        <v>19815</v>
      </c>
      <c r="K801" s="284">
        <f>ROUND(BS68,0)</f>
        <v>0</v>
      </c>
      <c r="L801" s="284">
        <f>ROUND(BS70,0)</f>
        <v>0</v>
      </c>
      <c r="M801" s="284">
        <f>ROUND(BS71,0)</f>
        <v>20628</v>
      </c>
      <c r="N801" s="284"/>
      <c r="O801" s="284"/>
      <c r="P801" s="284">
        <f>IF(BS77&gt;0,ROUND(BS77,0),0)</f>
        <v>0</v>
      </c>
      <c r="Q801" s="284">
        <f>IF(BS78&gt;0,ROUND(BS78,0),0)</f>
        <v>945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>tal*078*8670*A</v>
      </c>
      <c r="B802" s="284"/>
      <c r="C802" s="287">
        <f>ROUND(BT60,2)</f>
        <v>0</v>
      </c>
      <c r="D802" s="284">
        <f>ROUND(BT61,0)</f>
        <v>0</v>
      </c>
      <c r="E802" s="284">
        <f>ROUND(BT62,0)</f>
        <v>0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>
        <f>ROUND(BT67,0)</f>
        <v>0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>tal*078*8680*A</v>
      </c>
      <c r="B803" s="284"/>
      <c r="C803" s="287">
        <f>ROUND(BU60,2)</f>
        <v>0</v>
      </c>
      <c r="D803" s="284">
        <f>ROUND(BU61,0)</f>
        <v>0</v>
      </c>
      <c r="E803" s="284">
        <f>ROUND(BU62,0)</f>
        <v>0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>
        <f>ROUND(BU67,0)</f>
        <v>0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>tal*078*8690*A</v>
      </c>
      <c r="B804" s="284"/>
      <c r="C804" s="287">
        <f>ROUND(BV60,2)</f>
        <v>17.3</v>
      </c>
      <c r="D804" s="284">
        <f>ROUND(BV61,0)</f>
        <v>904283</v>
      </c>
      <c r="E804" s="284">
        <f>ROUND(BV62,0)</f>
        <v>223954</v>
      </c>
      <c r="F804" s="284">
        <f>ROUND(BV63,0)</f>
        <v>10965</v>
      </c>
      <c r="G804" s="284">
        <f>ROUND(BV64,0)</f>
        <v>24167</v>
      </c>
      <c r="H804" s="284">
        <f>ROUND(BV65,0)</f>
        <v>0</v>
      </c>
      <c r="I804" s="284">
        <f>ROUND(BV66,0)</f>
        <v>632998</v>
      </c>
      <c r="J804" s="284">
        <f>ROUND(BV67,0)</f>
        <v>36434</v>
      </c>
      <c r="K804" s="284">
        <f>ROUND(BV68,0)</f>
        <v>0</v>
      </c>
      <c r="L804" s="284">
        <f>ROUND(BV70,0)</f>
        <v>0</v>
      </c>
      <c r="M804" s="284">
        <f>ROUND(BV71,0)</f>
        <v>1834615</v>
      </c>
      <c r="N804" s="284"/>
      <c r="O804" s="284"/>
      <c r="P804" s="284">
        <f>IF(BV77&gt;0,ROUND(BV77,0),0)</f>
        <v>0</v>
      </c>
      <c r="Q804" s="284">
        <f>IF(BV78&gt;0,ROUND(BV78,0),0)</f>
        <v>1739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>tal*078*8700*A</v>
      </c>
      <c r="B805" s="284"/>
      <c r="C805" s="287">
        <f>ROUND(BW60,2)</f>
        <v>2.17</v>
      </c>
      <c r="D805" s="284">
        <f>ROUND(BW61,0)</f>
        <v>166050</v>
      </c>
      <c r="E805" s="284">
        <f>ROUND(BW62,0)</f>
        <v>41124</v>
      </c>
      <c r="F805" s="284">
        <f>ROUND(BW63,0)</f>
        <v>9600</v>
      </c>
      <c r="G805" s="284">
        <f>ROUND(BW64,0)</f>
        <v>7199</v>
      </c>
      <c r="H805" s="284">
        <f>ROUND(BW65,0)</f>
        <v>0</v>
      </c>
      <c r="I805" s="284">
        <f>ROUND(BW66,0)</f>
        <v>52128</v>
      </c>
      <c r="J805" s="284">
        <f>ROUND(BW67,0)</f>
        <v>20880</v>
      </c>
      <c r="K805" s="284">
        <f>ROUND(BW68,0)</f>
        <v>139</v>
      </c>
      <c r="L805" s="284">
        <f>ROUND(BW70,0)</f>
        <v>0</v>
      </c>
      <c r="M805" s="284">
        <f>ROUND(BW71,0)</f>
        <v>324548</v>
      </c>
      <c r="N805" s="284"/>
      <c r="O805" s="284"/>
      <c r="P805" s="284">
        <f>IF(BW77&gt;0,ROUND(BW77,0),0)</f>
        <v>0</v>
      </c>
      <c r="Q805" s="284">
        <f>IF(BW78&gt;0,ROUND(BW78,0),0)</f>
        <v>996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>tal*078*8710*A</v>
      </c>
      <c r="B806" s="284"/>
      <c r="C806" s="287">
        <f>ROUND(BX60,2)</f>
        <v>0</v>
      </c>
      <c r="D806" s="284">
        <f>ROUND(BX61,0)</f>
        <v>0</v>
      </c>
      <c r="E806" s="284">
        <f>ROUND(BX62,0)</f>
        <v>0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>
        <f>ROUND(BX67,0)</f>
        <v>0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>tal*078*8720*A</v>
      </c>
      <c r="B807" s="284"/>
      <c r="C807" s="287">
        <f>ROUND(BY60,2)</f>
        <v>9.16</v>
      </c>
      <c r="D807" s="284">
        <f>ROUND(BY61,0)</f>
        <v>1110337</v>
      </c>
      <c r="E807" s="284">
        <f>ROUND(BY62,0)</f>
        <v>274985</v>
      </c>
      <c r="F807" s="284">
        <f>ROUND(BY63,0)</f>
        <v>0</v>
      </c>
      <c r="G807" s="284">
        <f>ROUND(BY64,0)</f>
        <v>10296</v>
      </c>
      <c r="H807" s="284">
        <f>ROUND(BY65,0)</f>
        <v>0</v>
      </c>
      <c r="I807" s="284">
        <f>ROUND(BY66,0)</f>
        <v>19706</v>
      </c>
      <c r="J807" s="284">
        <f>ROUND(BY67,0)</f>
        <v>13380</v>
      </c>
      <c r="K807" s="284">
        <f>ROUND(BY68,0)</f>
        <v>0</v>
      </c>
      <c r="L807" s="284">
        <f>ROUND(BY70,0)</f>
        <v>0</v>
      </c>
      <c r="M807" s="284">
        <f>ROUND(BY71,0)</f>
        <v>1448363</v>
      </c>
      <c r="N807" s="284"/>
      <c r="O807" s="284"/>
      <c r="P807" s="284">
        <f>IF(BY77&gt;0,ROUND(BY77,0),0)</f>
        <v>0</v>
      </c>
      <c r="Q807" s="284">
        <f>IF(BY78&gt;0,ROUND(BY78,0),0)</f>
        <v>638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>tal*078*8730*A</v>
      </c>
      <c r="B808" s="284"/>
      <c r="C808" s="287">
        <f>ROUND(BZ60,2)</f>
        <v>2.3199999999999998</v>
      </c>
      <c r="D808" s="284">
        <f>ROUND(BZ61,0)</f>
        <v>231946</v>
      </c>
      <c r="E808" s="284">
        <f>ROUND(BZ62,0)</f>
        <v>57444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289730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>tal*078*8740*A</v>
      </c>
      <c r="B809" s="284"/>
      <c r="C809" s="287">
        <f>ROUND(CA60,2)</f>
        <v>2.4900000000000002</v>
      </c>
      <c r="D809" s="284">
        <f>ROUND(CA61,0)</f>
        <v>157986</v>
      </c>
      <c r="E809" s="284">
        <f>ROUND(CA62,0)</f>
        <v>39127</v>
      </c>
      <c r="F809" s="284">
        <f>ROUND(CA63,0)</f>
        <v>0</v>
      </c>
      <c r="G809" s="284">
        <f>ROUND(CA64,0)</f>
        <v>143776</v>
      </c>
      <c r="H809" s="284">
        <f>ROUND(CA65,0)</f>
        <v>0</v>
      </c>
      <c r="I809" s="284">
        <f>ROUND(CA66,0)</f>
        <v>90440</v>
      </c>
      <c r="J809" s="284">
        <f>ROUND(CA67,0)</f>
        <v>170345</v>
      </c>
      <c r="K809" s="284">
        <f>ROUND(CA68,0)</f>
        <v>0</v>
      </c>
      <c r="L809" s="284">
        <f>ROUND(CA70,0)</f>
        <v>0</v>
      </c>
      <c r="M809" s="284">
        <f>ROUND(CA71,0)</f>
        <v>614264</v>
      </c>
      <c r="N809" s="284"/>
      <c r="O809" s="284"/>
      <c r="P809" s="284">
        <f>IF(CA77&gt;0,ROUND(CA77,0),0)</f>
        <v>0</v>
      </c>
      <c r="Q809" s="284">
        <f>IF(CA78&gt;0,ROUND(CA78,0),0)</f>
        <v>8128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>tal*078*8770*A</v>
      </c>
      <c r="B810" s="284"/>
      <c r="C810" s="287">
        <f>ROUND(CB60,2)</f>
        <v>0.06</v>
      </c>
      <c r="D810" s="284">
        <f>ROUND(CB61,0)</f>
        <v>4950</v>
      </c>
      <c r="E810" s="284">
        <f>ROUND(CB62,0)</f>
        <v>1226</v>
      </c>
      <c r="F810" s="284">
        <f>ROUND(CB63,0)</f>
        <v>0</v>
      </c>
      <c r="G810" s="284">
        <f>ROUND(CB64,0)</f>
        <v>398</v>
      </c>
      <c r="H810" s="284">
        <f>ROUND(CB65,0)</f>
        <v>0</v>
      </c>
      <c r="I810" s="284">
        <f>ROUND(CB66,0)</f>
        <v>0</v>
      </c>
      <c r="J810" s="284">
        <f>ROUND(CB67,0)</f>
        <v>2219</v>
      </c>
      <c r="K810" s="284">
        <f>ROUND(CB68,0)</f>
        <v>0</v>
      </c>
      <c r="L810" s="284">
        <f>ROUND(CB70,0)</f>
        <v>0</v>
      </c>
      <c r="M810" s="284">
        <f>ROUND(CB71,0)</f>
        <v>8793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>tal*078*8790*A</v>
      </c>
      <c r="B811" s="284"/>
      <c r="C811" s="287">
        <f>ROUND(CC60,2)</f>
        <v>5.0599999999999996</v>
      </c>
      <c r="D811" s="284">
        <f>ROUND(CC61,0)</f>
        <v>408306</v>
      </c>
      <c r="E811" s="284">
        <f>ROUND(CC62,0)</f>
        <v>101121</v>
      </c>
      <c r="F811" s="284">
        <f>ROUND(CC63,0)</f>
        <v>25080</v>
      </c>
      <c r="G811" s="284">
        <f>ROUND(CC64,0)</f>
        <v>145345</v>
      </c>
      <c r="H811" s="284">
        <f>ROUND(CC65,0)</f>
        <v>128136</v>
      </c>
      <c r="I811" s="284">
        <f>ROUND(CC66,0)</f>
        <v>48995</v>
      </c>
      <c r="J811" s="284">
        <f>ROUND(CC67,0)</f>
        <v>5858</v>
      </c>
      <c r="K811" s="284">
        <f>ROUND(CC68,0)</f>
        <v>0</v>
      </c>
      <c r="L811" s="284">
        <f>ROUND(CC70,0)</f>
        <v>0</v>
      </c>
      <c r="M811" s="284">
        <f>ROUND(CC71,0)</f>
        <v>926651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>tal*078*9000*A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3838468</v>
      </c>
      <c r="V812" s="180">
        <f>ROUND(CD69,0)</f>
        <v>997715</v>
      </c>
      <c r="W812" s="180">
        <f>ROUND(CD71,0)</f>
        <v>-2840754</v>
      </c>
      <c r="X812" s="284">
        <f>ROUND(CE73,0)</f>
        <v>96927482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2">SUM(C733:C812)</f>
        <v>520.28</v>
      </c>
      <c r="D814" s="180">
        <f t="shared" si="22"/>
        <v>47186587</v>
      </c>
      <c r="E814" s="180">
        <f t="shared" si="22"/>
        <v>11686192</v>
      </c>
      <c r="F814" s="180">
        <f t="shared" si="22"/>
        <v>5970487</v>
      </c>
      <c r="G814" s="180">
        <f t="shared" si="22"/>
        <v>14263444</v>
      </c>
      <c r="H814" s="180">
        <f t="shared" si="22"/>
        <v>573910</v>
      </c>
      <c r="I814" s="180">
        <f t="shared" si="22"/>
        <v>7338483</v>
      </c>
      <c r="J814" s="180">
        <f t="shared" si="22"/>
        <v>5104486</v>
      </c>
      <c r="K814" s="180">
        <f t="shared" si="22"/>
        <v>1349213</v>
      </c>
      <c r="L814" s="180">
        <f>SUM(L733:L812)+SUM(U733:U812)</f>
        <v>3838468</v>
      </c>
      <c r="M814" s="180">
        <f>SUM(M733:M812)+SUM(W733:W812)</f>
        <v>92983562</v>
      </c>
      <c r="N814" s="180">
        <f t="shared" ref="N814:Z814" si="23">SUM(N733:N812)</f>
        <v>141033</v>
      </c>
      <c r="O814" s="180">
        <f t="shared" si="23"/>
        <v>170319774</v>
      </c>
      <c r="P814" s="180">
        <f t="shared" si="23"/>
        <v>156974</v>
      </c>
      <c r="Q814" s="180">
        <f t="shared" si="23"/>
        <v>165798</v>
      </c>
      <c r="R814" s="180">
        <f t="shared" si="23"/>
        <v>370801</v>
      </c>
      <c r="S814" s="180">
        <f t="shared" si="23"/>
        <v>150</v>
      </c>
      <c r="T814" s="264">
        <f t="shared" si="23"/>
        <v>0</v>
      </c>
      <c r="U814" s="180">
        <f t="shared" si="23"/>
        <v>3838468</v>
      </c>
      <c r="V814" s="180">
        <f t="shared" si="23"/>
        <v>997715</v>
      </c>
      <c r="W814" s="180">
        <f t="shared" si="23"/>
        <v>-2840754</v>
      </c>
      <c r="X814" s="180">
        <f t="shared" si="23"/>
        <v>96927482</v>
      </c>
      <c r="Y814" s="180">
        <f t="shared" si="23"/>
        <v>0</v>
      </c>
      <c r="Z814" s="180">
        <f t="shared" si="23"/>
        <v>25675082</v>
      </c>
    </row>
    <row r="815" spans="1:26" ht="12.65" customHeight="1" x14ac:dyDescent="0.35">
      <c r="B815" s="180" t="s">
        <v>1005</v>
      </c>
      <c r="C815" s="264">
        <f>CE60</f>
        <v>520.27341346153855</v>
      </c>
      <c r="D815" s="180">
        <f>CE61</f>
        <v>47186585.159999989</v>
      </c>
      <c r="E815" s="180">
        <f>CE62</f>
        <v>11686192</v>
      </c>
      <c r="F815" s="180">
        <f>CE63</f>
        <v>5970486.0599999996</v>
      </c>
      <c r="G815" s="180">
        <f>CE64</f>
        <v>14263444.130000001</v>
      </c>
      <c r="H815" s="241">
        <f>CE65</f>
        <v>573909.44999999995</v>
      </c>
      <c r="I815" s="241">
        <f>CE66</f>
        <v>7338483.0700000003</v>
      </c>
      <c r="J815" s="241">
        <f>CE67</f>
        <v>5104486</v>
      </c>
      <c r="K815" s="241">
        <f>CE68</f>
        <v>1349213.0899999999</v>
      </c>
      <c r="L815" s="241">
        <f>CE70</f>
        <v>3838468.33</v>
      </c>
      <c r="M815" s="241">
        <f>CE71</f>
        <v>92983560.660000011</v>
      </c>
      <c r="N815" s="180">
        <f>CE76</f>
        <v>237076.08200000002</v>
      </c>
      <c r="O815" s="180">
        <f>CE74</f>
        <v>170319773.36999997</v>
      </c>
      <c r="P815" s="180">
        <f>CE77</f>
        <v>156974</v>
      </c>
      <c r="Q815" s="180">
        <f>CE78</f>
        <v>165799.20000000001</v>
      </c>
      <c r="R815" s="180">
        <f>CE79</f>
        <v>370799.99999999988</v>
      </c>
      <c r="S815" s="180">
        <f>CE80</f>
        <v>150.18158173076924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25758901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47186585.160000004</v>
      </c>
      <c r="G816" s="241">
        <f>C379</f>
        <v>11686189.369999999</v>
      </c>
      <c r="H816" s="241">
        <f>C380</f>
        <v>5970486.0600000005</v>
      </c>
      <c r="I816" s="241">
        <f>C381</f>
        <v>14135308.220000001</v>
      </c>
      <c r="J816" s="241">
        <f>C382</f>
        <v>573909.44999999995</v>
      </c>
      <c r="K816" s="241">
        <f>C383</f>
        <v>7338483.0700000003</v>
      </c>
      <c r="L816" s="241">
        <f>C384+C385+C386+C388</f>
        <v>7184963.9000000004</v>
      </c>
      <c r="M816" s="241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2021-06-30T16:10:08Z</cp:lastPrinted>
  <dcterms:created xsi:type="dcterms:W3CDTF">1999-06-02T22:01:56Z</dcterms:created>
  <dcterms:modified xsi:type="dcterms:W3CDTF">2021-06-30T23:21:02Z</dcterms:modified>
</cp:coreProperties>
</file>