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12317CB2-222F-431B-A759-2FEF10020C13}" xr6:coauthVersionLast="45" xr6:coauthVersionMax="45" xr10:uidLastSave="{00000000-0000-0000-0000-000000000000}"/>
  <bookViews>
    <workbookView xWindow="-110" yWindow="-110" windowWidth="19420" windowHeight="10420" tabRatio="847" activeTab="3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localSheetId="9" hidden="1">'Prior Year'!$DR$819:$DR$864</definedName>
    <definedName name="_Fill" hidden="1">data!$DR$921:$DR$966</definedName>
    <definedName name="Costcenter" localSheetId="9">'Prior Year'!#REF!</definedName>
    <definedName name="Costcenter">data!$A$732:$W$813</definedName>
    <definedName name="Edit" localSheetId="9">'Prior Year'!$A$410:$E$477</definedName>
    <definedName name="Edit">data!$A$411:$E$478</definedName>
    <definedName name="Funds" localSheetId="9">'Prior Year'!#REF!</definedName>
    <definedName name="Funds">data!$A$728:$CF$730</definedName>
    <definedName name="Hospital" localSheetId="9">'Prior Year'!#REF!</definedName>
    <definedName name="Hospital">data!$A$724:$BR$726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7" i="1" l="1"/>
  <c r="C197" i="1"/>
  <c r="D197" i="1"/>
  <c r="D213" i="1" l="1"/>
  <c r="D211" i="1"/>
  <c r="C213" i="1"/>
  <c r="C211" i="1"/>
  <c r="B213" i="1"/>
  <c r="B211" i="1"/>
  <c r="D209" i="1"/>
  <c r="C209" i="1"/>
  <c r="B209" i="1"/>
  <c r="D200" i="1" l="1"/>
  <c r="D198" i="1"/>
  <c r="D196" i="1"/>
  <c r="D203" i="1"/>
  <c r="C203" i="1"/>
  <c r="B203" i="1"/>
  <c r="C200" i="1"/>
  <c r="B200" i="1"/>
  <c r="C198" i="1"/>
  <c r="B198" i="1"/>
  <c r="C196" i="1"/>
  <c r="B196" i="1"/>
  <c r="D195" i="1"/>
  <c r="C195" i="1"/>
  <c r="B195" i="1"/>
  <c r="C142" i="1" l="1"/>
  <c r="B142" i="1"/>
  <c r="D141" i="1"/>
  <c r="C141" i="1"/>
  <c r="B141" i="1"/>
  <c r="B140" i="1" l="1"/>
  <c r="D140" i="1"/>
  <c r="C140" i="1"/>
  <c r="C189" i="1" l="1"/>
  <c r="C184" i="1"/>
  <c r="C183" i="1"/>
  <c r="C180" i="1"/>
  <c r="C179" i="1"/>
  <c r="C176" i="1"/>
  <c r="C139" i="1"/>
  <c r="B139" i="1"/>
  <c r="D138" i="1"/>
  <c r="C138" i="1"/>
  <c r="B138" i="1"/>
  <c r="C129" i="1"/>
  <c r="C128" i="1"/>
  <c r="C122" i="1"/>
  <c r="C120" i="1"/>
  <c r="C118" i="1"/>
  <c r="C116" i="1"/>
  <c r="D114" i="1"/>
  <c r="C114" i="1"/>
  <c r="D111" i="1"/>
  <c r="C111" i="1"/>
  <c r="O817" i="10" l="1"/>
  <c r="M817" i="10"/>
  <c r="L817" i="10"/>
  <c r="K817" i="10"/>
  <c r="J817" i="10"/>
  <c r="I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Q815" i="10" s="1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F550" i="10"/>
  <c r="E550" i="10"/>
  <c r="E546" i="10"/>
  <c r="F546" i="10"/>
  <c r="E545" i="10"/>
  <c r="F545" i="10"/>
  <c r="F544" i="10"/>
  <c r="E544" i="10"/>
  <c r="E540" i="10"/>
  <c r="H540" i="10"/>
  <c r="E539" i="10"/>
  <c r="H538" i="10"/>
  <c r="E538" i="10"/>
  <c r="F538" i="10"/>
  <c r="H537" i="10"/>
  <c r="F537" i="10"/>
  <c r="E537" i="10"/>
  <c r="H536" i="10"/>
  <c r="F536" i="10"/>
  <c r="E536" i="10"/>
  <c r="F535" i="10"/>
  <c r="E535" i="10"/>
  <c r="H535" i="10"/>
  <c r="H534" i="10"/>
  <c r="F534" i="10"/>
  <c r="E534" i="10"/>
  <c r="E533" i="10"/>
  <c r="E532" i="10"/>
  <c r="H532" i="10"/>
  <c r="F531" i="10"/>
  <c r="E531" i="10"/>
  <c r="E530" i="10"/>
  <c r="F530" i="10"/>
  <c r="F529" i="10"/>
  <c r="E529" i="10"/>
  <c r="H528" i="10"/>
  <c r="E528" i="10"/>
  <c r="F528" i="10"/>
  <c r="F527" i="10"/>
  <c r="E527" i="10"/>
  <c r="H527" i="10"/>
  <c r="E526" i="10"/>
  <c r="F526" i="10"/>
  <c r="E525" i="10"/>
  <c r="F525" i="10"/>
  <c r="F524" i="10"/>
  <c r="E524" i="10"/>
  <c r="E523" i="10"/>
  <c r="E522" i="10"/>
  <c r="F521" i="10"/>
  <c r="E520" i="10"/>
  <c r="F520" i="10"/>
  <c r="E519" i="10"/>
  <c r="F519" i="10"/>
  <c r="F518" i="10"/>
  <c r="E518" i="10"/>
  <c r="E517" i="10"/>
  <c r="E516" i="10"/>
  <c r="E515" i="10"/>
  <c r="F515" i="10"/>
  <c r="E514" i="10"/>
  <c r="F513" i="10"/>
  <c r="F512" i="10"/>
  <c r="E511" i="10"/>
  <c r="F511" i="10"/>
  <c r="E510" i="10"/>
  <c r="F509" i="10"/>
  <c r="E509" i="10"/>
  <c r="E508" i="10"/>
  <c r="F508" i="10"/>
  <c r="H507" i="10"/>
  <c r="F507" i="10"/>
  <c r="E507" i="10"/>
  <c r="E506" i="10"/>
  <c r="H506" i="10"/>
  <c r="E505" i="10"/>
  <c r="H504" i="10"/>
  <c r="E504" i="10"/>
  <c r="F504" i="10"/>
  <c r="H503" i="10"/>
  <c r="E503" i="10"/>
  <c r="F503" i="10"/>
  <c r="F502" i="10"/>
  <c r="E502" i="10"/>
  <c r="H502" i="10"/>
  <c r="F501" i="10"/>
  <c r="E501" i="10"/>
  <c r="H500" i="10"/>
  <c r="F500" i="10"/>
  <c r="E500" i="10"/>
  <c r="H499" i="10"/>
  <c r="F499" i="10"/>
  <c r="E499" i="10"/>
  <c r="E498" i="10"/>
  <c r="E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B463" i="10"/>
  <c r="C459" i="10"/>
  <c r="B459" i="10"/>
  <c r="B458" i="10"/>
  <c r="B455" i="10"/>
  <c r="B454" i="10"/>
  <c r="C447" i="10"/>
  <c r="C446" i="10"/>
  <c r="C445" i="10"/>
  <c r="C444" i="10"/>
  <c r="C439" i="10"/>
  <c r="B439" i="10"/>
  <c r="C438" i="10"/>
  <c r="B438" i="10"/>
  <c r="B437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D390" i="10"/>
  <c r="B441" i="10" s="1"/>
  <c r="D372" i="10"/>
  <c r="D367" i="10"/>
  <c r="C448" i="10" s="1"/>
  <c r="D361" i="10"/>
  <c r="N817" i="10" s="1"/>
  <c r="D329" i="10"/>
  <c r="D328" i="10"/>
  <c r="D319" i="10"/>
  <c r="D314" i="10"/>
  <c r="D290" i="10"/>
  <c r="D283" i="10"/>
  <c r="D275" i="10"/>
  <c r="D265" i="10"/>
  <c r="D260" i="10"/>
  <c r="D240" i="10"/>
  <c r="B447" i="10" s="1"/>
  <c r="D236" i="10"/>
  <c r="B446" i="10" s="1"/>
  <c r="C231" i="10"/>
  <c r="BZ722" i="10" s="1"/>
  <c r="D229" i="10"/>
  <c r="B445" i="10" s="1"/>
  <c r="D221" i="10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D186" i="10"/>
  <c r="D436" i="10" s="1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E142" i="10"/>
  <c r="E141" i="10"/>
  <c r="E140" i="10"/>
  <c r="E139" i="10"/>
  <c r="C415" i="10" s="1"/>
  <c r="E138" i="10"/>
  <c r="C414" i="10" s="1"/>
  <c r="E127" i="10"/>
  <c r="CE80" i="10"/>
  <c r="CF79" i="10"/>
  <c r="CE79" i="10"/>
  <c r="CE78" i="10"/>
  <c r="CE77" i="10"/>
  <c r="Q816" i="10" s="1"/>
  <c r="CE76" i="10"/>
  <c r="P81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N735" i="10" s="1"/>
  <c r="C75" i="10"/>
  <c r="N734" i="10" s="1"/>
  <c r="CE74" i="10"/>
  <c r="C464" i="10" s="1"/>
  <c r="CE73" i="10"/>
  <c r="CD71" i="10"/>
  <c r="C575" i="10" s="1"/>
  <c r="CE70" i="10"/>
  <c r="M816" i="10" s="1"/>
  <c r="CE69" i="10"/>
  <c r="L816" i="10" s="1"/>
  <c r="CE68" i="10"/>
  <c r="CE66" i="10"/>
  <c r="I816" i="10" s="1"/>
  <c r="CE65" i="10"/>
  <c r="CE64" i="10"/>
  <c r="C430" i="10" s="1"/>
  <c r="CE63" i="10"/>
  <c r="CE61" i="10"/>
  <c r="BZ48" i="10" s="1"/>
  <c r="BZ62" i="10" s="1"/>
  <c r="CE60" i="10"/>
  <c r="B53" i="10"/>
  <c r="CC51" i="10"/>
  <c r="B49" i="10"/>
  <c r="BX48" i="10"/>
  <c r="BX62" i="10" s="1"/>
  <c r="E807" i="10" s="1"/>
  <c r="BR48" i="10"/>
  <c r="BR62" i="10" s="1"/>
  <c r="E801" i="10" s="1"/>
  <c r="BL48" i="10"/>
  <c r="BL62" i="10" s="1"/>
  <c r="BB48" i="10"/>
  <c r="BB62" i="10" s="1"/>
  <c r="AV48" i="10"/>
  <c r="AV62" i="10" s="1"/>
  <c r="AR48" i="10"/>
  <c r="AR62" i="10" s="1"/>
  <c r="E775" i="10" s="1"/>
  <c r="AF48" i="10"/>
  <c r="AF62" i="10" s="1"/>
  <c r="AB48" i="10"/>
  <c r="AB62" i="10" s="1"/>
  <c r="E759" i="10" s="1"/>
  <c r="V48" i="10"/>
  <c r="V62" i="10" s="1"/>
  <c r="L48" i="10"/>
  <c r="L62" i="10" s="1"/>
  <c r="E743" i="10" s="1"/>
  <c r="F48" i="10"/>
  <c r="F62" i="10" s="1"/>
  <c r="CE47" i="10"/>
  <c r="CC47" i="10"/>
  <c r="P48" i="10" l="1"/>
  <c r="P62" i="10" s="1"/>
  <c r="AL48" i="10"/>
  <c r="AL62" i="10" s="1"/>
  <c r="E769" i="10" s="1"/>
  <c r="BH48" i="10"/>
  <c r="BH62" i="10" s="1"/>
  <c r="E791" i="10" s="1"/>
  <c r="CB48" i="10"/>
  <c r="CB62" i="10" s="1"/>
  <c r="E811" i="10" s="1"/>
  <c r="CF77" i="10"/>
  <c r="D464" i="10"/>
  <c r="K815" i="10"/>
  <c r="E48" i="10"/>
  <c r="E62" i="10" s="1"/>
  <c r="E736" i="10" s="1"/>
  <c r="K48" i="10"/>
  <c r="K62" i="10" s="1"/>
  <c r="O48" i="10"/>
  <c r="O62" i="10" s="1"/>
  <c r="U48" i="10"/>
  <c r="U62" i="10" s="1"/>
  <c r="E752" i="10" s="1"/>
  <c r="AA48" i="10"/>
  <c r="AA62" i="10" s="1"/>
  <c r="E758" i="10" s="1"/>
  <c r="AE48" i="10"/>
  <c r="AE62" i="10" s="1"/>
  <c r="AK48" i="10"/>
  <c r="AK62" i="10" s="1"/>
  <c r="AQ48" i="10"/>
  <c r="AQ62" i="10" s="1"/>
  <c r="AU48" i="10"/>
  <c r="AU62" i="10" s="1"/>
  <c r="BA48" i="10"/>
  <c r="BA62" i="10" s="1"/>
  <c r="BG48" i="10"/>
  <c r="BG62" i="10" s="1"/>
  <c r="E790" i="10" s="1"/>
  <c r="BK48" i="10"/>
  <c r="BK62" i="10" s="1"/>
  <c r="E794" i="10" s="1"/>
  <c r="BQ48" i="10"/>
  <c r="BQ62" i="10" s="1"/>
  <c r="E800" i="10" s="1"/>
  <c r="BW48" i="10"/>
  <c r="BW62" i="10" s="1"/>
  <c r="CA48" i="10"/>
  <c r="CA62" i="10" s="1"/>
  <c r="C440" i="10"/>
  <c r="B453" i="10"/>
  <c r="O815" i="10"/>
  <c r="C48" i="10"/>
  <c r="G48" i="10"/>
  <c r="G62" i="10" s="1"/>
  <c r="E738" i="10" s="1"/>
  <c r="M48" i="10"/>
  <c r="M62" i="10" s="1"/>
  <c r="E744" i="10" s="1"/>
  <c r="S48" i="10"/>
  <c r="S62" i="10" s="1"/>
  <c r="W48" i="10"/>
  <c r="W62" i="10" s="1"/>
  <c r="AC48" i="10"/>
  <c r="AC62" i="10" s="1"/>
  <c r="AI48" i="10"/>
  <c r="AI62" i="10" s="1"/>
  <c r="E766" i="10" s="1"/>
  <c r="AM48" i="10"/>
  <c r="AM62" i="10" s="1"/>
  <c r="AS48" i="10"/>
  <c r="AS62" i="10" s="1"/>
  <c r="E776" i="10" s="1"/>
  <c r="AY48" i="10"/>
  <c r="AY62" i="10" s="1"/>
  <c r="BC48" i="10"/>
  <c r="BC62" i="10" s="1"/>
  <c r="BI48" i="10"/>
  <c r="BI62" i="10" s="1"/>
  <c r="BO48" i="10"/>
  <c r="BO62" i="10" s="1"/>
  <c r="BS48" i="10"/>
  <c r="BS62" i="10" s="1"/>
  <c r="E802" i="10" s="1"/>
  <c r="BY48" i="10"/>
  <c r="BY62" i="10" s="1"/>
  <c r="E808" i="10" s="1"/>
  <c r="D463" i="10"/>
  <c r="D465" i="10" s="1"/>
  <c r="E217" i="10"/>
  <c r="C478" i="10" s="1"/>
  <c r="B465" i="10"/>
  <c r="L815" i="10"/>
  <c r="I815" i="10"/>
  <c r="D438" i="10"/>
  <c r="D48" i="10"/>
  <c r="D62" i="10" s="1"/>
  <c r="E735" i="10" s="1"/>
  <c r="H48" i="10"/>
  <c r="H62" i="10" s="1"/>
  <c r="N48" i="10"/>
  <c r="N62" i="10" s="1"/>
  <c r="T48" i="10"/>
  <c r="T62" i="10" s="1"/>
  <c r="E751" i="10" s="1"/>
  <c r="X48" i="10"/>
  <c r="X62" i="10" s="1"/>
  <c r="E755" i="10" s="1"/>
  <c r="AD48" i="10"/>
  <c r="AD62" i="10" s="1"/>
  <c r="E761" i="10" s="1"/>
  <c r="AJ48" i="10"/>
  <c r="AJ62" i="10" s="1"/>
  <c r="E767" i="10" s="1"/>
  <c r="AN48" i="10"/>
  <c r="AN62" i="10" s="1"/>
  <c r="AT48" i="10"/>
  <c r="AT62" i="10" s="1"/>
  <c r="AZ48" i="10"/>
  <c r="AZ62" i="10" s="1"/>
  <c r="E783" i="10" s="1"/>
  <c r="BD48" i="10"/>
  <c r="BD62" i="10" s="1"/>
  <c r="BJ48" i="10"/>
  <c r="BJ62" i="10" s="1"/>
  <c r="E793" i="10" s="1"/>
  <c r="BP48" i="10"/>
  <c r="BP62" i="10" s="1"/>
  <c r="E799" i="10" s="1"/>
  <c r="BT48" i="10"/>
  <c r="BT62" i="10" s="1"/>
  <c r="E803" i="10" s="1"/>
  <c r="CF76" i="10"/>
  <c r="B440" i="10"/>
  <c r="M815" i="10"/>
  <c r="E786" i="10"/>
  <c r="E746" i="10"/>
  <c r="E768" i="10"/>
  <c r="E778" i="10"/>
  <c r="E810" i="10"/>
  <c r="E782" i="10"/>
  <c r="E798" i="10"/>
  <c r="E737" i="10"/>
  <c r="E750" i="10"/>
  <c r="E760" i="10"/>
  <c r="E792" i="10"/>
  <c r="E742" i="10"/>
  <c r="E762" i="10"/>
  <c r="E774" i="10"/>
  <c r="E784" i="10"/>
  <c r="E806" i="10"/>
  <c r="E785" i="10"/>
  <c r="E753" i="10"/>
  <c r="E754" i="10"/>
  <c r="E745" i="10"/>
  <c r="E777" i="10"/>
  <c r="E809" i="10"/>
  <c r="F816" i="10"/>
  <c r="C429" i="10"/>
  <c r="S816" i="10"/>
  <c r="J612" i="10"/>
  <c r="D277" i="10"/>
  <c r="D292" i="10" s="1"/>
  <c r="D341" i="10" s="1"/>
  <c r="C481" i="10" s="1"/>
  <c r="B476" i="10"/>
  <c r="C458" i="10"/>
  <c r="F496" i="10"/>
  <c r="BI730" i="10"/>
  <c r="C816" i="10"/>
  <c r="H612" i="10"/>
  <c r="CD722" i="10"/>
  <c r="D242" i="10"/>
  <c r="B448" i="10" s="1"/>
  <c r="B444" i="10"/>
  <c r="F517" i="10"/>
  <c r="F523" i="10"/>
  <c r="CE51" i="10"/>
  <c r="E763" i="10"/>
  <c r="E771" i="10"/>
  <c r="H816" i="10"/>
  <c r="C431" i="10"/>
  <c r="O816" i="10"/>
  <c r="C463" i="10"/>
  <c r="CE75" i="10"/>
  <c r="T816" i="10"/>
  <c r="L612" i="10"/>
  <c r="F506" i="10"/>
  <c r="K816" i="10"/>
  <c r="C434" i="10"/>
  <c r="E739" i="10"/>
  <c r="H539" i="10"/>
  <c r="F539" i="10"/>
  <c r="E747" i="10"/>
  <c r="E787" i="10"/>
  <c r="D816" i="10"/>
  <c r="C427" i="10"/>
  <c r="I48" i="10"/>
  <c r="I62" i="10" s="1"/>
  <c r="Q48" i="10"/>
  <c r="Q62" i="10" s="1"/>
  <c r="Y48" i="10"/>
  <c r="Y62" i="10" s="1"/>
  <c r="AG48" i="10"/>
  <c r="AG62" i="10" s="1"/>
  <c r="AO48" i="10"/>
  <c r="AO62" i="10" s="1"/>
  <c r="AW48" i="10"/>
  <c r="AW62" i="10" s="1"/>
  <c r="BE48" i="10"/>
  <c r="BE62" i="10" s="1"/>
  <c r="BM48" i="10"/>
  <c r="BM62" i="10" s="1"/>
  <c r="BU48" i="10"/>
  <c r="BU62" i="10" s="1"/>
  <c r="CC48" i="10"/>
  <c r="CC62" i="10" s="1"/>
  <c r="C62" i="10"/>
  <c r="F498" i="10"/>
  <c r="H505" i="10"/>
  <c r="F505" i="10"/>
  <c r="H533" i="10"/>
  <c r="F533" i="10"/>
  <c r="E770" i="10"/>
  <c r="E779" i="10"/>
  <c r="E795" i="10"/>
  <c r="J48" i="10"/>
  <c r="J62" i="10" s="1"/>
  <c r="R48" i="10"/>
  <c r="R62" i="10" s="1"/>
  <c r="Z48" i="10"/>
  <c r="Z62" i="10" s="1"/>
  <c r="AH48" i="10"/>
  <c r="AH62" i="10" s="1"/>
  <c r="AP48" i="10"/>
  <c r="AP62" i="10" s="1"/>
  <c r="AX48" i="10"/>
  <c r="AX62" i="10" s="1"/>
  <c r="BF48" i="10"/>
  <c r="BF62" i="10" s="1"/>
  <c r="BN48" i="10"/>
  <c r="BN62" i="10" s="1"/>
  <c r="BV48" i="10"/>
  <c r="BV62" i="10" s="1"/>
  <c r="N815" i="10"/>
  <c r="E204" i="10"/>
  <c r="C476" i="10" s="1"/>
  <c r="H497" i="10"/>
  <c r="F497" i="10"/>
  <c r="D330" i="10"/>
  <c r="D339" i="10" s="1"/>
  <c r="C482" i="10" s="1"/>
  <c r="F510" i="10"/>
  <c r="F514" i="10"/>
  <c r="F516" i="10"/>
  <c r="F522" i="10"/>
  <c r="G816" i="10"/>
  <c r="F612" i="10"/>
  <c r="G612" i="10"/>
  <c r="C432" i="10"/>
  <c r="C815" i="10"/>
  <c r="I612" i="10"/>
  <c r="R816" i="10"/>
  <c r="D368" i="10"/>
  <c r="D373" i="10" s="1"/>
  <c r="D391" i="10" s="1"/>
  <c r="D393" i="10" s="1"/>
  <c r="D396" i="10" s="1"/>
  <c r="F532" i="10"/>
  <c r="F540" i="10"/>
  <c r="G815" i="10"/>
  <c r="D612" i="10"/>
  <c r="D815" i="10"/>
  <c r="F815" i="10"/>
  <c r="P815" i="10"/>
  <c r="H815" i="10"/>
  <c r="R815" i="10"/>
  <c r="S815" i="10"/>
  <c r="T815" i="10"/>
  <c r="BZ52" i="10" l="1"/>
  <c r="BZ67" i="10" s="1"/>
  <c r="BV52" i="10"/>
  <c r="BV67" i="10" s="1"/>
  <c r="J805" i="10" s="1"/>
  <c r="BR52" i="10"/>
  <c r="BR67" i="10" s="1"/>
  <c r="BN52" i="10"/>
  <c r="BN67" i="10" s="1"/>
  <c r="J797" i="10" s="1"/>
  <c r="BJ52" i="10"/>
  <c r="BJ67" i="10" s="1"/>
  <c r="BF52" i="10"/>
  <c r="BF67" i="10" s="1"/>
  <c r="J789" i="10" s="1"/>
  <c r="BB52" i="10"/>
  <c r="BB67" i="10" s="1"/>
  <c r="AX52" i="10"/>
  <c r="AX67" i="10" s="1"/>
  <c r="J781" i="10" s="1"/>
  <c r="AT52" i="10"/>
  <c r="AT67" i="10" s="1"/>
  <c r="J777" i="10" s="1"/>
  <c r="AP52" i="10"/>
  <c r="AP67" i="10" s="1"/>
  <c r="J773" i="10" s="1"/>
  <c r="AL52" i="10"/>
  <c r="AL67" i="10" s="1"/>
  <c r="AH52" i="10"/>
  <c r="AH67" i="10" s="1"/>
  <c r="J765" i="10" s="1"/>
  <c r="AD52" i="10"/>
  <c r="AD67" i="10" s="1"/>
  <c r="Z52" i="10"/>
  <c r="Z67" i="10" s="1"/>
  <c r="J757" i="10" s="1"/>
  <c r="V52" i="10"/>
  <c r="V67" i="10" s="1"/>
  <c r="R52" i="10"/>
  <c r="R67" i="10" s="1"/>
  <c r="J749" i="10" s="1"/>
  <c r="N52" i="10"/>
  <c r="N67" i="10" s="1"/>
  <c r="J52" i="10"/>
  <c r="J67" i="10" s="1"/>
  <c r="J741" i="10" s="1"/>
  <c r="F52" i="10"/>
  <c r="F67" i="10" s="1"/>
  <c r="AV52" i="10"/>
  <c r="AV67" i="10" s="1"/>
  <c r="AB52" i="10"/>
  <c r="AB67" i="10" s="1"/>
  <c r="P52" i="10"/>
  <c r="P67" i="10" s="1"/>
  <c r="D52" i="10"/>
  <c r="D67" i="10" s="1"/>
  <c r="J735" i="10" s="1"/>
  <c r="CC52" i="10"/>
  <c r="CC67" i="10" s="1"/>
  <c r="J812" i="10" s="1"/>
  <c r="BY52" i="10"/>
  <c r="BY67" i="10" s="1"/>
  <c r="BU52" i="10"/>
  <c r="BU67" i="10" s="1"/>
  <c r="J804" i="10" s="1"/>
  <c r="BQ52" i="10"/>
  <c r="BQ67" i="10" s="1"/>
  <c r="BM52" i="10"/>
  <c r="BM67" i="10" s="1"/>
  <c r="J796" i="10" s="1"/>
  <c r="BI52" i="10"/>
  <c r="BI67" i="10" s="1"/>
  <c r="BE52" i="10"/>
  <c r="BE67" i="10" s="1"/>
  <c r="J788" i="10" s="1"/>
  <c r="BA52" i="10"/>
  <c r="BA67" i="10" s="1"/>
  <c r="AW52" i="10"/>
  <c r="AW67" i="10" s="1"/>
  <c r="J780" i="10" s="1"/>
  <c r="AS52" i="10"/>
  <c r="AS67" i="10" s="1"/>
  <c r="AO52" i="10"/>
  <c r="AO67" i="10" s="1"/>
  <c r="J772" i="10" s="1"/>
  <c r="AK52" i="10"/>
  <c r="AK67" i="10" s="1"/>
  <c r="AG52" i="10"/>
  <c r="AG67" i="10" s="1"/>
  <c r="J764" i="10" s="1"/>
  <c r="AC52" i="10"/>
  <c r="AC67" i="10" s="1"/>
  <c r="J760" i="10" s="1"/>
  <c r="Y52" i="10"/>
  <c r="Y67" i="10" s="1"/>
  <c r="J756" i="10" s="1"/>
  <c r="U52" i="10"/>
  <c r="U67" i="10" s="1"/>
  <c r="J752" i="10" s="1"/>
  <c r="Q52" i="10"/>
  <c r="Q67" i="10" s="1"/>
  <c r="J748" i="10" s="1"/>
  <c r="M52" i="10"/>
  <c r="M67" i="10" s="1"/>
  <c r="I52" i="10"/>
  <c r="I67" i="10" s="1"/>
  <c r="J740" i="10" s="1"/>
  <c r="E52" i="10"/>
  <c r="E67" i="10" s="1"/>
  <c r="CB52" i="10"/>
  <c r="CB67" i="10" s="1"/>
  <c r="BX52" i="10"/>
  <c r="BX67" i="10" s="1"/>
  <c r="BT52" i="10"/>
  <c r="BT67" i="10" s="1"/>
  <c r="BP52" i="10"/>
  <c r="BP67" i="10" s="1"/>
  <c r="J799" i="10" s="1"/>
  <c r="BL52" i="10"/>
  <c r="BL67" i="10" s="1"/>
  <c r="BD52" i="10"/>
  <c r="BD67" i="10" s="1"/>
  <c r="AZ52" i="10"/>
  <c r="AZ67" i="10" s="1"/>
  <c r="AN52" i="10"/>
  <c r="AN67" i="10" s="1"/>
  <c r="AF52" i="10"/>
  <c r="AF67" i="10" s="1"/>
  <c r="T52" i="10"/>
  <c r="T67" i="10" s="1"/>
  <c r="H52" i="10"/>
  <c r="H67" i="10" s="1"/>
  <c r="CA52" i="10"/>
  <c r="CA67" i="10" s="1"/>
  <c r="J810" i="10" s="1"/>
  <c r="BW52" i="10"/>
  <c r="BW67" i="10" s="1"/>
  <c r="BS52" i="10"/>
  <c r="BS67" i="10" s="1"/>
  <c r="BO52" i="10"/>
  <c r="BO67" i="10" s="1"/>
  <c r="BK52" i="10"/>
  <c r="BK67" i="10" s="1"/>
  <c r="J794" i="10" s="1"/>
  <c r="BG52" i="10"/>
  <c r="BG67" i="10" s="1"/>
  <c r="BC52" i="10"/>
  <c r="BC67" i="10" s="1"/>
  <c r="AY52" i="10"/>
  <c r="AY67" i="10" s="1"/>
  <c r="J782" i="10" s="1"/>
  <c r="AU52" i="10"/>
  <c r="AU67" i="10" s="1"/>
  <c r="AQ52" i="10"/>
  <c r="AQ67" i="10" s="1"/>
  <c r="J774" i="10" s="1"/>
  <c r="AM52" i="10"/>
  <c r="AM67" i="10" s="1"/>
  <c r="AI52" i="10"/>
  <c r="AI67" i="10" s="1"/>
  <c r="AE52" i="10"/>
  <c r="AE67" i="10" s="1"/>
  <c r="AA52" i="10"/>
  <c r="AA67" i="10" s="1"/>
  <c r="W52" i="10"/>
  <c r="W67" i="10" s="1"/>
  <c r="S52" i="10"/>
  <c r="S67" i="10" s="1"/>
  <c r="O52" i="10"/>
  <c r="O67" i="10" s="1"/>
  <c r="J746" i="10" s="1"/>
  <c r="K52" i="10"/>
  <c r="K67" i="10" s="1"/>
  <c r="G52" i="10"/>
  <c r="G67" i="10" s="1"/>
  <c r="C52" i="10"/>
  <c r="BH52" i="10"/>
  <c r="BH67" i="10" s="1"/>
  <c r="AR52" i="10"/>
  <c r="AR67" i="10" s="1"/>
  <c r="AJ52" i="10"/>
  <c r="AJ67" i="10" s="1"/>
  <c r="X52" i="10"/>
  <c r="X67" i="10" s="1"/>
  <c r="L52" i="10"/>
  <c r="L67" i="10" s="1"/>
  <c r="BP71" i="10"/>
  <c r="C621" i="10" s="1"/>
  <c r="D71" i="10"/>
  <c r="C497" i="10" s="1"/>
  <c r="G497" i="10" s="1"/>
  <c r="E797" i="10"/>
  <c r="E757" i="10"/>
  <c r="E788" i="10"/>
  <c r="E765" i="10"/>
  <c r="E796" i="10"/>
  <c r="E749" i="10"/>
  <c r="E780" i="10"/>
  <c r="E764" i="10"/>
  <c r="E805" i="10"/>
  <c r="E741" i="10"/>
  <c r="E772" i="10"/>
  <c r="CE48" i="10"/>
  <c r="E789" i="10"/>
  <c r="E734" i="10"/>
  <c r="CE62" i="10"/>
  <c r="E756" i="10"/>
  <c r="N816" i="10"/>
  <c r="C465" i="10"/>
  <c r="K612" i="10"/>
  <c r="E781" i="10"/>
  <c r="E812" i="10"/>
  <c r="E748" i="10"/>
  <c r="Q71" i="10"/>
  <c r="E773" i="10"/>
  <c r="E804" i="10"/>
  <c r="E740" i="10"/>
  <c r="AP71" i="10" l="1"/>
  <c r="C535" i="10" s="1"/>
  <c r="G535" i="10" s="1"/>
  <c r="Y71" i="10"/>
  <c r="C518" i="10" s="1"/>
  <c r="BF71" i="10"/>
  <c r="C551" i="10" s="1"/>
  <c r="C669" i="10"/>
  <c r="O71" i="10"/>
  <c r="I71" i="10"/>
  <c r="C674" i="10" s="1"/>
  <c r="AO71" i="10"/>
  <c r="C706" i="10" s="1"/>
  <c r="BV71" i="10"/>
  <c r="BE71" i="10"/>
  <c r="BU71" i="10"/>
  <c r="C566" i="10" s="1"/>
  <c r="J71" i="10"/>
  <c r="C675" i="10" s="1"/>
  <c r="Z71" i="10"/>
  <c r="CA71" i="10"/>
  <c r="J758" i="10"/>
  <c r="AA71" i="10"/>
  <c r="J806" i="10"/>
  <c r="BW71" i="10"/>
  <c r="R71" i="10"/>
  <c r="C683" i="10" s="1"/>
  <c r="C561" i="10"/>
  <c r="AH71" i="10"/>
  <c r="BN71" i="10"/>
  <c r="C559" i="10" s="1"/>
  <c r="J743" i="10"/>
  <c r="L71" i="10"/>
  <c r="J791" i="10"/>
  <c r="BH71" i="10"/>
  <c r="J762" i="10"/>
  <c r="AE71" i="10"/>
  <c r="J778" i="10"/>
  <c r="AU71" i="10"/>
  <c r="J771" i="10"/>
  <c r="AN71" i="10"/>
  <c r="J736" i="10"/>
  <c r="E71" i="10"/>
  <c r="J768" i="10"/>
  <c r="AK71" i="10"/>
  <c r="J784" i="10"/>
  <c r="BA71" i="10"/>
  <c r="J800" i="10"/>
  <c r="BQ71" i="10"/>
  <c r="J737" i="10"/>
  <c r="F71" i="10"/>
  <c r="J753" i="10"/>
  <c r="V71" i="10"/>
  <c r="J769" i="10"/>
  <c r="AL71" i="10"/>
  <c r="J785" i="10"/>
  <c r="BB71" i="10"/>
  <c r="J801" i="10"/>
  <c r="BR71" i="10"/>
  <c r="U71" i="10"/>
  <c r="AQ71" i="10"/>
  <c r="J742" i="10"/>
  <c r="K71" i="10"/>
  <c r="J790" i="10"/>
  <c r="BG71" i="10"/>
  <c r="J795" i="10"/>
  <c r="BL71" i="10"/>
  <c r="J811" i="10"/>
  <c r="CB71" i="10"/>
  <c r="J779" i="10"/>
  <c r="AV71" i="10"/>
  <c r="CC71" i="10"/>
  <c r="C620" i="10" s="1"/>
  <c r="J755" i="10"/>
  <c r="X71" i="10"/>
  <c r="C67" i="10"/>
  <c r="CE52" i="10"/>
  <c r="J750" i="10"/>
  <c r="S71" i="10"/>
  <c r="J766" i="10"/>
  <c r="AI71" i="10"/>
  <c r="J798" i="10"/>
  <c r="BO71" i="10"/>
  <c r="J739" i="10"/>
  <c r="H71" i="10"/>
  <c r="J783" i="10"/>
  <c r="AZ71" i="10"/>
  <c r="J803" i="10"/>
  <c r="BT71" i="10"/>
  <c r="J747" i="10"/>
  <c r="P71" i="10"/>
  <c r="BK71" i="10"/>
  <c r="AC71" i="10"/>
  <c r="J775" i="10"/>
  <c r="AR71" i="10"/>
  <c r="J763" i="10"/>
  <c r="AF71" i="10"/>
  <c r="AX71" i="10"/>
  <c r="C616" i="10" s="1"/>
  <c r="AG71" i="10"/>
  <c r="AW71" i="10"/>
  <c r="C631" i="10" s="1"/>
  <c r="BM71" i="10"/>
  <c r="C638" i="10" s="1"/>
  <c r="J767" i="10"/>
  <c r="AJ71" i="10"/>
  <c r="J738" i="10"/>
  <c r="G71" i="10"/>
  <c r="J754" i="10"/>
  <c r="W71" i="10"/>
  <c r="J770" i="10"/>
  <c r="AM71" i="10"/>
  <c r="J786" i="10"/>
  <c r="BC71" i="10"/>
  <c r="J802" i="10"/>
  <c r="BS71" i="10"/>
  <c r="J751" i="10"/>
  <c r="T71" i="10"/>
  <c r="J787" i="10"/>
  <c r="BD71" i="10"/>
  <c r="J807" i="10"/>
  <c r="BX71" i="10"/>
  <c r="J744" i="10"/>
  <c r="M71" i="10"/>
  <c r="J776" i="10"/>
  <c r="AS71" i="10"/>
  <c r="J792" i="10"/>
  <c r="BI71" i="10"/>
  <c r="J808" i="10"/>
  <c r="BY71" i="10"/>
  <c r="J759" i="10"/>
  <c r="AB71" i="10"/>
  <c r="J745" i="10"/>
  <c r="N71" i="10"/>
  <c r="J761" i="10"/>
  <c r="AD71" i="10"/>
  <c r="J793" i="10"/>
  <c r="BJ71" i="10"/>
  <c r="J809" i="10"/>
  <c r="BZ71" i="10"/>
  <c r="AT71" i="10"/>
  <c r="AY71" i="10"/>
  <c r="C698" i="10"/>
  <c r="C526" i="10"/>
  <c r="C690" i="10"/>
  <c r="C642" i="10"/>
  <c r="C567" i="10"/>
  <c r="C511" i="10"/>
  <c r="C682" i="10"/>
  <c r="C510" i="10"/>
  <c r="C502" i="10"/>
  <c r="G502" i="10" s="1"/>
  <c r="C574" i="10"/>
  <c r="E816" i="10"/>
  <c r="C428" i="10"/>
  <c r="C614" i="10"/>
  <c r="C550" i="10"/>
  <c r="C542" i="10"/>
  <c r="C641" i="10"/>
  <c r="E815" i="10"/>
  <c r="C699" i="10"/>
  <c r="C527" i="10"/>
  <c r="G527" i="10" s="1"/>
  <c r="C691" i="10"/>
  <c r="C519" i="10"/>
  <c r="C619" i="10"/>
  <c r="C707" i="10"/>
  <c r="C629" i="10"/>
  <c r="C543" i="10" l="1"/>
  <c r="C534" i="10"/>
  <c r="G534" i="10" s="1"/>
  <c r="C503" i="10"/>
  <c r="G503" i="10" s="1"/>
  <c r="C558" i="10"/>
  <c r="C572" i="10"/>
  <c r="C647" i="10"/>
  <c r="C508" i="10"/>
  <c r="G508" i="10" s="1"/>
  <c r="H508" i="10" s="1"/>
  <c r="C680" i="10"/>
  <c r="C671" i="10"/>
  <c r="C499" i="10"/>
  <c r="G499" i="10" s="1"/>
  <c r="C544" i="10"/>
  <c r="G544" i="10" s="1"/>
  <c r="H544" i="10" s="1"/>
  <c r="C625" i="10"/>
  <c r="C617" i="10"/>
  <c r="C555" i="10"/>
  <c r="C679" i="10"/>
  <c r="C507" i="10"/>
  <c r="G507" i="10" s="1"/>
  <c r="C645" i="10"/>
  <c r="C570" i="10"/>
  <c r="C538" i="10"/>
  <c r="G538" i="10" s="1"/>
  <c r="C710" i="10"/>
  <c r="C644" i="10"/>
  <c r="C569" i="10"/>
  <c r="C513" i="10"/>
  <c r="C685" i="10"/>
  <c r="C548" i="10"/>
  <c r="C633" i="10"/>
  <c r="C688" i="10"/>
  <c r="C516" i="10"/>
  <c r="G516" i="10" s="1"/>
  <c r="H516" i="10" s="1"/>
  <c r="C701" i="10"/>
  <c r="C529" i="10"/>
  <c r="G529" i="10" s="1"/>
  <c r="H529" i="10" s="1"/>
  <c r="C537" i="10"/>
  <c r="G537" i="10" s="1"/>
  <c r="C709" i="10"/>
  <c r="C681" i="10"/>
  <c r="C509" i="10"/>
  <c r="C545" i="10"/>
  <c r="G545" i="10" s="1"/>
  <c r="H545" i="10" s="1"/>
  <c r="C628" i="10"/>
  <c r="C627" i="10"/>
  <c r="C560" i="10"/>
  <c r="C684" i="10"/>
  <c r="C512" i="10"/>
  <c r="C689" i="10"/>
  <c r="C517" i="10"/>
  <c r="C713" i="10"/>
  <c r="C541" i="10"/>
  <c r="C504" i="10"/>
  <c r="G504" i="10" s="1"/>
  <c r="C676" i="10"/>
  <c r="C703" i="10"/>
  <c r="C531" i="10"/>
  <c r="C670" i="10"/>
  <c r="C498" i="10"/>
  <c r="G498" i="10" s="1"/>
  <c r="H498" i="10" s="1"/>
  <c r="C712" i="10"/>
  <c r="C540" i="10"/>
  <c r="G540" i="10" s="1"/>
  <c r="C711" i="10"/>
  <c r="C539" i="10"/>
  <c r="G539" i="10" s="1"/>
  <c r="C573" i="10"/>
  <c r="C622" i="10"/>
  <c r="C552" i="10"/>
  <c r="C618" i="10"/>
  <c r="C708" i="10"/>
  <c r="C536" i="10"/>
  <c r="G536" i="10" s="1"/>
  <c r="C547" i="10"/>
  <c r="C632" i="10"/>
  <c r="C687" i="10"/>
  <c r="C515" i="10"/>
  <c r="G515" i="10" s="1"/>
  <c r="H515" i="10" s="1"/>
  <c r="C623" i="10"/>
  <c r="C562" i="10"/>
  <c r="C702" i="10"/>
  <c r="C530" i="10"/>
  <c r="C533" i="10"/>
  <c r="G533" i="10" s="1"/>
  <c r="C705" i="10"/>
  <c r="C696" i="10"/>
  <c r="C524" i="10"/>
  <c r="C505" i="10"/>
  <c r="G505" i="10" s="1"/>
  <c r="C677" i="10"/>
  <c r="C520" i="10"/>
  <c r="C692" i="10"/>
  <c r="C556" i="10"/>
  <c r="C635" i="10"/>
  <c r="CE67" i="10"/>
  <c r="J734" i="10"/>
  <c r="J815" i="10" s="1"/>
  <c r="C71" i="10"/>
  <c r="C637" i="10"/>
  <c r="C557" i="10"/>
  <c r="C563" i="10"/>
  <c r="C626" i="10"/>
  <c r="C630" i="10"/>
  <c r="C546" i="10"/>
  <c r="C553" i="10"/>
  <c r="C636" i="10"/>
  <c r="C568" i="10"/>
  <c r="C643" i="10"/>
  <c r="C571" i="10"/>
  <c r="C646" i="10"/>
  <c r="C523" i="10"/>
  <c r="C695" i="10"/>
  <c r="C521" i="10"/>
  <c r="C693" i="10"/>
  <c r="C634" i="10"/>
  <c r="C554" i="10"/>
  <c r="C506" i="10"/>
  <c r="G506" i="10" s="1"/>
  <c r="C678" i="10"/>
  <c r="C624" i="10"/>
  <c r="C549" i="10"/>
  <c r="C639" i="10"/>
  <c r="C564" i="10"/>
  <c r="C704" i="10"/>
  <c r="C532" i="10"/>
  <c r="G532" i="10" s="1"/>
  <c r="C500" i="10"/>
  <c r="G500" i="10" s="1"/>
  <c r="C672" i="10"/>
  <c r="C697" i="10"/>
  <c r="C525" i="10"/>
  <c r="G525" i="10" s="1"/>
  <c r="H525" i="10" s="1"/>
  <c r="C694" i="10"/>
  <c r="C522" i="10"/>
  <c r="C565" i="10"/>
  <c r="C640" i="10"/>
  <c r="C673" i="10"/>
  <c r="C501" i="10"/>
  <c r="C528" i="10"/>
  <c r="G528" i="10" s="1"/>
  <c r="C700" i="10"/>
  <c r="C514" i="10"/>
  <c r="C686" i="10"/>
  <c r="G519" i="10"/>
  <c r="H519" i="10" s="1"/>
  <c r="D615" i="10"/>
  <c r="G511" i="10"/>
  <c r="H511" i="10" s="1"/>
  <c r="G510" i="10"/>
  <c r="H510" i="10" s="1"/>
  <c r="G518" i="10"/>
  <c r="H518" i="10" s="1"/>
  <c r="G526" i="10"/>
  <c r="H526" i="10"/>
  <c r="G550" i="10"/>
  <c r="H550" i="10" s="1"/>
  <c r="C648" i="10" l="1"/>
  <c r="M716" i="10" s="1"/>
  <c r="Y816" i="10" s="1"/>
  <c r="G546" i="10"/>
  <c r="H546" i="10"/>
  <c r="C433" i="10"/>
  <c r="C441" i="10" s="1"/>
  <c r="J816" i="10"/>
  <c r="CE71" i="10"/>
  <c r="C716" i="10" s="1"/>
  <c r="G520" i="10"/>
  <c r="H520" i="10"/>
  <c r="H513" i="10"/>
  <c r="G513" i="10"/>
  <c r="H524" i="10"/>
  <c r="G524" i="10"/>
  <c r="G512" i="10"/>
  <c r="H512" i="10"/>
  <c r="H522" i="10"/>
  <c r="G522" i="10"/>
  <c r="G517" i="10"/>
  <c r="H517" i="10" s="1"/>
  <c r="G509" i="10"/>
  <c r="H509" i="10" s="1"/>
  <c r="G530" i="10"/>
  <c r="H530" i="10"/>
  <c r="G531" i="10"/>
  <c r="H531" i="10"/>
  <c r="H523" i="10"/>
  <c r="G523" i="10"/>
  <c r="G501" i="10"/>
  <c r="H501" i="10"/>
  <c r="G514" i="10"/>
  <c r="H514" i="10"/>
  <c r="G521" i="10"/>
  <c r="H521" i="10"/>
  <c r="C668" i="10"/>
  <c r="C715" i="10" s="1"/>
  <c r="C496" i="10"/>
  <c r="G496" i="10" s="1"/>
  <c r="H496" i="10" s="1"/>
  <c r="D709" i="10"/>
  <c r="D701" i="10"/>
  <c r="D693" i="10"/>
  <c r="D685" i="10"/>
  <c r="D706" i="10"/>
  <c r="D698" i="10"/>
  <c r="D690" i="10"/>
  <c r="D682" i="10"/>
  <c r="D711" i="10"/>
  <c r="D703" i="10"/>
  <c r="D695" i="10"/>
  <c r="D687" i="10"/>
  <c r="D713" i="10"/>
  <c r="D705" i="10"/>
  <c r="D697" i="10"/>
  <c r="D689" i="10"/>
  <c r="D710" i="10"/>
  <c r="D702" i="10"/>
  <c r="D694" i="10"/>
  <c r="D686" i="10"/>
  <c r="D699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91" i="10"/>
  <c r="D680" i="10"/>
  <c r="D672" i="10"/>
  <c r="D620" i="10"/>
  <c r="D616" i="10"/>
  <c r="D677" i="10"/>
  <c r="D669" i="10"/>
  <c r="D627" i="10"/>
  <c r="D704" i="10"/>
  <c r="D700" i="10"/>
  <c r="D679" i="10"/>
  <c r="D671" i="10"/>
  <c r="D625" i="10"/>
  <c r="D696" i="10"/>
  <c r="D692" i="10"/>
  <c r="D683" i="10"/>
  <c r="D676" i="10"/>
  <c r="D668" i="10"/>
  <c r="D628" i="10"/>
  <c r="D622" i="10"/>
  <c r="D618" i="10"/>
  <c r="D678" i="10"/>
  <c r="D674" i="10"/>
  <c r="D646" i="10"/>
  <c r="D619" i="10"/>
  <c r="D670" i="10"/>
  <c r="D626" i="10"/>
  <c r="D684" i="10"/>
  <c r="D681" i="10"/>
  <c r="D645" i="10"/>
  <c r="D629" i="10"/>
  <c r="D688" i="10"/>
  <c r="D673" i="10"/>
  <c r="D708" i="10"/>
  <c r="D647" i="10"/>
  <c r="D623" i="10"/>
  <c r="D712" i="10"/>
  <c r="D707" i="10"/>
  <c r="D621" i="10"/>
  <c r="D617" i="10"/>
  <c r="D716" i="10"/>
  <c r="E612" i="10" l="1"/>
  <c r="D715" i="10"/>
  <c r="E623" i="10"/>
  <c r="E706" i="10" l="1"/>
  <c r="E698" i="10"/>
  <c r="E690" i="10"/>
  <c r="E682" i="10"/>
  <c r="E711" i="10"/>
  <c r="E703" i="10"/>
  <c r="E695" i="10"/>
  <c r="E687" i="10"/>
  <c r="E708" i="10"/>
  <c r="E700" i="10"/>
  <c r="E692" i="10"/>
  <c r="E710" i="10"/>
  <c r="E702" i="10"/>
  <c r="E694" i="10"/>
  <c r="E686" i="10"/>
  <c r="E716" i="10"/>
  <c r="E707" i="10"/>
  <c r="E699" i="10"/>
  <c r="E691" i="10"/>
  <c r="E701" i="10"/>
  <c r="E697" i="10"/>
  <c r="E680" i="10"/>
  <c r="E672" i="10"/>
  <c r="E693" i="10"/>
  <c r="E689" i="10"/>
  <c r="E677" i="10"/>
  <c r="E669" i="10"/>
  <c r="E627" i="10"/>
  <c r="E712" i="10"/>
  <c r="E685" i="10"/>
  <c r="E674" i="10"/>
  <c r="E696" i="10"/>
  <c r="E683" i="10"/>
  <c r="E676" i="10"/>
  <c r="E668" i="10"/>
  <c r="E628" i="10"/>
  <c r="E688" i="10"/>
  <c r="E681" i="10"/>
  <c r="E673" i="10"/>
  <c r="E670" i="10"/>
  <c r="E638" i="10"/>
  <c r="E630" i="10"/>
  <c r="E626" i="10"/>
  <c r="E643" i="10"/>
  <c r="E635" i="10"/>
  <c r="E704" i="10"/>
  <c r="E679" i="10"/>
  <c r="E637" i="10"/>
  <c r="E709" i="10"/>
  <c r="E675" i="10"/>
  <c r="E671" i="10"/>
  <c r="E647" i="10"/>
  <c r="E642" i="10"/>
  <c r="E634" i="10"/>
  <c r="E624" i="10"/>
  <c r="E713" i="10"/>
  <c r="E639" i="10"/>
  <c r="E631" i="10"/>
  <c r="E678" i="10"/>
  <c r="E646" i="10"/>
  <c r="E641" i="10"/>
  <c r="E633" i="10"/>
  <c r="E645" i="10"/>
  <c r="E644" i="10"/>
  <c r="E684" i="10"/>
  <c r="E632" i="10"/>
  <c r="E640" i="10"/>
  <c r="E629" i="10"/>
  <c r="E705" i="10"/>
  <c r="E625" i="10"/>
  <c r="E636" i="10"/>
  <c r="E715" i="10" l="1"/>
  <c r="F624" i="10"/>
  <c r="F711" i="10" l="1"/>
  <c r="F703" i="10"/>
  <c r="F695" i="10"/>
  <c r="F687" i="10"/>
  <c r="F708" i="10"/>
  <c r="F700" i="10"/>
  <c r="F692" i="10"/>
  <c r="F684" i="10"/>
  <c r="F713" i="10"/>
  <c r="F705" i="10"/>
  <c r="F697" i="10"/>
  <c r="F689" i="10"/>
  <c r="F716" i="10"/>
  <c r="F707" i="10"/>
  <c r="F699" i="10"/>
  <c r="F691" i="10"/>
  <c r="F683" i="10"/>
  <c r="F712" i="10"/>
  <c r="F704" i="10"/>
  <c r="F696" i="10"/>
  <c r="F688" i="10"/>
  <c r="F693" i="10"/>
  <c r="F677" i="10"/>
  <c r="F669" i="10"/>
  <c r="F627" i="10"/>
  <c r="F685" i="10"/>
  <c r="F674" i="10"/>
  <c r="F710" i="10"/>
  <c r="F679" i="10"/>
  <c r="F671" i="10"/>
  <c r="F625" i="10"/>
  <c r="F698" i="10"/>
  <c r="F694" i="10"/>
  <c r="F681" i="10"/>
  <c r="F673" i="10"/>
  <c r="F690" i="10"/>
  <c r="F686" i="10"/>
  <c r="F678" i="10"/>
  <c r="F670" i="10"/>
  <c r="F647" i="10"/>
  <c r="F646" i="10"/>
  <c r="F645" i="10"/>
  <c r="F629" i="10"/>
  <c r="F626" i="10"/>
  <c r="F706" i="10"/>
  <c r="F701" i="10"/>
  <c r="F672" i="10"/>
  <c r="F668" i="10"/>
  <c r="F643" i="10"/>
  <c r="F635" i="10"/>
  <c r="F640" i="10"/>
  <c r="F632" i="10"/>
  <c r="F709" i="10"/>
  <c r="F675" i="10"/>
  <c r="F642" i="10"/>
  <c r="F634" i="10"/>
  <c r="F639" i="10"/>
  <c r="F631" i="10"/>
  <c r="F628" i="10"/>
  <c r="F644" i="10"/>
  <c r="F636" i="10"/>
  <c r="F682" i="10"/>
  <c r="F680" i="10"/>
  <c r="F676" i="10"/>
  <c r="F638" i="10"/>
  <c r="F630" i="10"/>
  <c r="F633" i="10"/>
  <c r="F641" i="10"/>
  <c r="F637" i="10"/>
  <c r="F702" i="10"/>
  <c r="F715" i="10" l="1"/>
  <c r="G625" i="10"/>
  <c r="G708" i="10" l="1"/>
  <c r="G700" i="10"/>
  <c r="G692" i="10"/>
  <c r="G684" i="10"/>
  <c r="G713" i="10"/>
  <c r="G705" i="10"/>
  <c r="G697" i="10"/>
  <c r="G689" i="10"/>
  <c r="G710" i="10"/>
  <c r="G702" i="10"/>
  <c r="G694" i="10"/>
  <c r="G686" i="10"/>
  <c r="G712" i="10"/>
  <c r="G704" i="10"/>
  <c r="G696" i="10"/>
  <c r="G688" i="10"/>
  <c r="G709" i="10"/>
  <c r="G701" i="10"/>
  <c r="G693" i="10"/>
  <c r="G685" i="10"/>
  <c r="G695" i="10"/>
  <c r="G691" i="10"/>
  <c r="G674" i="10"/>
  <c r="G687" i="10"/>
  <c r="G679" i="10"/>
  <c r="G671" i="10"/>
  <c r="G706" i="10"/>
  <c r="G682" i="10"/>
  <c r="G676" i="10"/>
  <c r="G668" i="10"/>
  <c r="G628" i="10"/>
  <c r="G690" i="10"/>
  <c r="G678" i="10"/>
  <c r="G670" i="10"/>
  <c r="G647" i="10"/>
  <c r="G646" i="10"/>
  <c r="G645" i="10"/>
  <c r="G629" i="10"/>
  <c r="G626" i="10"/>
  <c r="G716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711" i="10"/>
  <c r="G699" i="10"/>
  <c r="G677" i="10"/>
  <c r="G673" i="10"/>
  <c r="G698" i="10"/>
  <c r="G683" i="10"/>
  <c r="G669" i="10"/>
  <c r="G703" i="10"/>
  <c r="G672" i="10"/>
  <c r="G681" i="10"/>
  <c r="G680" i="10"/>
  <c r="G707" i="10"/>
  <c r="G627" i="10"/>
  <c r="H628" i="10" l="1"/>
  <c r="G715" i="10"/>
  <c r="H713" i="10" l="1"/>
  <c r="H705" i="10"/>
  <c r="H697" i="10"/>
  <c r="H689" i="10"/>
  <c r="H710" i="10"/>
  <c r="H702" i="10"/>
  <c r="H694" i="10"/>
  <c r="H686" i="10"/>
  <c r="H716" i="10"/>
  <c r="H707" i="10"/>
  <c r="H699" i="10"/>
  <c r="H691" i="10"/>
  <c r="H709" i="10"/>
  <c r="H701" i="10"/>
  <c r="H693" i="10"/>
  <c r="H685" i="10"/>
  <c r="H706" i="10"/>
  <c r="H698" i="10"/>
  <c r="H690" i="10"/>
  <c r="H687" i="10"/>
  <c r="H679" i="10"/>
  <c r="H671" i="10"/>
  <c r="H712" i="10"/>
  <c r="H682" i="10"/>
  <c r="H676" i="10"/>
  <c r="H668" i="10"/>
  <c r="H708" i="10"/>
  <c r="H704" i="10"/>
  <c r="H683" i="10"/>
  <c r="H681" i="10"/>
  <c r="H673" i="10"/>
  <c r="H692" i="10"/>
  <c r="H688" i="10"/>
  <c r="H67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711" i="10"/>
  <c r="H684" i="10"/>
  <c r="H680" i="10"/>
  <c r="H672" i="10"/>
  <c r="H700" i="10"/>
  <c r="H695" i="10"/>
  <c r="H645" i="10"/>
  <c r="H629" i="10"/>
  <c r="H669" i="10"/>
  <c r="H647" i="10"/>
  <c r="H703" i="10"/>
  <c r="H696" i="10"/>
  <c r="H674" i="10"/>
  <c r="H670" i="10"/>
  <c r="H678" i="10"/>
  <c r="H677" i="10"/>
  <c r="H646" i="10"/>
  <c r="H715" i="10" l="1"/>
  <c r="I629" i="10"/>
  <c r="I710" i="10" l="1"/>
  <c r="I702" i="10"/>
  <c r="I694" i="10"/>
  <c r="I686" i="10"/>
  <c r="I716" i="10"/>
  <c r="I707" i="10"/>
  <c r="I699" i="10"/>
  <c r="I691" i="10"/>
  <c r="I683" i="10"/>
  <c r="I712" i="10"/>
  <c r="I704" i="10"/>
  <c r="I696" i="10"/>
  <c r="I688" i="10"/>
  <c r="I706" i="10"/>
  <c r="I698" i="10"/>
  <c r="I690" i="10"/>
  <c r="I682" i="10"/>
  <c r="I711" i="10"/>
  <c r="I703" i="10"/>
  <c r="I695" i="10"/>
  <c r="I687" i="10"/>
  <c r="I689" i="10"/>
  <c r="I685" i="10"/>
  <c r="I676" i="10"/>
  <c r="I668" i="10"/>
  <c r="I708" i="10"/>
  <c r="I681" i="10"/>
  <c r="I673" i="10"/>
  <c r="I700" i="10"/>
  <c r="I678" i="10"/>
  <c r="I670" i="10"/>
  <c r="I647" i="10"/>
  <c r="I646" i="10"/>
  <c r="I645" i="10"/>
  <c r="I684" i="10"/>
  <c r="I680" i="10"/>
  <c r="I672" i="10"/>
  <c r="I713" i="10"/>
  <c r="I709" i="10"/>
  <c r="I677" i="10"/>
  <c r="I669" i="10"/>
  <c r="I640" i="10"/>
  <c r="I632" i="10"/>
  <c r="I705" i="10"/>
  <c r="I637" i="10"/>
  <c r="I671" i="10"/>
  <c r="I639" i="10"/>
  <c r="I631" i="10"/>
  <c r="I693" i="10"/>
  <c r="I644" i="10"/>
  <c r="I636" i="10"/>
  <c r="I692" i="10"/>
  <c r="I641" i="10"/>
  <c r="I633" i="10"/>
  <c r="I701" i="10"/>
  <c r="I643" i="10"/>
  <c r="I635" i="10"/>
  <c r="I634" i="10"/>
  <c r="I697" i="10"/>
  <c r="I679" i="10"/>
  <c r="I642" i="10"/>
  <c r="I675" i="10"/>
  <c r="I630" i="10"/>
  <c r="I638" i="10"/>
  <c r="I674" i="10"/>
  <c r="I715" i="10" l="1"/>
  <c r="J630" i="10"/>
  <c r="J716" i="10" l="1"/>
  <c r="J707" i="10"/>
  <c r="J699" i="10"/>
  <c r="J691" i="10"/>
  <c r="J683" i="10"/>
  <c r="J712" i="10"/>
  <c r="J704" i="10"/>
  <c r="J696" i="10"/>
  <c r="J688" i="10"/>
  <c r="J709" i="10"/>
  <c r="J701" i="10"/>
  <c r="J693" i="10"/>
  <c r="J685" i="10"/>
  <c r="J711" i="10"/>
  <c r="J703" i="10"/>
  <c r="J695" i="10"/>
  <c r="J687" i="10"/>
  <c r="J708" i="10"/>
  <c r="J700" i="10"/>
  <c r="J692" i="10"/>
  <c r="J684" i="10"/>
  <c r="J682" i="10"/>
  <c r="J681" i="10"/>
  <c r="J673" i="10"/>
  <c r="J710" i="10"/>
  <c r="J706" i="10"/>
  <c r="J678" i="10"/>
  <c r="J670" i="10"/>
  <c r="J647" i="10"/>
  <c r="J646" i="10"/>
  <c r="J645" i="10"/>
  <c r="J702" i="10"/>
  <c r="J698" i="10"/>
  <c r="J67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13" i="10"/>
  <c r="J686" i="10"/>
  <c r="J677" i="10"/>
  <c r="J669" i="10"/>
  <c r="J705" i="10"/>
  <c r="J674" i="10"/>
  <c r="J690" i="10"/>
  <c r="J679" i="10"/>
  <c r="J697" i="10"/>
  <c r="J680" i="10"/>
  <c r="J668" i="10"/>
  <c r="J672" i="10"/>
  <c r="J694" i="10"/>
  <c r="J671" i="10"/>
  <c r="J689" i="10"/>
  <c r="J676" i="10"/>
  <c r="J715" i="10" l="1"/>
  <c r="L647" i="10"/>
  <c r="L709" i="10" s="1"/>
  <c r="L685" i="10"/>
  <c r="L682" i="10"/>
  <c r="L687" i="10"/>
  <c r="L689" i="10"/>
  <c r="L686" i="10"/>
  <c r="L675" i="10"/>
  <c r="L672" i="10"/>
  <c r="L669" i="10"/>
  <c r="L699" i="10"/>
  <c r="L716" i="10"/>
  <c r="L678" i="10"/>
  <c r="K644" i="10"/>
  <c r="L670" i="10" l="1"/>
  <c r="L688" i="10"/>
  <c r="L681" i="10"/>
  <c r="L671" i="10"/>
  <c r="L677" i="10"/>
  <c r="L680" i="10"/>
  <c r="L683" i="10"/>
  <c r="L694" i="10"/>
  <c r="L697" i="10"/>
  <c r="L695" i="10"/>
  <c r="L690" i="10"/>
  <c r="L693" i="10"/>
  <c r="L691" i="10"/>
  <c r="L673" i="10"/>
  <c r="L668" i="10"/>
  <c r="L679" i="10"/>
  <c r="L692" i="10"/>
  <c r="L700" i="10"/>
  <c r="L708" i="10"/>
  <c r="L702" i="10"/>
  <c r="L705" i="10"/>
  <c r="L703" i="10"/>
  <c r="L698" i="10"/>
  <c r="L701" i="10"/>
  <c r="L674" i="10"/>
  <c r="L684" i="10"/>
  <c r="L676" i="10"/>
  <c r="L707" i="10"/>
  <c r="L696" i="10"/>
  <c r="L704" i="10"/>
  <c r="L712" i="10"/>
  <c r="L710" i="10"/>
  <c r="L713" i="10"/>
  <c r="L711" i="10"/>
  <c r="L706" i="10"/>
  <c r="L715" i="10"/>
  <c r="K712" i="10"/>
  <c r="M712" i="10" s="1"/>
  <c r="Y778" i="10" s="1"/>
  <c r="K704" i="10"/>
  <c r="K696" i="10"/>
  <c r="K688" i="10"/>
  <c r="M688" i="10" s="1"/>
  <c r="Y754" i="10" s="1"/>
  <c r="K709" i="10"/>
  <c r="M709" i="10" s="1"/>
  <c r="Y775" i="10" s="1"/>
  <c r="K701" i="10"/>
  <c r="K693" i="10"/>
  <c r="K685" i="10"/>
  <c r="M685" i="10" s="1"/>
  <c r="Y751" i="10" s="1"/>
  <c r="K706" i="10"/>
  <c r="K698" i="10"/>
  <c r="M698" i="10" s="1"/>
  <c r="Y764" i="10" s="1"/>
  <c r="K690" i="10"/>
  <c r="M690" i="10" s="1"/>
  <c r="Y756" i="10" s="1"/>
  <c r="K708" i="10"/>
  <c r="M708" i="10" s="1"/>
  <c r="Y774" i="10" s="1"/>
  <c r="K700" i="10"/>
  <c r="K692" i="10"/>
  <c r="M692" i="10" s="1"/>
  <c r="Y758" i="10" s="1"/>
  <c r="K684" i="10"/>
  <c r="M684" i="10" s="1"/>
  <c r="Y750" i="10" s="1"/>
  <c r="K713" i="10"/>
  <c r="M713" i="10" s="1"/>
  <c r="Y779" i="10" s="1"/>
  <c r="K705" i="10"/>
  <c r="M705" i="10" s="1"/>
  <c r="Y771" i="10" s="1"/>
  <c r="K697" i="10"/>
  <c r="M697" i="10" s="1"/>
  <c r="Y763" i="10" s="1"/>
  <c r="K689" i="10"/>
  <c r="M689" i="10" s="1"/>
  <c r="Y755" i="10" s="1"/>
  <c r="K710" i="10"/>
  <c r="K678" i="10"/>
  <c r="M678" i="10" s="1"/>
  <c r="Y744" i="10" s="1"/>
  <c r="K670" i="10"/>
  <c r="M670" i="10" s="1"/>
  <c r="Y736" i="10" s="1"/>
  <c r="K702" i="10"/>
  <c r="K683" i="10"/>
  <c r="M683" i="10" s="1"/>
  <c r="Y749" i="10" s="1"/>
  <c r="K675" i="10"/>
  <c r="M675" i="10" s="1"/>
  <c r="Y741" i="10" s="1"/>
  <c r="K694" i="10"/>
  <c r="K680" i="10"/>
  <c r="M680" i="10" s="1"/>
  <c r="Y746" i="10" s="1"/>
  <c r="K672" i="10"/>
  <c r="M672" i="10" s="1"/>
  <c r="Y738" i="10" s="1"/>
  <c r="K716" i="10"/>
  <c r="K711" i="10"/>
  <c r="M711" i="10" s="1"/>
  <c r="Y777" i="10" s="1"/>
  <c r="K674" i="10"/>
  <c r="K707" i="10"/>
  <c r="M707" i="10" s="1"/>
  <c r="Y773" i="10" s="1"/>
  <c r="K703" i="10"/>
  <c r="K679" i="10"/>
  <c r="K671" i="10"/>
  <c r="K695" i="10"/>
  <c r="M695" i="10" s="1"/>
  <c r="Y761" i="10" s="1"/>
  <c r="K681" i="10"/>
  <c r="M681" i="10" s="1"/>
  <c r="Y747" i="10" s="1"/>
  <c r="K677" i="10"/>
  <c r="M677" i="10" s="1"/>
  <c r="Y743" i="10" s="1"/>
  <c r="K687" i="10"/>
  <c r="M687" i="10" s="1"/>
  <c r="Y753" i="10" s="1"/>
  <c r="K676" i="10"/>
  <c r="M676" i="10" s="1"/>
  <c r="Y742" i="10" s="1"/>
  <c r="K691" i="10"/>
  <c r="M691" i="10" s="1"/>
  <c r="Y757" i="10" s="1"/>
  <c r="K699" i="10"/>
  <c r="M699" i="10" s="1"/>
  <c r="Y765" i="10" s="1"/>
  <c r="K673" i="10"/>
  <c r="M673" i="10" s="1"/>
  <c r="Y739" i="10" s="1"/>
  <c r="K669" i="10"/>
  <c r="M669" i="10" s="1"/>
  <c r="Y735" i="10" s="1"/>
  <c r="K686" i="10"/>
  <c r="M686" i="10" s="1"/>
  <c r="Y752" i="10" s="1"/>
  <c r="K668" i="10"/>
  <c r="K682" i="10"/>
  <c r="M682" i="10" s="1"/>
  <c r="Y748" i="10" s="1"/>
  <c r="M674" i="10"/>
  <c r="Y740" i="10" s="1"/>
  <c r="M706" i="10"/>
  <c r="Y772" i="10" s="1"/>
  <c r="M704" i="10"/>
  <c r="Y770" i="10" s="1"/>
  <c r="M710" i="10"/>
  <c r="Y776" i="10" s="1"/>
  <c r="M693" i="10" l="1"/>
  <c r="Y759" i="10" s="1"/>
  <c r="M696" i="10"/>
  <c r="Y762" i="10" s="1"/>
  <c r="M671" i="10"/>
  <c r="Y737" i="10" s="1"/>
  <c r="M702" i="10"/>
  <c r="Y768" i="10" s="1"/>
  <c r="K715" i="10"/>
  <c r="M679" i="10"/>
  <c r="Y745" i="10" s="1"/>
  <c r="M694" i="10"/>
  <c r="Y760" i="10" s="1"/>
  <c r="M701" i="10"/>
  <c r="Y767" i="10" s="1"/>
  <c r="M703" i="10"/>
  <c r="Y769" i="10" s="1"/>
  <c r="M700" i="10"/>
  <c r="Y766" i="10" s="1"/>
  <c r="M668" i="10"/>
  <c r="M715" i="10" l="1"/>
  <c r="Y734" i="10"/>
  <c r="Y815" i="10" s="1"/>
  <c r="F493" i="1" l="1"/>
  <c r="D493" i="1"/>
  <c r="B493" i="1"/>
  <c r="B575" i="1"/>
  <c r="B537" i="1" l="1"/>
  <c r="B516" i="1"/>
  <c r="B503" i="1"/>
  <c r="B508" i="1"/>
  <c r="B566" i="1"/>
  <c r="B526" i="1"/>
  <c r="B535" i="1"/>
  <c r="B542" i="1"/>
  <c r="B539" i="1"/>
  <c r="B565" i="1"/>
  <c r="B499" i="1"/>
  <c r="B538" i="1"/>
  <c r="B556" i="1"/>
  <c r="B518" i="1"/>
  <c r="B506" i="1"/>
  <c r="B570" i="1"/>
  <c r="B573" i="1"/>
  <c r="B533" i="1"/>
  <c r="B497" i="1"/>
  <c r="B498" i="1"/>
  <c r="B501" i="1"/>
  <c r="B517" i="1"/>
  <c r="B514" i="1"/>
  <c r="B507" i="1"/>
  <c r="B552" i="1"/>
  <c r="B545" i="1"/>
  <c r="B527" i="1"/>
  <c r="B522" i="1"/>
  <c r="B515" i="1"/>
  <c r="B540" i="1"/>
  <c r="B534" i="1"/>
  <c r="B564" i="1"/>
  <c r="B500" i="1"/>
  <c r="B557" i="1"/>
  <c r="B530" i="1"/>
  <c r="B561" i="1"/>
  <c r="B524" i="1" l="1"/>
  <c r="B550" i="1"/>
  <c r="B512" i="1"/>
  <c r="B525" i="1"/>
  <c r="B519" i="1"/>
  <c r="B532" i="1"/>
  <c r="B543" i="1"/>
  <c r="B546" i="1"/>
  <c r="B569" i="1"/>
  <c r="B558" i="1"/>
  <c r="B549" i="1"/>
  <c r="B554" i="1"/>
  <c r="B544" i="1"/>
  <c r="B567" i="1"/>
  <c r="B555" i="1"/>
  <c r="B563" i="1"/>
  <c r="B531" i="1"/>
  <c r="B496" i="1"/>
  <c r="B520" i="1"/>
  <c r="B548" i="1"/>
  <c r="B574" i="1"/>
  <c r="B568" i="1"/>
  <c r="B510" i="1"/>
  <c r="B551" i="1"/>
  <c r="B529" i="1"/>
  <c r="B559" i="1"/>
  <c r="B521" i="1"/>
  <c r="B562" i="1"/>
  <c r="B504" i="1"/>
  <c r="B560" i="1"/>
  <c r="B553" i="1"/>
  <c r="B513" i="1"/>
  <c r="B571" i="1"/>
  <c r="B509" i="1"/>
  <c r="B541" i="1"/>
  <c r="B505" i="1"/>
  <c r="B572" i="1"/>
  <c r="B523" i="1"/>
  <c r="B536" i="1"/>
  <c r="B528" i="1"/>
  <c r="B502" i="1"/>
  <c r="B511" i="1"/>
  <c r="B547" i="1"/>
  <c r="A493" i="1" l="1"/>
  <c r="A730" i="1"/>
  <c r="A726" i="1"/>
  <c r="A722" i="1"/>
  <c r="C115" i="8"/>
  <c r="CB730" i="1"/>
  <c r="C444" i="1"/>
  <c r="D367" i="1"/>
  <c r="D368" i="1" s="1"/>
  <c r="C120" i="8" s="1"/>
  <c r="D221" i="1"/>
  <c r="B444" i="1" s="1"/>
  <c r="D5" i="7"/>
  <c r="D12" i="6"/>
  <c r="I286" i="9"/>
  <c r="G159" i="9"/>
  <c r="S764" i="1"/>
  <c r="D127" i="9"/>
  <c r="I63" i="9"/>
  <c r="V813" i="1"/>
  <c r="CE47" i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AI75" i="1"/>
  <c r="G154" i="9" s="1"/>
  <c r="AH75" i="1"/>
  <c r="F154" i="9" s="1"/>
  <c r="AF75" i="1"/>
  <c r="D154" i="9" s="1"/>
  <c r="AD75" i="1"/>
  <c r="N761" i="1" s="1"/>
  <c r="I122" i="9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G90" i="9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D265" i="1"/>
  <c r="D275" i="1"/>
  <c r="D277" i="1" s="1"/>
  <c r="C35" i="8" s="1"/>
  <c r="D290" i="1"/>
  <c r="D314" i="1"/>
  <c r="D319" i="1"/>
  <c r="C74" i="8" s="1"/>
  <c r="D328" i="1"/>
  <c r="D330" i="1" s="1"/>
  <c r="C86" i="8" s="1"/>
  <c r="D329" i="1"/>
  <c r="C85" i="8" s="1"/>
  <c r="D229" i="1"/>
  <c r="D236" i="1"/>
  <c r="D240" i="1"/>
  <c r="E209" i="1"/>
  <c r="F24" i="6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E196" i="1"/>
  <c r="C469" i="1" s="1"/>
  <c r="E197" i="1"/>
  <c r="F9" i="6" s="1"/>
  <c r="E198" i="1"/>
  <c r="E199" i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C34" i="5" s="1"/>
  <c r="D181" i="1"/>
  <c r="D435" i="1" s="1"/>
  <c r="D177" i="1"/>
  <c r="C20" i="5" s="1"/>
  <c r="E154" i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0" i="4" s="1"/>
  <c r="E140" i="1"/>
  <c r="D10" i="4" s="1"/>
  <c r="E127" i="1"/>
  <c r="CF79" i="1"/>
  <c r="B53" i="1"/>
  <c r="CE51" i="1"/>
  <c r="B49" i="1"/>
  <c r="W48" i="1"/>
  <c r="W62" i="1" s="1"/>
  <c r="AS48" i="1"/>
  <c r="AS62" i="1" s="1"/>
  <c r="E776" i="1" s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D816" i="1"/>
  <c r="X813" i="1"/>
  <c r="X815" i="1" s="1"/>
  <c r="W813" i="1"/>
  <c r="W815" i="1" s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36" i="1"/>
  <c r="N737" i="1"/>
  <c r="N752" i="1"/>
  <c r="N755" i="1"/>
  <c r="N768" i="1"/>
  <c r="N771" i="1"/>
  <c r="N777" i="1"/>
  <c r="N739" i="1"/>
  <c r="N745" i="1"/>
  <c r="N763" i="1"/>
  <c r="N778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815" i="1" s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B445" i="1"/>
  <c r="C432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I363" i="9"/>
  <c r="AB48" i="1"/>
  <c r="AB62" i="1" s="1"/>
  <c r="X48" i="1"/>
  <c r="X62" i="1" s="1"/>
  <c r="T48" i="1"/>
  <c r="T62" i="1" s="1"/>
  <c r="P48" i="1"/>
  <c r="P62" i="1" s="1"/>
  <c r="E747" i="1" s="1"/>
  <c r="L48" i="1"/>
  <c r="L62" i="1" s="1"/>
  <c r="E743" i="1" s="1"/>
  <c r="H48" i="1"/>
  <c r="H62" i="1" s="1"/>
  <c r="E739" i="1" s="1"/>
  <c r="D48" i="1"/>
  <c r="D62" i="1" s="1"/>
  <c r="N760" i="1"/>
  <c r="N743" i="1"/>
  <c r="N769" i="1"/>
  <c r="N758" i="1"/>
  <c r="N753" i="1"/>
  <c r="N747" i="1"/>
  <c r="D436" i="1"/>
  <c r="C16" i="8"/>
  <c r="I377" i="9"/>
  <c r="I26" i="9"/>
  <c r="N740" i="1"/>
  <c r="H58" i="9"/>
  <c r="N746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Q816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B441" i="1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D428" i="1" s="1"/>
  <c r="F28" i="4"/>
  <c r="BZ48" i="1"/>
  <c r="BZ62" i="1" s="1"/>
  <c r="G48" i="1"/>
  <c r="G62" i="1" s="1"/>
  <c r="G12" i="9" s="1"/>
  <c r="AC48" i="1"/>
  <c r="AC62" i="1" s="1"/>
  <c r="H108" i="9" s="1"/>
  <c r="AU48" i="1"/>
  <c r="AU62" i="1" s="1"/>
  <c r="BS48" i="1"/>
  <c r="BS62" i="1" s="1"/>
  <c r="E802" i="1" s="1"/>
  <c r="M48" i="1"/>
  <c r="M62" i="1" s="1"/>
  <c r="AE48" i="1"/>
  <c r="AE62" i="1" s="1"/>
  <c r="BC48" i="1"/>
  <c r="BC62" i="1" s="1"/>
  <c r="F236" i="9" s="1"/>
  <c r="O48" i="1"/>
  <c r="O62" i="1" s="1"/>
  <c r="AM48" i="1"/>
  <c r="AM62" i="1" s="1"/>
  <c r="BI48" i="1"/>
  <c r="BI62" i="1" s="1"/>
  <c r="E268" i="9" s="1"/>
  <c r="C427" i="1"/>
  <c r="CD722" i="1"/>
  <c r="CD71" i="1"/>
  <c r="E373" i="9" s="1"/>
  <c r="BQ48" i="1"/>
  <c r="BQ62" i="1" s="1"/>
  <c r="F300" i="9" s="1"/>
  <c r="BA48" i="1"/>
  <c r="BA62" i="1" s="1"/>
  <c r="AK48" i="1"/>
  <c r="AK62" i="1" s="1"/>
  <c r="E768" i="1" s="1"/>
  <c r="U48" i="1"/>
  <c r="U62" i="1" s="1"/>
  <c r="E48" i="1"/>
  <c r="E62" i="1" s="1"/>
  <c r="BU48" i="1"/>
  <c r="BU62" i="1" s="1"/>
  <c r="C332" i="9" s="1"/>
  <c r="BM48" i="1"/>
  <c r="BM62" i="1" s="1"/>
  <c r="I268" i="9" s="1"/>
  <c r="BE48" i="1"/>
  <c r="BE62" i="1" s="1"/>
  <c r="AW48" i="1"/>
  <c r="AW62" i="1" s="1"/>
  <c r="E780" i="1" s="1"/>
  <c r="AO48" i="1"/>
  <c r="AO62" i="1" s="1"/>
  <c r="AG48" i="1"/>
  <c r="AG62" i="1" s="1"/>
  <c r="Y48" i="1"/>
  <c r="Y62" i="1" s="1"/>
  <c r="Q48" i="1"/>
  <c r="Q62" i="1" s="1"/>
  <c r="I48" i="1"/>
  <c r="I62" i="1" s="1"/>
  <c r="CC48" i="1"/>
  <c r="CC62" i="1" s="1"/>
  <c r="E812" i="1" s="1"/>
  <c r="BW48" i="1"/>
  <c r="BW62" i="1" s="1"/>
  <c r="BO48" i="1"/>
  <c r="BO62" i="1" s="1"/>
  <c r="D300" i="9" s="1"/>
  <c r="BG48" i="1"/>
  <c r="BG62" i="1" s="1"/>
  <c r="C268" i="9" s="1"/>
  <c r="AY48" i="1"/>
  <c r="AY62" i="1" s="1"/>
  <c r="E782" i="1" s="1"/>
  <c r="AQ48" i="1"/>
  <c r="AQ62" i="1" s="1"/>
  <c r="E774" i="1" s="1"/>
  <c r="AI48" i="1"/>
  <c r="AI62" i="1" s="1"/>
  <c r="E766" i="1" s="1"/>
  <c r="AA48" i="1"/>
  <c r="AA62" i="1" s="1"/>
  <c r="F108" i="9" s="1"/>
  <c r="S48" i="1"/>
  <c r="S62" i="1" s="1"/>
  <c r="K48" i="1"/>
  <c r="K62" i="1" s="1"/>
  <c r="E742" i="1" s="1"/>
  <c r="N765" i="1"/>
  <c r="N757" i="1"/>
  <c r="K816" i="1"/>
  <c r="E794" i="1"/>
  <c r="C615" i="1"/>
  <c r="C48" i="1"/>
  <c r="C62" i="1" s="1"/>
  <c r="C12" i="9" s="1"/>
  <c r="CB48" i="1"/>
  <c r="CB62" i="1" s="1"/>
  <c r="C364" i="9" s="1"/>
  <c r="V815" i="1"/>
  <c r="D815" i="1"/>
  <c r="I816" i="1"/>
  <c r="E372" i="9"/>
  <c r="E44" i="9"/>
  <c r="E740" i="1"/>
  <c r="CA48" i="1"/>
  <c r="CA62" i="1" s="1"/>
  <c r="BY48" i="1"/>
  <c r="BY62" i="1" s="1"/>
  <c r="BX48" i="1"/>
  <c r="BX62" i="1" s="1"/>
  <c r="BV48" i="1"/>
  <c r="BV62" i="1" s="1"/>
  <c r="BT48" i="1"/>
  <c r="BT62" i="1" s="1"/>
  <c r="BR48" i="1"/>
  <c r="BP48" i="1"/>
  <c r="BP62" i="1" s="1"/>
  <c r="E799" i="1" s="1"/>
  <c r="BN48" i="1"/>
  <c r="BN62" i="1" s="1"/>
  <c r="BL48" i="1"/>
  <c r="BL62" i="1" s="1"/>
  <c r="BJ48" i="1"/>
  <c r="BJ62" i="1" s="1"/>
  <c r="BH48" i="1"/>
  <c r="BH62" i="1" s="1"/>
  <c r="BF48" i="1"/>
  <c r="BF62" i="1" s="1"/>
  <c r="BD48" i="1"/>
  <c r="BD62" i="1" s="1"/>
  <c r="BB48" i="1"/>
  <c r="BB62" i="1" s="1"/>
  <c r="AZ48" i="1"/>
  <c r="AZ62" i="1" s="1"/>
  <c r="AX48" i="1"/>
  <c r="AX62" i="1" s="1"/>
  <c r="AV48" i="1"/>
  <c r="AV62" i="1" s="1"/>
  <c r="AT48" i="1"/>
  <c r="AT62" i="1" s="1"/>
  <c r="AR48" i="1"/>
  <c r="AR62" i="1" s="1"/>
  <c r="AP48" i="1"/>
  <c r="AP62" i="1" s="1"/>
  <c r="AN48" i="1"/>
  <c r="AN62" i="1" s="1"/>
  <c r="AL48" i="1"/>
  <c r="AL62" i="1" s="1"/>
  <c r="AJ48" i="1"/>
  <c r="AJ62" i="1" s="1"/>
  <c r="H140" i="9" s="1"/>
  <c r="AH48" i="1"/>
  <c r="AH62" i="1" s="1"/>
  <c r="AF48" i="1"/>
  <c r="AF62" i="1" s="1"/>
  <c r="AD48" i="1"/>
  <c r="AD62" i="1" s="1"/>
  <c r="Z48" i="1"/>
  <c r="Z62" i="1" s="1"/>
  <c r="E108" i="9" s="1"/>
  <c r="V48" i="1"/>
  <c r="V62" i="1" s="1"/>
  <c r="R48" i="1"/>
  <c r="R62" i="1" s="1"/>
  <c r="N48" i="1"/>
  <c r="N62" i="1" s="1"/>
  <c r="J48" i="1"/>
  <c r="J62" i="1" s="1"/>
  <c r="C44" i="9" s="1"/>
  <c r="F48" i="1"/>
  <c r="F62" i="1" s="1"/>
  <c r="F499" i="1"/>
  <c r="F517" i="1"/>
  <c r="H505" i="1"/>
  <c r="F505" i="1"/>
  <c r="F501" i="1"/>
  <c r="F497" i="1"/>
  <c r="H497" i="1"/>
  <c r="H499" i="1"/>
  <c r="C204" i="9" l="1"/>
  <c r="F815" i="1"/>
  <c r="N762" i="1"/>
  <c r="N766" i="1"/>
  <c r="G28" i="4"/>
  <c r="I815" i="1"/>
  <c r="E19" i="4"/>
  <c r="C429" i="1"/>
  <c r="BI730" i="1"/>
  <c r="C816" i="1"/>
  <c r="B10" i="4"/>
  <c r="D463" i="1"/>
  <c r="C575" i="1"/>
  <c r="L816" i="1"/>
  <c r="C440" i="1"/>
  <c r="C14" i="5"/>
  <c r="I612" i="1"/>
  <c r="R816" i="1"/>
  <c r="CF77" i="1"/>
  <c r="I381" i="9"/>
  <c r="G612" i="1"/>
  <c r="CF76" i="1"/>
  <c r="AN52" i="1" s="1"/>
  <c r="AN67" i="1" s="1"/>
  <c r="D612" i="1"/>
  <c r="N52" i="1"/>
  <c r="N67" i="1" s="1"/>
  <c r="J745" i="1" s="1"/>
  <c r="BI52" i="1"/>
  <c r="BI67" i="1" s="1"/>
  <c r="BI71" i="1" s="1"/>
  <c r="E277" i="9" s="1"/>
  <c r="AU52" i="1"/>
  <c r="AU67" i="1" s="1"/>
  <c r="AU71" i="1" s="1"/>
  <c r="BS52" i="1"/>
  <c r="BS67" i="1" s="1"/>
  <c r="BS71" i="1" s="1"/>
  <c r="C639" i="1" s="1"/>
  <c r="P816" i="1"/>
  <c r="BZ52" i="1"/>
  <c r="BZ67" i="1" s="1"/>
  <c r="H337" i="9" s="1"/>
  <c r="M816" i="1"/>
  <c r="I372" i="9"/>
  <c r="G122" i="9"/>
  <c r="N774" i="1"/>
  <c r="N775" i="1"/>
  <c r="N764" i="1"/>
  <c r="N773" i="1"/>
  <c r="N748" i="1"/>
  <c r="D186" i="9"/>
  <c r="E790" i="1"/>
  <c r="C815" i="1"/>
  <c r="F816" i="1"/>
  <c r="I366" i="9"/>
  <c r="G816" i="1"/>
  <c r="E734" i="1"/>
  <c r="C430" i="1"/>
  <c r="E791" i="1"/>
  <c r="D268" i="9"/>
  <c r="E762" i="1"/>
  <c r="D236" i="9"/>
  <c r="E784" i="1"/>
  <c r="E737" i="1"/>
  <c r="E300" i="9"/>
  <c r="E767" i="1"/>
  <c r="E800" i="1"/>
  <c r="H12" i="9"/>
  <c r="E757" i="1"/>
  <c r="F332" i="9"/>
  <c r="E807" i="1"/>
  <c r="E772" i="1"/>
  <c r="G76" i="9"/>
  <c r="E752" i="1"/>
  <c r="E759" i="1"/>
  <c r="G108" i="9"/>
  <c r="I172" i="9"/>
  <c r="E775" i="1"/>
  <c r="H236" i="9"/>
  <c r="E788" i="1"/>
  <c r="BR62" i="1"/>
  <c r="CE62" i="1" s="1"/>
  <c r="I12" i="9"/>
  <c r="E804" i="1"/>
  <c r="CE48" i="1"/>
  <c r="C236" i="9"/>
  <c r="E783" i="1"/>
  <c r="H300" i="9"/>
  <c r="I44" i="9"/>
  <c r="E741" i="1"/>
  <c r="E798" i="1"/>
  <c r="I140" i="9"/>
  <c r="C141" i="8"/>
  <c r="C473" i="1"/>
  <c r="F8" i="6"/>
  <c r="F15" i="6"/>
  <c r="G10" i="4"/>
  <c r="C27" i="5"/>
  <c r="E779" i="1"/>
  <c r="F204" i="9"/>
  <c r="I332" i="9"/>
  <c r="E810" i="1"/>
  <c r="E764" i="1"/>
  <c r="E140" i="9"/>
  <c r="H332" i="9"/>
  <c r="E809" i="1"/>
  <c r="D76" i="9"/>
  <c r="E749" i="1"/>
  <c r="G236" i="9"/>
  <c r="E787" i="1"/>
  <c r="E770" i="1"/>
  <c r="D172" i="9"/>
  <c r="F76" i="9"/>
  <c r="E751" i="1"/>
  <c r="D140" i="9"/>
  <c r="E763" i="1"/>
  <c r="E795" i="1"/>
  <c r="H268" i="9"/>
  <c r="E748" i="1"/>
  <c r="C76" i="9"/>
  <c r="E172" i="9"/>
  <c r="E771" i="1"/>
  <c r="E803" i="1"/>
  <c r="I300" i="9"/>
  <c r="E750" i="1"/>
  <c r="E76" i="9"/>
  <c r="I90" i="9"/>
  <c r="E796" i="1"/>
  <c r="F172" i="9"/>
  <c r="E786" i="1"/>
  <c r="G815" i="1"/>
  <c r="P815" i="1"/>
  <c r="Q815" i="1"/>
  <c r="R815" i="1"/>
  <c r="S815" i="1"/>
  <c r="I362" i="9"/>
  <c r="E792" i="1"/>
  <c r="D44" i="9"/>
  <c r="C140" i="9"/>
  <c r="E765" i="1"/>
  <c r="F140" i="9"/>
  <c r="D12" i="9"/>
  <c r="E735" i="1"/>
  <c r="I108" i="9"/>
  <c r="E761" i="1"/>
  <c r="D204" i="9"/>
  <c r="E777" i="1"/>
  <c r="F268" i="9"/>
  <c r="E793" i="1"/>
  <c r="G332" i="9"/>
  <c r="E808" i="1"/>
  <c r="E797" i="1"/>
  <c r="C300" i="9"/>
  <c r="E753" i="1"/>
  <c r="H76" i="9"/>
  <c r="G172" i="9"/>
  <c r="E773" i="1"/>
  <c r="E789" i="1"/>
  <c r="I236" i="9"/>
  <c r="D332" i="9"/>
  <c r="E805" i="1"/>
  <c r="E781" i="1"/>
  <c r="H204" i="9"/>
  <c r="G44" i="9"/>
  <c r="E745" i="1"/>
  <c r="C172" i="9"/>
  <c r="E769" i="1"/>
  <c r="E236" i="9"/>
  <c r="E785" i="1"/>
  <c r="F44" i="9"/>
  <c r="E744" i="1"/>
  <c r="E811" i="1"/>
  <c r="H44" i="9"/>
  <c r="B446" i="1"/>
  <c r="D242" i="1"/>
  <c r="F12" i="9"/>
  <c r="E760" i="1"/>
  <c r="G140" i="9"/>
  <c r="E332" i="9"/>
  <c r="E12" i="9"/>
  <c r="E736" i="1"/>
  <c r="E738" i="1"/>
  <c r="C418" i="1"/>
  <c r="D438" i="1"/>
  <c r="E755" i="1"/>
  <c r="C108" i="9"/>
  <c r="F14" i="6"/>
  <c r="O815" i="1"/>
  <c r="T815" i="1"/>
  <c r="C471" i="1"/>
  <c r="F10" i="6"/>
  <c r="D339" i="1"/>
  <c r="D26" i="9"/>
  <c r="N735" i="1"/>
  <c r="CE75" i="1"/>
  <c r="E758" i="1"/>
  <c r="E806" i="1"/>
  <c r="G204" i="9"/>
  <c r="D108" i="9"/>
  <c r="E756" i="1"/>
  <c r="E778" i="1"/>
  <c r="E204" i="9"/>
  <c r="F7" i="6"/>
  <c r="E204" i="1"/>
  <c r="C468" i="1"/>
  <c r="I383" i="9"/>
  <c r="S816" i="1"/>
  <c r="D22" i="7"/>
  <c r="C40" i="5"/>
  <c r="I76" i="9"/>
  <c r="E754" i="1"/>
  <c r="C420" i="1"/>
  <c r="B28" i="4"/>
  <c r="N772" i="1"/>
  <c r="F186" i="9"/>
  <c r="E746" i="1"/>
  <c r="I204" i="9"/>
  <c r="H172" i="9"/>
  <c r="BD52" i="1"/>
  <c r="BD67" i="1" s="1"/>
  <c r="BD71" i="1" s="1"/>
  <c r="BF52" i="1"/>
  <c r="BF67" i="1" s="1"/>
  <c r="BF71" i="1" s="1"/>
  <c r="F52" i="1"/>
  <c r="F67" i="1" s="1"/>
  <c r="F71" i="1" s="1"/>
  <c r="F21" i="9" s="1"/>
  <c r="BY52" i="1"/>
  <c r="BY67" i="1" s="1"/>
  <c r="BY71" i="1" s="1"/>
  <c r="AY52" i="1"/>
  <c r="AY67" i="1" s="1"/>
  <c r="AY71" i="1" s="1"/>
  <c r="BM52" i="1"/>
  <c r="BM67" i="1" s="1"/>
  <c r="BM71" i="1" s="1"/>
  <c r="C638" i="1" s="1"/>
  <c r="CB52" i="1"/>
  <c r="CB67" i="1" s="1"/>
  <c r="CB71" i="1" s="1"/>
  <c r="AW52" i="1"/>
  <c r="AW67" i="1" s="1"/>
  <c r="AW71" i="1" s="1"/>
  <c r="T52" i="1"/>
  <c r="T67" i="1" s="1"/>
  <c r="T71" i="1" s="1"/>
  <c r="C513" i="1" s="1"/>
  <c r="G513" i="1" s="1"/>
  <c r="BN52" i="1"/>
  <c r="BN67" i="1" s="1"/>
  <c r="BN71" i="1" s="1"/>
  <c r="M52" i="1"/>
  <c r="M67" i="1" s="1"/>
  <c r="M71" i="1" s="1"/>
  <c r="AK52" i="1"/>
  <c r="AK67" i="1" s="1"/>
  <c r="AK71" i="1" s="1"/>
  <c r="C530" i="1" s="1"/>
  <c r="G530" i="1" s="1"/>
  <c r="BV52" i="1"/>
  <c r="BV67" i="1" s="1"/>
  <c r="BV71" i="1" s="1"/>
  <c r="D52" i="1"/>
  <c r="D67" i="1" s="1"/>
  <c r="D71" i="1" s="1"/>
  <c r="AA52" i="1"/>
  <c r="AA67" i="1" s="1"/>
  <c r="AA71" i="1" s="1"/>
  <c r="BE52" i="1"/>
  <c r="BE67" i="1" s="1"/>
  <c r="BE71" i="1" s="1"/>
  <c r="AX52" i="1"/>
  <c r="AX67" i="1" s="1"/>
  <c r="AX71" i="1" s="1"/>
  <c r="G52" i="1"/>
  <c r="G67" i="1" s="1"/>
  <c r="G71" i="1" s="1"/>
  <c r="BR52" i="1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364" i="9"/>
  <c r="D464" i="1"/>
  <c r="D465" i="1" s="1"/>
  <c r="K815" i="1"/>
  <c r="H154" i="9"/>
  <c r="N767" i="1"/>
  <c r="I367" i="9"/>
  <c r="H816" i="1"/>
  <c r="M815" i="1"/>
  <c r="D373" i="1"/>
  <c r="D434" i="1"/>
  <c r="L815" i="1"/>
  <c r="D292" i="1"/>
  <c r="C58" i="9"/>
  <c r="N741" i="1"/>
  <c r="N744" i="1"/>
  <c r="N756" i="1"/>
  <c r="N750" i="1"/>
  <c r="CC52" i="1" l="1"/>
  <c r="CC67" i="1" s="1"/>
  <c r="D369" i="9" s="1"/>
  <c r="AM52" i="1"/>
  <c r="AM67" i="1" s="1"/>
  <c r="AM71" i="1" s="1"/>
  <c r="AO52" i="1"/>
  <c r="AO67" i="1" s="1"/>
  <c r="F177" i="9" s="1"/>
  <c r="BL52" i="1"/>
  <c r="BL67" i="1" s="1"/>
  <c r="J795" i="1" s="1"/>
  <c r="BT52" i="1"/>
  <c r="BT67" i="1" s="1"/>
  <c r="J803" i="1" s="1"/>
  <c r="K52" i="1"/>
  <c r="K67" i="1" s="1"/>
  <c r="K71" i="1" s="1"/>
  <c r="C504" i="1" s="1"/>
  <c r="G504" i="1" s="1"/>
  <c r="AG52" i="1"/>
  <c r="AG67" i="1" s="1"/>
  <c r="AE52" i="1"/>
  <c r="AE67" i="1" s="1"/>
  <c r="C145" i="9" s="1"/>
  <c r="G49" i="9"/>
  <c r="AB52" i="1"/>
  <c r="AB67" i="1" s="1"/>
  <c r="J759" i="1" s="1"/>
  <c r="O52" i="1"/>
  <c r="O67" i="1" s="1"/>
  <c r="J746" i="1" s="1"/>
  <c r="BX52" i="1"/>
  <c r="BX67" i="1" s="1"/>
  <c r="J807" i="1" s="1"/>
  <c r="CA52" i="1"/>
  <c r="CA67" i="1" s="1"/>
  <c r="BP52" i="1"/>
  <c r="BP67" i="1" s="1"/>
  <c r="E305" i="9" s="1"/>
  <c r="BG52" i="1"/>
  <c r="BG67" i="1" s="1"/>
  <c r="BQ52" i="1"/>
  <c r="BQ67" i="1" s="1"/>
  <c r="BQ71" i="1" s="1"/>
  <c r="F309" i="9" s="1"/>
  <c r="J812" i="1"/>
  <c r="R52" i="1"/>
  <c r="R67" i="1" s="1"/>
  <c r="J749" i="1" s="1"/>
  <c r="AC52" i="1"/>
  <c r="AC67" i="1" s="1"/>
  <c r="H113" i="9" s="1"/>
  <c r="X52" i="1"/>
  <c r="X67" i="1" s="1"/>
  <c r="X71" i="1" s="1"/>
  <c r="C117" i="9" s="1"/>
  <c r="BJ52" i="1"/>
  <c r="BJ67" i="1" s="1"/>
  <c r="J793" i="1" s="1"/>
  <c r="W52" i="1"/>
  <c r="W67" i="1" s="1"/>
  <c r="I81" i="9" s="1"/>
  <c r="H49" i="9"/>
  <c r="O71" i="1"/>
  <c r="C508" i="1" s="1"/>
  <c r="G508" i="1" s="1"/>
  <c r="G113" i="9"/>
  <c r="AS52" i="1"/>
  <c r="AS67" i="1" s="1"/>
  <c r="AS71" i="1" s="1"/>
  <c r="C538" i="1" s="1"/>
  <c r="G538" i="1" s="1"/>
  <c r="CC71" i="1"/>
  <c r="C574" i="1" s="1"/>
  <c r="N71" i="1"/>
  <c r="C507" i="1" s="1"/>
  <c r="G507" i="1" s="1"/>
  <c r="J760" i="1"/>
  <c r="AC71" i="1"/>
  <c r="H117" i="9" s="1"/>
  <c r="J772" i="1"/>
  <c r="AO71" i="1"/>
  <c r="F181" i="9" s="1"/>
  <c r="AG71" i="1"/>
  <c r="E149" i="9" s="1"/>
  <c r="H52" i="1"/>
  <c r="H67" i="1" s="1"/>
  <c r="H71" i="1" s="1"/>
  <c r="C501" i="1" s="1"/>
  <c r="BK52" i="1"/>
  <c r="BK67" i="1" s="1"/>
  <c r="AJ52" i="1"/>
  <c r="AJ67" i="1" s="1"/>
  <c r="H145" i="9" s="1"/>
  <c r="Y52" i="1"/>
  <c r="Y67" i="1" s="1"/>
  <c r="Y71" i="1" s="1"/>
  <c r="C690" i="1" s="1"/>
  <c r="J809" i="1"/>
  <c r="J792" i="1"/>
  <c r="BZ71" i="1"/>
  <c r="C646" i="1" s="1"/>
  <c r="AT52" i="1"/>
  <c r="AT67" i="1" s="1"/>
  <c r="Z52" i="1"/>
  <c r="Z67" i="1" s="1"/>
  <c r="J757" i="1" s="1"/>
  <c r="AH52" i="1"/>
  <c r="AH67" i="1" s="1"/>
  <c r="F145" i="9" s="1"/>
  <c r="BH52" i="1"/>
  <c r="BH67" i="1" s="1"/>
  <c r="BH71" i="1" s="1"/>
  <c r="C553" i="1" s="1"/>
  <c r="H305" i="9"/>
  <c r="BP71" i="1"/>
  <c r="C561" i="1" s="1"/>
  <c r="J802" i="1"/>
  <c r="E273" i="9"/>
  <c r="C540" i="1"/>
  <c r="G540" i="1" s="1"/>
  <c r="C712" i="1"/>
  <c r="J771" i="1"/>
  <c r="E177" i="9"/>
  <c r="AN71" i="1"/>
  <c r="C533" i="1" s="1"/>
  <c r="G533" i="1" s="1"/>
  <c r="BC52" i="1"/>
  <c r="BC67" i="1" s="1"/>
  <c r="U52" i="1"/>
  <c r="U67" i="1" s="1"/>
  <c r="BA52" i="1"/>
  <c r="BA67" i="1" s="1"/>
  <c r="AF52" i="1"/>
  <c r="AF67" i="1" s="1"/>
  <c r="L52" i="1"/>
  <c r="L67" i="1" s="1"/>
  <c r="AR52" i="1"/>
  <c r="AR67" i="1" s="1"/>
  <c r="AQ52" i="1"/>
  <c r="AQ67" i="1" s="1"/>
  <c r="I52" i="1"/>
  <c r="I67" i="1" s="1"/>
  <c r="AD52" i="1"/>
  <c r="AD67" i="1" s="1"/>
  <c r="AP52" i="1"/>
  <c r="AP67" i="1" s="1"/>
  <c r="AZ52" i="1"/>
  <c r="AZ67" i="1" s="1"/>
  <c r="AZ71" i="1" s="1"/>
  <c r="C545" i="1" s="1"/>
  <c r="G545" i="1" s="1"/>
  <c r="BW52" i="1"/>
  <c r="BW67" i="1" s="1"/>
  <c r="BB52" i="1"/>
  <c r="BB67" i="1" s="1"/>
  <c r="BB71" i="1" s="1"/>
  <c r="C547" i="1" s="1"/>
  <c r="BU52" i="1"/>
  <c r="BU67" i="1" s="1"/>
  <c r="P52" i="1"/>
  <c r="P67" i="1" s="1"/>
  <c r="J747" i="1" s="1"/>
  <c r="C52" i="1"/>
  <c r="S52" i="1"/>
  <c r="S67" i="1" s="1"/>
  <c r="AI52" i="1"/>
  <c r="AI67" i="1" s="1"/>
  <c r="AI71" i="1" s="1"/>
  <c r="C528" i="1" s="1"/>
  <c r="G528" i="1" s="1"/>
  <c r="E52" i="1"/>
  <c r="E67" i="1" s="1"/>
  <c r="AL52" i="1"/>
  <c r="AL67" i="1" s="1"/>
  <c r="AL71" i="1" s="1"/>
  <c r="C181" i="9" s="1"/>
  <c r="BO52" i="1"/>
  <c r="BO67" i="1" s="1"/>
  <c r="AV52" i="1"/>
  <c r="AV67" i="1" s="1"/>
  <c r="Q52" i="1"/>
  <c r="Q67" i="1" s="1"/>
  <c r="J52" i="1"/>
  <c r="J67" i="1" s="1"/>
  <c r="V52" i="1"/>
  <c r="V67" i="1" s="1"/>
  <c r="E209" i="9"/>
  <c r="J778" i="1"/>
  <c r="J742" i="1"/>
  <c r="D49" i="9"/>
  <c r="E213" i="9"/>
  <c r="BR67" i="1"/>
  <c r="G305" i="9" s="1"/>
  <c r="G300" i="9"/>
  <c r="C634" i="1"/>
  <c r="C554" i="1"/>
  <c r="E801" i="1"/>
  <c r="E815" i="1" s="1"/>
  <c r="C614" i="1"/>
  <c r="D615" i="1" s="1"/>
  <c r="H245" i="9"/>
  <c r="C685" i="1"/>
  <c r="C671" i="1"/>
  <c r="C499" i="1"/>
  <c r="G499" i="1" s="1"/>
  <c r="D53" i="9"/>
  <c r="C676" i="1"/>
  <c r="F85" i="9"/>
  <c r="H309" i="9"/>
  <c r="I277" i="9"/>
  <c r="C564" i="1"/>
  <c r="C558" i="1"/>
  <c r="C550" i="1"/>
  <c r="G550" i="1" s="1"/>
  <c r="E816" i="1"/>
  <c r="I364" i="9"/>
  <c r="C428" i="1"/>
  <c r="I149" i="9"/>
  <c r="C702" i="1"/>
  <c r="G213" i="9"/>
  <c r="C631" i="1"/>
  <c r="C542" i="1"/>
  <c r="C549" i="1"/>
  <c r="G245" i="9"/>
  <c r="C624" i="1"/>
  <c r="N815" i="1"/>
  <c r="C532" i="1"/>
  <c r="G532" i="1" s="1"/>
  <c r="D181" i="9"/>
  <c r="C704" i="1"/>
  <c r="J738" i="1"/>
  <c r="G17" i="9"/>
  <c r="I273" i="9"/>
  <c r="J796" i="1"/>
  <c r="D27" i="7"/>
  <c r="B448" i="1"/>
  <c r="C497" i="1"/>
  <c r="G497" i="1" s="1"/>
  <c r="C669" i="1"/>
  <c r="D21" i="9"/>
  <c r="F544" i="1"/>
  <c r="H536" i="1"/>
  <c r="F536" i="1"/>
  <c r="F528" i="1"/>
  <c r="H528" i="1"/>
  <c r="F520" i="1"/>
  <c r="D341" i="1"/>
  <c r="C481" i="1" s="1"/>
  <c r="C50" i="8"/>
  <c r="J781" i="1"/>
  <c r="H209" i="9"/>
  <c r="D337" i="9"/>
  <c r="J805" i="1"/>
  <c r="J751" i="1"/>
  <c r="F81" i="9"/>
  <c r="J782" i="1"/>
  <c r="I209" i="9"/>
  <c r="I241" i="9"/>
  <c r="J789" i="1"/>
  <c r="I378" i="9"/>
  <c r="K612" i="1"/>
  <c r="C465" i="1"/>
  <c r="N816" i="1"/>
  <c r="C520" i="1"/>
  <c r="G520" i="1" s="1"/>
  <c r="C692" i="1"/>
  <c r="F117" i="9"/>
  <c r="C616" i="1"/>
  <c r="C543" i="1"/>
  <c r="H213" i="9"/>
  <c r="C619" i="1"/>
  <c r="C559" i="1"/>
  <c r="C309" i="9"/>
  <c r="C126" i="8"/>
  <c r="D391" i="1"/>
  <c r="F32" i="6"/>
  <c r="C478" i="1"/>
  <c r="C305" i="9"/>
  <c r="J797" i="1"/>
  <c r="C102" i="8"/>
  <c r="C482" i="1"/>
  <c r="F498" i="1"/>
  <c r="J788" i="1"/>
  <c r="H241" i="9"/>
  <c r="J768" i="1"/>
  <c r="I145" i="9"/>
  <c r="G209" i="9"/>
  <c r="J780" i="1"/>
  <c r="J808" i="1"/>
  <c r="G337" i="9"/>
  <c r="D177" i="9"/>
  <c r="J770" i="1"/>
  <c r="C476" i="1"/>
  <c r="F16" i="6"/>
  <c r="C672" i="1"/>
  <c r="C500" i="1"/>
  <c r="G500" i="1" s="1"/>
  <c r="G21" i="9"/>
  <c r="C642" i="1"/>
  <c r="D341" i="9"/>
  <c r="C567" i="1"/>
  <c r="I245" i="9"/>
  <c r="C629" i="1"/>
  <c r="C551" i="1"/>
  <c r="G341" i="9"/>
  <c r="C570" i="1"/>
  <c r="C645" i="1"/>
  <c r="F516" i="1"/>
  <c r="J735" i="1"/>
  <c r="D17" i="9"/>
  <c r="C622" i="1"/>
  <c r="C373" i="9"/>
  <c r="C573" i="1"/>
  <c r="F540" i="1"/>
  <c r="H540" i="1"/>
  <c r="F532" i="1"/>
  <c r="H532" i="1"/>
  <c r="F524" i="1"/>
  <c r="F550" i="1"/>
  <c r="F113" i="9"/>
  <c r="J758" i="1"/>
  <c r="F49" i="9"/>
  <c r="J744" i="1"/>
  <c r="C369" i="9"/>
  <c r="J811" i="1"/>
  <c r="F17" i="9"/>
  <c r="J737" i="1"/>
  <c r="J787" i="1"/>
  <c r="G241" i="9"/>
  <c r="I213" i="9"/>
  <c r="C625" i="1"/>
  <c r="C544" i="1"/>
  <c r="G544" i="1" s="1"/>
  <c r="C506" i="1"/>
  <c r="G506" i="1" s="1"/>
  <c r="F53" i="9"/>
  <c r="C678" i="1"/>
  <c r="C680" i="1" l="1"/>
  <c r="C620" i="1"/>
  <c r="C113" i="9"/>
  <c r="D81" i="9"/>
  <c r="C623" i="1"/>
  <c r="C517" i="1"/>
  <c r="G517" i="1" s="1"/>
  <c r="AE71" i="1"/>
  <c r="C524" i="1" s="1"/>
  <c r="H53" i="9"/>
  <c r="C673" i="1"/>
  <c r="C689" i="1"/>
  <c r="J755" i="1"/>
  <c r="F305" i="9"/>
  <c r="H21" i="9"/>
  <c r="BL71" i="1"/>
  <c r="C637" i="1" s="1"/>
  <c r="J800" i="1"/>
  <c r="W71" i="1"/>
  <c r="I85" i="9" s="1"/>
  <c r="J799" i="1"/>
  <c r="AB71" i="1"/>
  <c r="C521" i="1" s="1"/>
  <c r="G521" i="1" s="1"/>
  <c r="J754" i="1"/>
  <c r="C679" i="1"/>
  <c r="BX71" i="1"/>
  <c r="C562" i="1"/>
  <c r="J762" i="1"/>
  <c r="H273" i="9"/>
  <c r="F337" i="9"/>
  <c r="F273" i="9"/>
  <c r="J810" i="1"/>
  <c r="I337" i="9"/>
  <c r="C694" i="1"/>
  <c r="C710" i="1"/>
  <c r="C526" i="1"/>
  <c r="G526" i="1" s="1"/>
  <c r="J776" i="1"/>
  <c r="BJ71" i="1"/>
  <c r="R71" i="1"/>
  <c r="C511" i="1" s="1"/>
  <c r="CA71" i="1"/>
  <c r="J790" i="1"/>
  <c r="C273" i="9"/>
  <c r="BG71" i="1"/>
  <c r="E145" i="9"/>
  <c r="J764" i="1"/>
  <c r="I305" i="9"/>
  <c r="BT71" i="1"/>
  <c r="C640" i="1" s="1"/>
  <c r="G117" i="9"/>
  <c r="C693" i="1"/>
  <c r="C209" i="9"/>
  <c r="C213" i="9"/>
  <c r="C571" i="1"/>
  <c r="G53" i="9"/>
  <c r="C706" i="1"/>
  <c r="C522" i="1"/>
  <c r="G522" i="1" s="1"/>
  <c r="H277" i="9"/>
  <c r="AJ71" i="1"/>
  <c r="J767" i="1"/>
  <c r="C698" i="1"/>
  <c r="D373" i="9"/>
  <c r="H341" i="9"/>
  <c r="D277" i="9"/>
  <c r="P71" i="1"/>
  <c r="C509" i="1" s="1"/>
  <c r="H17" i="9"/>
  <c r="C534" i="1"/>
  <c r="G534" i="1" s="1"/>
  <c r="C241" i="9"/>
  <c r="C636" i="1"/>
  <c r="BR71" i="1"/>
  <c r="C563" i="1" s="1"/>
  <c r="C632" i="1"/>
  <c r="Z71" i="1"/>
  <c r="C519" i="1" s="1"/>
  <c r="G519" i="1" s="1"/>
  <c r="E245" i="9"/>
  <c r="C177" i="9"/>
  <c r="C557" i="1"/>
  <c r="C628" i="1"/>
  <c r="J739" i="1"/>
  <c r="J791" i="1"/>
  <c r="E113" i="9"/>
  <c r="D113" i="9"/>
  <c r="J756" i="1"/>
  <c r="C621" i="1"/>
  <c r="D273" i="9"/>
  <c r="G273" i="9"/>
  <c r="J794" i="1"/>
  <c r="BK71" i="1"/>
  <c r="AH71" i="1"/>
  <c r="C699" i="1" s="1"/>
  <c r="J801" i="1"/>
  <c r="C700" i="1"/>
  <c r="J765" i="1"/>
  <c r="D209" i="9"/>
  <c r="J777" i="1"/>
  <c r="AT71" i="1"/>
  <c r="C531" i="1"/>
  <c r="G531" i="1" s="1"/>
  <c r="C703" i="1"/>
  <c r="C518" i="1"/>
  <c r="G518" i="1" s="1"/>
  <c r="G149" i="9"/>
  <c r="C529" i="1"/>
  <c r="G529" i="1" s="1"/>
  <c r="J785" i="1"/>
  <c r="D117" i="9"/>
  <c r="E241" i="9"/>
  <c r="E181" i="9"/>
  <c r="C245" i="9"/>
  <c r="I49" i="9"/>
  <c r="J783" i="1"/>
  <c r="J769" i="1"/>
  <c r="E309" i="9"/>
  <c r="C705" i="1"/>
  <c r="AV71" i="1"/>
  <c r="J779" i="1"/>
  <c r="F209" i="9"/>
  <c r="C337" i="9"/>
  <c r="BU71" i="1"/>
  <c r="J804" i="1"/>
  <c r="J773" i="1"/>
  <c r="AP71" i="1"/>
  <c r="G177" i="9"/>
  <c r="J774" i="1"/>
  <c r="AQ71" i="1"/>
  <c r="H177" i="9"/>
  <c r="BA71" i="1"/>
  <c r="J784" i="1"/>
  <c r="D241" i="9"/>
  <c r="G145" i="9"/>
  <c r="J753" i="1"/>
  <c r="V71" i="1"/>
  <c r="H81" i="9"/>
  <c r="J798" i="1"/>
  <c r="D305" i="9"/>
  <c r="BO71" i="1"/>
  <c r="J750" i="1"/>
  <c r="E81" i="9"/>
  <c r="S71" i="1"/>
  <c r="J761" i="1"/>
  <c r="AD71" i="1"/>
  <c r="I113" i="9"/>
  <c r="AR71" i="1"/>
  <c r="J775" i="1"/>
  <c r="I177" i="9"/>
  <c r="G81" i="9"/>
  <c r="U71" i="1"/>
  <c r="J752" i="1"/>
  <c r="J766" i="1"/>
  <c r="J741" i="1"/>
  <c r="C49" i="9"/>
  <c r="J71" i="1"/>
  <c r="C67" i="1"/>
  <c r="CE52" i="1"/>
  <c r="J806" i="1"/>
  <c r="E337" i="9"/>
  <c r="BW71" i="1"/>
  <c r="L71" i="1"/>
  <c r="J743" i="1"/>
  <c r="E49" i="9"/>
  <c r="F241" i="9"/>
  <c r="BC71" i="1"/>
  <c r="J786" i="1"/>
  <c r="J748" i="1"/>
  <c r="C81" i="9"/>
  <c r="Q71" i="1"/>
  <c r="J736" i="1"/>
  <c r="E17" i="9"/>
  <c r="E71" i="1"/>
  <c r="J740" i="1"/>
  <c r="I71" i="1"/>
  <c r="I17" i="9"/>
  <c r="J763" i="1"/>
  <c r="AF71" i="1"/>
  <c r="D145" i="9"/>
  <c r="H550" i="1"/>
  <c r="H517" i="1"/>
  <c r="D684" i="1"/>
  <c r="D704" i="1"/>
  <c r="D628" i="1"/>
  <c r="D711" i="1"/>
  <c r="D644" i="1"/>
  <c r="D706" i="1"/>
  <c r="D630" i="1"/>
  <c r="D699" i="1"/>
  <c r="D623" i="1"/>
  <c r="D622" i="1"/>
  <c r="D687" i="1"/>
  <c r="D676" i="1"/>
  <c r="D631" i="1"/>
  <c r="D705" i="1"/>
  <c r="D639" i="1"/>
  <c r="D645" i="1"/>
  <c r="D682" i="1"/>
  <c r="D675" i="1"/>
  <c r="D686" i="1"/>
  <c r="D700" i="1"/>
  <c r="D692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D629" i="1"/>
  <c r="D635" i="1"/>
  <c r="D616" i="1"/>
  <c r="D647" i="1"/>
  <c r="D698" i="1"/>
  <c r="D694" i="1"/>
  <c r="D713" i="1"/>
  <c r="D637" i="1"/>
  <c r="D702" i="1"/>
  <c r="D707" i="1"/>
  <c r="D636" i="1"/>
  <c r="D690" i="1"/>
  <c r="D709" i="1"/>
  <c r="D685" i="1"/>
  <c r="D716" i="1"/>
  <c r="D697" i="1"/>
  <c r="D674" i="1"/>
  <c r="D617" i="1"/>
  <c r="D642" i="1"/>
  <c r="D632" i="1"/>
  <c r="G501" i="1"/>
  <c r="H501" i="1" s="1"/>
  <c r="H520" i="1"/>
  <c r="H544" i="1"/>
  <c r="F522" i="1"/>
  <c r="F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H526" i="1"/>
  <c r="F503" i="1"/>
  <c r="H503" i="1"/>
  <c r="F508" i="1"/>
  <c r="H508" i="1" s="1"/>
  <c r="F514" i="1"/>
  <c r="H507" i="1"/>
  <c r="F507" i="1"/>
  <c r="F518" i="1"/>
  <c r="F546" i="1"/>
  <c r="F506" i="1"/>
  <c r="H506" i="1"/>
  <c r="H500" i="1"/>
  <c r="F500" i="1"/>
  <c r="F509" i="1"/>
  <c r="C149" i="9" l="1"/>
  <c r="C688" i="1"/>
  <c r="C516" i="1"/>
  <c r="G516" i="1" s="1"/>
  <c r="C696" i="1"/>
  <c r="H522" i="1"/>
  <c r="D715" i="1"/>
  <c r="C683" i="1"/>
  <c r="D85" i="9"/>
  <c r="C569" i="1"/>
  <c r="C644" i="1"/>
  <c r="F341" i="9"/>
  <c r="I309" i="9"/>
  <c r="C565" i="1"/>
  <c r="C618" i="1"/>
  <c r="C277" i="9"/>
  <c r="C552" i="1"/>
  <c r="C555" i="1"/>
  <c r="C617" i="1"/>
  <c r="F277" i="9"/>
  <c r="C572" i="1"/>
  <c r="I341" i="9"/>
  <c r="C647" i="1"/>
  <c r="I53" i="9"/>
  <c r="H516" i="1"/>
  <c r="C626" i="1"/>
  <c r="H149" i="9"/>
  <c r="C701" i="1"/>
  <c r="G509" i="1"/>
  <c r="H509" i="1" s="1"/>
  <c r="C681" i="1"/>
  <c r="F149" i="9"/>
  <c r="C527" i="1"/>
  <c r="G527" i="1" s="1"/>
  <c r="G511" i="1"/>
  <c r="H511" i="1" s="1"/>
  <c r="E117" i="9"/>
  <c r="C691" i="1"/>
  <c r="H518" i="1"/>
  <c r="G309" i="9"/>
  <c r="C635" i="1"/>
  <c r="C556" i="1"/>
  <c r="G277" i="9"/>
  <c r="C711" i="1"/>
  <c r="C539" i="1"/>
  <c r="G539" i="1" s="1"/>
  <c r="D213" i="9"/>
  <c r="G524" i="1"/>
  <c r="H524" i="1"/>
  <c r="C697" i="1"/>
  <c r="D149" i="9"/>
  <c r="C525" i="1"/>
  <c r="G525" i="1" s="1"/>
  <c r="C633" i="1"/>
  <c r="F245" i="9"/>
  <c r="C548" i="1"/>
  <c r="C670" i="1"/>
  <c r="E21" i="9"/>
  <c r="C498" i="1"/>
  <c r="E341" i="9"/>
  <c r="C643" i="1"/>
  <c r="C568" i="1"/>
  <c r="C71" i="1"/>
  <c r="J734" i="1"/>
  <c r="J815" i="1" s="1"/>
  <c r="CE67" i="1"/>
  <c r="C17" i="9"/>
  <c r="I117" i="9"/>
  <c r="C695" i="1"/>
  <c r="C523" i="1"/>
  <c r="G523" i="1" s="1"/>
  <c r="C536" i="1"/>
  <c r="G536" i="1" s="1"/>
  <c r="H181" i="9"/>
  <c r="C708" i="1"/>
  <c r="C677" i="1"/>
  <c r="C505" i="1"/>
  <c r="G505" i="1" s="1"/>
  <c r="E53" i="9"/>
  <c r="C675" i="1"/>
  <c r="C503" i="1"/>
  <c r="G503" i="1" s="1"/>
  <c r="C53" i="9"/>
  <c r="D309" i="9"/>
  <c r="C627" i="1"/>
  <c r="C560" i="1"/>
  <c r="C687" i="1"/>
  <c r="C515" i="1"/>
  <c r="H85" i="9"/>
  <c r="C85" i="9"/>
  <c r="C510" i="1"/>
  <c r="C682" i="1"/>
  <c r="G181" i="9"/>
  <c r="C707" i="1"/>
  <c r="C535" i="1"/>
  <c r="G535" i="1" s="1"/>
  <c r="C502" i="1"/>
  <c r="G502" i="1" s="1"/>
  <c r="C674" i="1"/>
  <c r="I21" i="9"/>
  <c r="G85" i="9"/>
  <c r="C686" i="1"/>
  <c r="C514" i="1"/>
  <c r="I181" i="9"/>
  <c r="C537" i="1"/>
  <c r="G537" i="1" s="1"/>
  <c r="C709" i="1"/>
  <c r="C512" i="1"/>
  <c r="E85" i="9"/>
  <c r="C684" i="1"/>
  <c r="D245" i="9"/>
  <c r="C546" i="1"/>
  <c r="C630" i="1"/>
  <c r="C641" i="1"/>
  <c r="C341" i="9"/>
  <c r="C566" i="1"/>
  <c r="F213" i="9"/>
  <c r="C541" i="1"/>
  <c r="C713" i="1"/>
  <c r="F545" i="1"/>
  <c r="H545" i="1" s="1"/>
  <c r="F525" i="1"/>
  <c r="F529" i="1"/>
  <c r="H529" i="1" s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 s="1"/>
  <c r="F523" i="1"/>
  <c r="F537" i="1"/>
  <c r="H537" i="1"/>
  <c r="F531" i="1"/>
  <c r="H531" i="1"/>
  <c r="H525" i="1" l="1"/>
  <c r="C648" i="1"/>
  <c r="M716" i="1" s="1"/>
  <c r="Y816" i="1" s="1"/>
  <c r="E623" i="1"/>
  <c r="E716" i="1" s="1"/>
  <c r="H523" i="1"/>
  <c r="G510" i="1"/>
  <c r="H510" i="1"/>
  <c r="CE71" i="1"/>
  <c r="J816" i="1"/>
  <c r="C433" i="1"/>
  <c r="C441" i="1" s="1"/>
  <c r="I369" i="9"/>
  <c r="G546" i="1"/>
  <c r="H546" i="1"/>
  <c r="G512" i="1"/>
  <c r="H512" i="1"/>
  <c r="G514" i="1"/>
  <c r="H514" i="1" s="1"/>
  <c r="G515" i="1"/>
  <c r="H515" i="1" s="1"/>
  <c r="C496" i="1"/>
  <c r="C668" i="1"/>
  <c r="C21" i="9"/>
  <c r="G498" i="1"/>
  <c r="H498" i="1" s="1"/>
  <c r="D139" i="1"/>
  <c r="C716" i="1" l="1"/>
  <c r="I373" i="9"/>
  <c r="C715" i="1"/>
  <c r="E612" i="1"/>
  <c r="G496" i="1"/>
  <c r="H496" i="1"/>
  <c r="AI726" i="1"/>
  <c r="C9" i="4"/>
  <c r="E139" i="1"/>
  <c r="E697" i="1" l="1"/>
  <c r="E638" i="1"/>
  <c r="E689" i="1"/>
  <c r="E676" i="1"/>
  <c r="E639" i="1"/>
  <c r="E703" i="1"/>
  <c r="E709" i="1"/>
  <c r="E713" i="1"/>
  <c r="E691" i="1"/>
  <c r="E686" i="1"/>
  <c r="E681" i="1"/>
  <c r="E684" i="1"/>
  <c r="E640" i="1"/>
  <c r="E643" i="1"/>
  <c r="E690" i="1"/>
  <c r="E696" i="1"/>
  <c r="E632" i="1"/>
  <c r="E630" i="1"/>
  <c r="E706" i="1"/>
  <c r="E685" i="1"/>
  <c r="E636" i="1"/>
  <c r="E629" i="1"/>
  <c r="E644" i="1"/>
  <c r="E698" i="1"/>
  <c r="E646" i="1"/>
  <c r="E708" i="1"/>
  <c r="E699" i="1"/>
  <c r="E700" i="1"/>
  <c r="E672" i="1"/>
  <c r="E645" i="1"/>
  <c r="E637" i="1"/>
  <c r="E692" i="1"/>
  <c r="E695" i="1"/>
  <c r="E633" i="1"/>
  <c r="E693" i="1"/>
  <c r="E702" i="1"/>
  <c r="E669" i="1"/>
  <c r="E683" i="1"/>
  <c r="E678" i="1"/>
  <c r="E635" i="1"/>
  <c r="E627" i="1"/>
  <c r="E711" i="1"/>
  <c r="E701" i="1"/>
  <c r="E710" i="1"/>
  <c r="E677" i="1"/>
  <c r="E641" i="1"/>
  <c r="E675" i="1"/>
  <c r="E707" i="1"/>
  <c r="E647" i="1"/>
  <c r="E670" i="1"/>
  <c r="E688" i="1"/>
  <c r="E712" i="1"/>
  <c r="E680" i="1"/>
  <c r="E673" i="1"/>
  <c r="E674" i="1"/>
  <c r="E704" i="1"/>
  <c r="E634" i="1"/>
  <c r="E668" i="1"/>
  <c r="E694" i="1"/>
  <c r="E705" i="1"/>
  <c r="E687" i="1"/>
  <c r="E671" i="1"/>
  <c r="E626" i="1"/>
  <c r="E624" i="1"/>
  <c r="F624" i="1" s="1"/>
  <c r="E625" i="1"/>
  <c r="E679" i="1"/>
  <c r="E682" i="1"/>
  <c r="E642" i="1"/>
  <c r="E628" i="1"/>
  <c r="E631" i="1"/>
  <c r="C415" i="1"/>
  <c r="C10" i="4"/>
  <c r="F713" i="1" l="1"/>
  <c r="F639" i="1"/>
  <c r="F625" i="1"/>
  <c r="F707" i="1"/>
  <c r="F671" i="1"/>
  <c r="F688" i="1"/>
  <c r="F678" i="1"/>
  <c r="F683" i="1"/>
  <c r="F640" i="1"/>
  <c r="F645" i="1"/>
  <c r="F695" i="1"/>
  <c r="F634" i="1"/>
  <c r="F704" i="1"/>
  <c r="F635" i="1"/>
  <c r="F697" i="1"/>
  <c r="F668" i="1"/>
  <c r="F628" i="1"/>
  <c r="F716" i="1"/>
  <c r="F644" i="1"/>
  <c r="F632" i="1"/>
  <c r="F641" i="1"/>
  <c r="F709" i="1"/>
  <c r="F642" i="1"/>
  <c r="F701" i="1"/>
  <c r="F679" i="1"/>
  <c r="F643" i="1"/>
  <c r="F702" i="1"/>
  <c r="F706" i="1"/>
  <c r="F691" i="1"/>
  <c r="F693" i="1"/>
  <c r="F637" i="1"/>
  <c r="F630" i="1"/>
  <c r="F677" i="1"/>
  <c r="F636" i="1"/>
  <c r="F633" i="1"/>
  <c r="F692" i="1"/>
  <c r="F689" i="1"/>
  <c r="F675" i="1"/>
  <c r="F694" i="1"/>
  <c r="F638" i="1"/>
  <c r="F696" i="1"/>
  <c r="F646" i="1"/>
  <c r="F672" i="1"/>
  <c r="F711" i="1"/>
  <c r="F676" i="1"/>
  <c r="F710" i="1"/>
  <c r="F684" i="1"/>
  <c r="F705" i="1"/>
  <c r="F685" i="1"/>
  <c r="F699" i="1"/>
  <c r="F700" i="1"/>
  <c r="F712" i="1"/>
  <c r="F670" i="1"/>
  <c r="F631" i="1"/>
  <c r="F690" i="1"/>
  <c r="F686" i="1"/>
  <c r="F674" i="1"/>
  <c r="F687" i="1"/>
  <c r="F708" i="1"/>
  <c r="F680" i="1"/>
  <c r="F681" i="1"/>
  <c r="F629" i="1"/>
  <c r="F682" i="1"/>
  <c r="F669" i="1"/>
  <c r="F698" i="1"/>
  <c r="F703" i="1"/>
  <c r="F627" i="1"/>
  <c r="F647" i="1"/>
  <c r="F673" i="1"/>
  <c r="F626" i="1"/>
  <c r="G625" i="1"/>
  <c r="E715" i="1"/>
  <c r="F715" i="1" l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707" i="1"/>
  <c r="G674" i="1"/>
  <c r="G676" i="1"/>
  <c r="G696" i="1"/>
  <c r="G709" i="1"/>
  <c r="G632" i="1"/>
  <c r="G639" i="1"/>
  <c r="G705" i="1"/>
  <c r="G687" i="1"/>
  <c r="G686" i="1"/>
  <c r="G700" i="1"/>
  <c r="G671" i="1"/>
  <c r="G682" i="1"/>
  <c r="G629" i="1"/>
  <c r="G694" i="1"/>
  <c r="G681" i="1"/>
  <c r="G672" i="1"/>
  <c r="G712" i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H628" i="1" l="1"/>
  <c r="H693" i="1" s="1"/>
  <c r="G715" i="1"/>
  <c r="H683" i="1"/>
  <c r="H686" i="1"/>
  <c r="H670" i="1"/>
  <c r="H645" i="1"/>
  <c r="H710" i="1"/>
  <c r="H702" i="1"/>
  <c r="H682" i="1"/>
  <c r="H707" i="1"/>
  <c r="H701" i="1"/>
  <c r="H708" i="1"/>
  <c r="H642" i="1"/>
  <c r="H688" i="1"/>
  <c r="H685" i="1"/>
  <c r="H668" i="1"/>
  <c r="H695" i="1"/>
  <c r="H631" i="1"/>
  <c r="H703" i="1"/>
  <c r="H636" i="1"/>
  <c r="H676" i="1"/>
  <c r="H630" i="1"/>
  <c r="H673" i="1"/>
  <c r="H700" i="1"/>
  <c r="H637" i="1"/>
  <c r="H641" i="1"/>
  <c r="H711" i="1"/>
  <c r="H697" i="1"/>
  <c r="H689" i="1"/>
  <c r="H698" i="1"/>
  <c r="H633" i="1"/>
  <c r="H646" i="1"/>
  <c r="H635" i="1"/>
  <c r="H678" i="1"/>
  <c r="H684" i="1"/>
  <c r="H713" i="1"/>
  <c r="H639" i="1"/>
  <c r="H634" i="1"/>
  <c r="H675" i="1"/>
  <c r="H640" i="1"/>
  <c r="H687" i="1"/>
  <c r="H712" i="1"/>
  <c r="H671" i="1"/>
  <c r="H677" i="1"/>
  <c r="H680" i="1"/>
  <c r="H694" i="1"/>
  <c r="H690" i="1"/>
  <c r="H699" i="1"/>
  <c r="H705" i="1"/>
  <c r="H629" i="1"/>
  <c r="H647" i="1"/>
  <c r="H674" i="1"/>
  <c r="H709" i="1"/>
  <c r="H704" i="1"/>
  <c r="H669" i="1"/>
  <c r="H696" i="1"/>
  <c r="H632" i="1"/>
  <c r="H644" i="1"/>
  <c r="H643" i="1"/>
  <c r="H638" i="1"/>
  <c r="H691" i="1"/>
  <c r="H681" i="1"/>
  <c r="H679" i="1"/>
  <c r="H692" i="1"/>
  <c r="H672" i="1"/>
  <c r="H716" i="1"/>
  <c r="H706" i="1" l="1"/>
  <c r="I629" i="1"/>
  <c r="H715" i="1" l="1"/>
  <c r="I645" i="1"/>
  <c r="I637" i="1"/>
  <c r="I670" i="1"/>
  <c r="I692" i="1"/>
  <c r="I642" i="1"/>
  <c r="I647" i="1"/>
  <c r="I681" i="1"/>
  <c r="I676" i="1"/>
  <c r="I684" i="1"/>
  <c r="I711" i="1"/>
  <c r="I634" i="1"/>
  <c r="I636" i="1"/>
  <c r="I669" i="1"/>
  <c r="I716" i="1"/>
  <c r="I705" i="1"/>
  <c r="I677" i="1"/>
  <c r="I674" i="1"/>
  <c r="I683" i="1"/>
  <c r="I689" i="1"/>
  <c r="I697" i="1"/>
  <c r="I641" i="1"/>
  <c r="I704" i="1"/>
  <c r="I694" i="1"/>
  <c r="I712" i="1"/>
  <c r="I702" i="1"/>
  <c r="I708" i="1"/>
  <c r="I673" i="1"/>
  <c r="I701" i="1"/>
  <c r="I679" i="1"/>
  <c r="I632" i="1"/>
  <c r="I710" i="1"/>
  <c r="I643" i="1"/>
  <c r="I678" i="1"/>
  <c r="I646" i="1"/>
  <c r="I700" i="1"/>
  <c r="I685" i="1"/>
  <c r="I699" i="1"/>
  <c r="I675" i="1"/>
  <c r="I691" i="1"/>
  <c r="I690" i="1"/>
  <c r="I688" i="1"/>
  <c r="I686" i="1"/>
  <c r="I698" i="1"/>
  <c r="I639" i="1"/>
  <c r="I631" i="1"/>
  <c r="I638" i="1"/>
  <c r="I713" i="1"/>
  <c r="I706" i="1"/>
  <c r="I707" i="1"/>
  <c r="I672" i="1"/>
  <c r="I640" i="1"/>
  <c r="I709" i="1"/>
  <c r="I630" i="1"/>
  <c r="J630" i="1" s="1"/>
  <c r="I635" i="1"/>
  <c r="I668" i="1"/>
  <c r="I696" i="1"/>
  <c r="I703" i="1"/>
  <c r="I644" i="1"/>
  <c r="I682" i="1"/>
  <c r="I680" i="1"/>
  <c r="I687" i="1"/>
  <c r="I695" i="1"/>
  <c r="I671" i="1"/>
  <c r="I633" i="1"/>
  <c r="I693" i="1"/>
  <c r="J684" i="1" l="1"/>
  <c r="J707" i="1"/>
  <c r="J685" i="1"/>
  <c r="J668" i="1"/>
  <c r="J701" i="1"/>
  <c r="J677" i="1"/>
  <c r="J700" i="1"/>
  <c r="J646" i="1"/>
  <c r="J637" i="1"/>
  <c r="J698" i="1"/>
  <c r="J696" i="1"/>
  <c r="J634" i="1"/>
  <c r="J644" i="1"/>
  <c r="J632" i="1"/>
  <c r="J682" i="1"/>
  <c r="J687" i="1"/>
  <c r="J635" i="1"/>
  <c r="J688" i="1"/>
  <c r="J694" i="1"/>
  <c r="J641" i="1"/>
  <c r="J716" i="1"/>
  <c r="J703" i="1"/>
  <c r="J642" i="1"/>
  <c r="J708" i="1"/>
  <c r="J706" i="1"/>
  <c r="J686" i="1"/>
  <c r="J672" i="1"/>
  <c r="J692" i="1"/>
  <c r="J710" i="1"/>
  <c r="J691" i="1"/>
  <c r="J689" i="1"/>
  <c r="J704" i="1"/>
  <c r="J711" i="1"/>
  <c r="J669" i="1"/>
  <c r="J679" i="1"/>
  <c r="J695" i="1"/>
  <c r="J709" i="1"/>
  <c r="J674" i="1"/>
  <c r="J638" i="1"/>
  <c r="J647" i="1"/>
  <c r="J640" i="1"/>
  <c r="J675" i="1"/>
  <c r="J673" i="1"/>
  <c r="J633" i="1"/>
  <c r="J697" i="1"/>
  <c r="J645" i="1"/>
  <c r="J683" i="1"/>
  <c r="J678" i="1"/>
  <c r="J681" i="1"/>
  <c r="J676" i="1"/>
  <c r="J690" i="1"/>
  <c r="J680" i="1"/>
  <c r="J712" i="1"/>
  <c r="J636" i="1"/>
  <c r="J671" i="1"/>
  <c r="J699" i="1"/>
  <c r="J702" i="1"/>
  <c r="J643" i="1"/>
  <c r="J631" i="1"/>
  <c r="J670" i="1"/>
  <c r="J639" i="1"/>
  <c r="J705" i="1"/>
  <c r="J693" i="1"/>
  <c r="J713" i="1"/>
  <c r="I715" i="1"/>
  <c r="K644" i="1" l="1"/>
  <c r="K668" i="1" s="1"/>
  <c r="L647" i="1"/>
  <c r="L674" i="1" s="1"/>
  <c r="J715" i="1"/>
  <c r="K692" i="1" l="1"/>
  <c r="L673" i="1"/>
  <c r="K705" i="1"/>
  <c r="K678" i="1"/>
  <c r="K684" i="1"/>
  <c r="K693" i="1"/>
  <c r="K700" i="1"/>
  <c r="K688" i="1"/>
  <c r="K691" i="1"/>
  <c r="K672" i="1"/>
  <c r="K697" i="1"/>
  <c r="K676" i="1"/>
  <c r="L703" i="1"/>
  <c r="L672" i="1"/>
  <c r="M672" i="1" s="1"/>
  <c r="Y738" i="1" s="1"/>
  <c r="K677" i="1"/>
  <c r="K671" i="1"/>
  <c r="K708" i="1"/>
  <c r="K713" i="1"/>
  <c r="K682" i="1"/>
  <c r="K685" i="1"/>
  <c r="L670" i="1"/>
  <c r="L712" i="1"/>
  <c r="L699" i="1"/>
  <c r="K687" i="1"/>
  <c r="K673" i="1"/>
  <c r="K670" i="1"/>
  <c r="K679" i="1"/>
  <c r="K675" i="1"/>
  <c r="K683" i="1"/>
  <c r="L697" i="1"/>
  <c r="L716" i="1"/>
  <c r="L695" i="1"/>
  <c r="L676" i="1"/>
  <c r="L694" i="1"/>
  <c r="L681" i="1"/>
  <c r="L689" i="1"/>
  <c r="L671" i="1"/>
  <c r="L684" i="1"/>
  <c r="L693" i="1"/>
  <c r="L709" i="1"/>
  <c r="L690" i="1"/>
  <c r="L701" i="1"/>
  <c r="L680" i="1"/>
  <c r="L691" i="1"/>
  <c r="L696" i="1"/>
  <c r="L679" i="1"/>
  <c r="L686" i="1"/>
  <c r="L710" i="1"/>
  <c r="L675" i="1"/>
  <c r="L687" i="1"/>
  <c r="L702" i="1"/>
  <c r="L669" i="1"/>
  <c r="L698" i="1"/>
  <c r="L692" i="1"/>
  <c r="K686" i="1"/>
  <c r="M686" i="1" s="1"/>
  <c r="K690" i="1"/>
  <c r="K699" i="1"/>
  <c r="K701" i="1"/>
  <c r="K716" i="1"/>
  <c r="K689" i="1"/>
  <c r="K702" i="1"/>
  <c r="K698" i="1"/>
  <c r="K707" i="1"/>
  <c r="K704" i="1"/>
  <c r="K709" i="1"/>
  <c r="K710" i="1"/>
  <c r="L711" i="1"/>
  <c r="L683" i="1"/>
  <c r="L704" i="1"/>
  <c r="L677" i="1"/>
  <c r="L700" i="1"/>
  <c r="M700" i="1" s="1"/>
  <c r="G151" i="9" s="1"/>
  <c r="L682" i="1"/>
  <c r="L685" i="1"/>
  <c r="L713" i="1"/>
  <c r="M713" i="1" s="1"/>
  <c r="F215" i="9" s="1"/>
  <c r="L688" i="1"/>
  <c r="L668" i="1"/>
  <c r="L707" i="1"/>
  <c r="L706" i="1"/>
  <c r="L705" i="1"/>
  <c r="M705" i="1" s="1"/>
  <c r="Y771" i="1" s="1"/>
  <c r="L678" i="1"/>
  <c r="L708" i="1"/>
  <c r="M708" i="1" s="1"/>
  <c r="Y774" i="1" s="1"/>
  <c r="K703" i="1"/>
  <c r="K669" i="1"/>
  <c r="K711" i="1"/>
  <c r="K695" i="1"/>
  <c r="K712" i="1"/>
  <c r="M712" i="1" s="1"/>
  <c r="K674" i="1"/>
  <c r="M674" i="1" s="1"/>
  <c r="K681" i="1"/>
  <c r="K696" i="1"/>
  <c r="K680" i="1"/>
  <c r="K694" i="1"/>
  <c r="K706" i="1"/>
  <c r="M698" i="1" l="1"/>
  <c r="E151" i="9" s="1"/>
  <c r="M692" i="1"/>
  <c r="F119" i="9" s="1"/>
  <c r="M684" i="1"/>
  <c r="E87" i="9" s="1"/>
  <c r="M670" i="1"/>
  <c r="Y736" i="1" s="1"/>
  <c r="M694" i="1"/>
  <c r="Y760" i="1" s="1"/>
  <c r="M711" i="1"/>
  <c r="Y777" i="1" s="1"/>
  <c r="M682" i="1"/>
  <c r="C87" i="9" s="1"/>
  <c r="M704" i="1"/>
  <c r="D183" i="9" s="1"/>
  <c r="M690" i="1"/>
  <c r="D119" i="9" s="1"/>
  <c r="M669" i="1"/>
  <c r="D23" i="9" s="1"/>
  <c r="M688" i="1"/>
  <c r="I87" i="9" s="1"/>
  <c r="M680" i="1"/>
  <c r="H55" i="9" s="1"/>
  <c r="M685" i="1"/>
  <c r="F87" i="9" s="1"/>
  <c r="M706" i="1"/>
  <c r="Y772" i="1" s="1"/>
  <c r="L715" i="1"/>
  <c r="M710" i="1"/>
  <c r="C215" i="9" s="1"/>
  <c r="M676" i="1"/>
  <c r="Y742" i="1" s="1"/>
  <c r="M693" i="1"/>
  <c r="G119" i="9" s="1"/>
  <c r="M673" i="1"/>
  <c r="H23" i="9" s="1"/>
  <c r="Y740" i="1"/>
  <c r="I23" i="9"/>
  <c r="M709" i="1"/>
  <c r="M675" i="1"/>
  <c r="C55" i="9" s="1"/>
  <c r="M696" i="1"/>
  <c r="Y762" i="1" s="1"/>
  <c r="M671" i="1"/>
  <c r="Y737" i="1" s="1"/>
  <c r="M683" i="1"/>
  <c r="M703" i="1"/>
  <c r="Y769" i="1" s="1"/>
  <c r="M691" i="1"/>
  <c r="M689" i="1"/>
  <c r="Y755" i="1" s="1"/>
  <c r="M695" i="1"/>
  <c r="Y761" i="1" s="1"/>
  <c r="M678" i="1"/>
  <c r="M668" i="1"/>
  <c r="M707" i="1"/>
  <c r="Y752" i="1"/>
  <c r="G87" i="9"/>
  <c r="M702" i="1"/>
  <c r="I151" i="9" s="1"/>
  <c r="M681" i="1"/>
  <c r="I55" i="9" s="1"/>
  <c r="M679" i="1"/>
  <c r="M699" i="1"/>
  <c r="Y765" i="1" s="1"/>
  <c r="M677" i="1"/>
  <c r="M697" i="1"/>
  <c r="K715" i="1"/>
  <c r="E215" i="9"/>
  <c r="Y778" i="1"/>
  <c r="M687" i="1"/>
  <c r="H87" i="9" s="1"/>
  <c r="M701" i="1"/>
  <c r="H151" i="9" s="1"/>
  <c r="H183" i="9"/>
  <c r="G23" i="9"/>
  <c r="Y779" i="1"/>
  <c r="E183" i="9"/>
  <c r="Y766" i="1"/>
  <c r="Y748" i="1" l="1"/>
  <c r="Y750" i="1"/>
  <c r="D215" i="9"/>
  <c r="Y758" i="1"/>
  <c r="E23" i="9"/>
  <c r="Y764" i="1"/>
  <c r="H119" i="9"/>
  <c r="Y770" i="1"/>
  <c r="Y756" i="1"/>
  <c r="Y746" i="1"/>
  <c r="I119" i="9"/>
  <c r="Y754" i="1"/>
  <c r="F151" i="9"/>
  <c r="Y776" i="1"/>
  <c r="Y767" i="1"/>
  <c r="Y741" i="1"/>
  <c r="Y747" i="1"/>
  <c r="Y753" i="1"/>
  <c r="Y768" i="1"/>
  <c r="D55" i="9"/>
  <c r="Y751" i="1"/>
  <c r="Y759" i="1"/>
  <c r="F183" i="9"/>
  <c r="Y735" i="1"/>
  <c r="C151" i="9"/>
  <c r="Y739" i="1"/>
  <c r="Y763" i="1"/>
  <c r="D151" i="9"/>
  <c r="F55" i="9"/>
  <c r="Y744" i="1"/>
  <c r="E55" i="9"/>
  <c r="Y743" i="1"/>
  <c r="F23" i="9"/>
  <c r="Y773" i="1"/>
  <c r="G183" i="9"/>
  <c r="C119" i="9"/>
  <c r="C183" i="9"/>
  <c r="Y745" i="1"/>
  <c r="G55" i="9"/>
  <c r="M715" i="1"/>
  <c r="C23" i="9"/>
  <c r="Y734" i="1"/>
  <c r="Y757" i="1"/>
  <c r="E119" i="9"/>
  <c r="D87" i="9"/>
  <c r="Y749" i="1"/>
  <c r="I183" i="9"/>
  <c r="Y775" i="1"/>
  <c r="Y8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stujohns</author>
  </authors>
  <commentList>
    <comment ref="CC47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stujohns:</t>
        </r>
        <r>
          <rPr>
            <sz val="8"/>
            <color indexed="81"/>
            <rFont val="Tahoma"/>
            <family val="2"/>
          </rPr>
          <t xml:space="preserve">
ROUND -3</t>
        </r>
      </text>
    </comment>
  </commentList>
</comments>
</file>

<file path=xl/sharedStrings.xml><?xml version="1.0" encoding="utf-8"?>
<sst xmlns="http://schemas.openxmlformats.org/spreadsheetml/2006/main" count="4946" uniqueCount="1279">
  <si>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</si>
  <si>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</si>
  <si>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</si>
  <si>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</si>
  <si>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</si>
  <si>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</si>
  <si>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</si>
  <si>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</si>
  <si>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</si>
  <si>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</si>
  <si>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</si>
  <si>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</si>
  <si>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</si>
  <si>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</si>
  <si>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</si>
  <si>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</si>
  <si>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</si>
  <si>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</si>
  <si>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</si>
  <si>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</si>
  <si>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</si>
  <si>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</si>
  <si>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</si>
  <si>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</si>
  <si>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</si>
  <si>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</si>
  <si>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</si>
  <si>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</si>
  <si>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</si>
  <si>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</si>
  <si>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</si>
  <si>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</si>
  <si>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</si>
  <si>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</si>
  <si>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</si>
  <si>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</si>
  <si>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</si>
  <si>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</si>
  <si>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</si>
  <si>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</si>
  <si>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</si>
  <si>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</si>
  <si>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</si>
  <si>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</si>
  <si>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</si>
  <si>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</si>
  <si>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</si>
  <si>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</si>
  <si>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</si>
  <si>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</si>
  <si>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</si>
  <si>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</si>
  <si>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</si>
  <si>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</si>
  <si>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</si>
  <si>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</si>
  <si>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</si>
  <si>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</si>
  <si>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</si>
  <si>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</si>
  <si>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</si>
  <si>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</si>
  <si>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</si>
  <si>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</si>
  <si>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</si>
  <si>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</si>
  <si>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</si>
  <si>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</si>
  <si>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</si>
  <si>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</si>
  <si>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</si>
  <si>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</si>
  <si>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</si>
  <si>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</si>
  <si>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</si>
  <si>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</si>
  <si>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</si>
  <si>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</si>
  <si>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</si>
  <si>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</si>
  <si>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</si>
  <si>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</si>
  <si>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</si>
  <si>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</si>
  <si>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</si>
  <si>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</si>
  <si>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</si>
  <si>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</si>
  <si>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</si>
  <si>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</si>
  <si>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</si>
  <si>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</si>
  <si>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</si>
  <si>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</si>
  <si>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</si>
  <si>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</si>
  <si>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</si>
  <si>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</si>
  <si>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</si>
  <si>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</si>
  <si>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</si>
  <si>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</si>
  <si>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</si>
  <si>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</si>
  <si>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</si>
  <si>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</si>
  <si>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</si>
  <si>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</si>
  <si>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</si>
  <si>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</si>
  <si>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</si>
  <si>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</si>
  <si>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</si>
  <si>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</si>
  <si>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</si>
  <si>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</si>
  <si>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</si>
  <si>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</si>
  <si>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</si>
  <si>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</si>
  <si>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</si>
  <si>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</si>
  <si>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</si>
  <si>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</si>
  <si>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</si>
  <si>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</si>
  <si>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</si>
  <si>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</si>
  <si>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</si>
  <si>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</si>
  <si>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</si>
  <si>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</si>
  <si>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</si>
  <si>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</si>
  <si>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</si>
  <si>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</si>
  <si>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</si>
  <si>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</si>
  <si>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</si>
  <si>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</si>
  <si>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</si>
  <si>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</si>
  <si>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</si>
  <si>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</si>
  <si>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</si>
  <si>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</si>
  <si>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</si>
  <si>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</si>
  <si>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</si>
  <si>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</si>
  <si>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</si>
  <si>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</si>
  <si>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</si>
  <si>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</si>
  <si>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</si>
  <si>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</si>
  <si>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</si>
  <si>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</si>
  <si>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</si>
  <si>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</si>
  <si>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</si>
  <si>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</si>
  <si>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</si>
  <si>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</si>
  <si>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</si>
  <si>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</si>
  <si>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</si>
  <si>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</si>
  <si>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</si>
  <si>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</si>
  <si>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</si>
  <si>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</si>
  <si>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</si>
  <si>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</si>
  <si>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</si>
  <si>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</si>
  <si>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</si>
  <si>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</si>
  <si>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</si>
  <si>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</si>
  <si>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</si>
  <si>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</si>
  <si>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</si>
  <si>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</si>
  <si>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</si>
  <si>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</si>
  <si>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</si>
  <si>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</si>
  <si>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</si>
  <si>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</si>
  <si>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</si>
  <si>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</si>
  <si>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</si>
  <si>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</si>
  <si>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</si>
  <si>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</si>
  <si>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</si>
  <si>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</si>
  <si>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</si>
  <si>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</si>
  <si>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</si>
  <si>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</si>
  <si>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</si>
  <si>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</si>
  <si>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</si>
  <si>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</si>
  <si>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</si>
  <si>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</si>
  <si>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</si>
  <si>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</si>
  <si>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</si>
  <si>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</si>
  <si>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</si>
  <si>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</si>
  <si>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</si>
  <si>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</si>
  <si>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</si>
  <si>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</si>
  <si>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</si>
  <si>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</si>
  <si>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</si>
  <si>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</si>
  <si>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</si>
  <si>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</si>
  <si>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</si>
  <si>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</si>
  <si>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</si>
  <si>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</si>
  <si>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</si>
  <si>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</si>
  <si>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</si>
  <si>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</si>
  <si>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</si>
  <si>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</si>
  <si>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</si>
  <si>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</si>
  <si>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</si>
  <si>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</si>
  <si>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</si>
  <si>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</si>
  <si>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</si>
  <si>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</si>
  <si>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</si>
  <si>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</si>
  <si>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</si>
  <si>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</si>
  <si>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</si>
  <si>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</si>
  <si>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</si>
  <si>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</si>
  <si>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</si>
  <si>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</si>
  <si>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</si>
  <si>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</si>
  <si>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</si>
  <si>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</si>
  <si>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</si>
  <si>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</si>
  <si>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</si>
  <si>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</si>
  <si>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</si>
  <si>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</si>
  <si>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</si>
  <si>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</si>
  <si>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</si>
  <si>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</si>
  <si>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</si>
  <si>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</si>
  <si>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</si>
  <si>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</si>
  <si>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</si>
  <si>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</si>
  <si>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</si>
  <si>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</si>
  <si>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</si>
  <si>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</si>
  <si>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</si>
  <si>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</si>
  <si>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</si>
  <si>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</si>
  <si>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</si>
  <si>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</si>
  <si>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</si>
  <si>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</si>
  <si>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</si>
  <si>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</si>
  <si>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</si>
  <si>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</si>
  <si>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</si>
  <si>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</si>
  <si>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</si>
  <si>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</si>
  <si>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</si>
  <si>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</si>
  <si>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</si>
  <si>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</si>
  <si>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</si>
  <si>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</si>
  <si>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</si>
  <si>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</si>
  <si>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</si>
  <si>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</si>
  <si>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</si>
  <si>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</si>
  <si>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</si>
  <si>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</si>
  <si>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</si>
  <si>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</si>
  <si>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</si>
  <si>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</si>
  <si>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</si>
  <si>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</si>
  <si>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</si>
  <si>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</si>
  <si>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</si>
  <si>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</si>
  <si>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</si>
  <si>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</si>
  <si>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</si>
  <si>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</si>
  <si>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</si>
  <si>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</si>
  <si>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</si>
  <si>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</si>
  <si>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</si>
  <si>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</si>
  <si>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</si>
  <si>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</si>
  <si>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</si>
  <si>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</si>
  <si>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</si>
  <si>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</si>
  <si>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</si>
  <si>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</si>
  <si>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</si>
  <si>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</si>
  <si>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</si>
  <si>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</si>
  <si>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</si>
  <si>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</si>
  <si>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</si>
  <si>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</si>
  <si>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</si>
  <si>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</si>
  <si>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</si>
  <si>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</si>
  <si>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</si>
  <si>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</si>
  <si>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</si>
  <si>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</si>
  <si>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</si>
  <si>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</si>
  <si>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</si>
  <si>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</si>
  <si>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</si>
  <si>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</si>
  <si>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</si>
  <si>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</si>
  <si>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</si>
  <si>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</si>
  <si>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</si>
  <si>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</si>
  <si>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</si>
  <si>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</si>
  <si>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</si>
  <si>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</si>
  <si>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</si>
  <si>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</si>
  <si>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</si>
  <si>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</si>
  <si>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</si>
  <si>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</si>
  <si>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</si>
  <si>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</si>
  <si>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</si>
  <si>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</si>
  <si>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</si>
  <si>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</si>
  <si>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</si>
  <si>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</si>
  <si>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</si>
  <si>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</si>
  <si>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</si>
  <si>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</si>
  <si>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</si>
  <si>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</si>
  <si>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</si>
  <si>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</si>
  <si>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</si>
  <si>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</si>
  <si>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</si>
  <si>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</si>
  <si>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</si>
  <si>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</si>
  <si>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</si>
  <si>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</si>
  <si>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</si>
  <si>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</si>
  <si>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</si>
  <si>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</si>
  <si>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</si>
  <si>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</si>
  <si>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</si>
  <si>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</si>
  <si>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</si>
  <si>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</si>
  <si>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</si>
  <si>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</si>
  <si>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</si>
  <si>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</si>
  <si>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</si>
  <si>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</si>
  <si>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</si>
  <si>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</si>
  <si>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</si>
  <si>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</si>
  <si>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</si>
  <si>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</si>
  <si>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</si>
  <si>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</si>
  <si>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</si>
  <si>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</si>
  <si>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</si>
  <si>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</si>
  <si>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</si>
  <si>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</si>
  <si>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</si>
  <si>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</si>
  <si>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</si>
  <si>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</si>
  <si>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</si>
  <si>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</si>
  <si>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</si>
  <si>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</si>
  <si>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</si>
  <si>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</si>
  <si>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</si>
  <si>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</si>
  <si>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</si>
  <si>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</si>
  <si>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</si>
  <si>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</si>
  <si>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</si>
  <si>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</si>
  <si>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</si>
  <si>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</si>
  <si>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</si>
  <si>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</si>
  <si>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</si>
  <si>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</si>
  <si>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</si>
  <si>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</si>
  <si>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</si>
  <si>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</si>
  <si>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</si>
  <si>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</si>
  <si>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</si>
  <si>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</si>
  <si>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</si>
  <si>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</si>
  <si>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</si>
  <si>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</si>
  <si>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</si>
  <si>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</si>
  <si>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</si>
  <si>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</si>
  <si>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</si>
  <si>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</si>
  <si>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</si>
  <si>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</si>
  <si>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</si>
  <si>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</si>
  <si>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</si>
  <si>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</si>
  <si>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</si>
  <si>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</si>
  <si>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</si>
  <si>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</si>
  <si>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</si>
  <si>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</si>
  <si>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</si>
  <si>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</si>
  <si>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</si>
  <si>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</si>
  <si>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</si>
  <si>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</si>
  <si>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</si>
  <si>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</si>
  <si>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</si>
  <si>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</si>
  <si>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</si>
  <si>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</si>
  <si>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</si>
  <si>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</si>
  <si>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</si>
  <si>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</si>
  <si>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</si>
  <si>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</si>
  <si>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</si>
  <si>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</si>
  <si>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</si>
  <si>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</si>
  <si>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</si>
  <si>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</si>
  <si>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</si>
  <si>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</si>
  <si>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</si>
  <si>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</si>
  <si>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</si>
  <si>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</si>
  <si>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</si>
  <si>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</si>
  <si>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</si>
  <si>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</si>
  <si>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</si>
  <si>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</si>
  <si>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</si>
  <si>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</si>
  <si>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</si>
  <si>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</si>
  <si>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</si>
  <si>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</si>
  <si>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</si>
  <si>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</si>
  <si>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</si>
  <si>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</si>
  <si>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</si>
  <si>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</si>
  <si>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</si>
  <si>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</si>
  <si>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</si>
  <si>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</si>
  <si>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</si>
  <si>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</si>
  <si>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</si>
  <si>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</si>
  <si>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</si>
  <si>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</si>
  <si>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</si>
  <si>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</si>
  <si>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</si>
  <si>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</si>
  <si>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</si>
  <si>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</si>
  <si>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</si>
  <si>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</si>
  <si>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</si>
  <si>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</si>
  <si>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</si>
  <si>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</si>
  <si>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</si>
  <si>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</si>
  <si>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</si>
  <si>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</si>
  <si>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</si>
  <si>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</si>
  <si>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</si>
  <si>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</si>
  <si>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</si>
  <si>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</si>
  <si>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</si>
  <si>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</si>
  <si>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</si>
  <si>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</si>
  <si>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</si>
  <si>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</si>
  <si>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</si>
  <si>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</si>
  <si>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</si>
  <si>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</si>
  <si>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</si>
  <si>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</si>
  <si>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</si>
  <si>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</si>
  <si>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</si>
  <si>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</si>
  <si>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</si>
  <si>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</si>
  <si>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</si>
  <si>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</si>
  <si>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</si>
  <si>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</si>
  <si>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</si>
  <si>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</si>
  <si>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</si>
  <si>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</si>
  <si>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</si>
  <si>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</si>
  <si>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</si>
  <si>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</si>
  <si>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</si>
  <si>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</si>
  <si>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</si>
  <si>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</si>
  <si>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</si>
  <si>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</si>
  <si>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</si>
  <si>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</si>
  <si>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</si>
  <si>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</si>
  <si>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</si>
  <si>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</si>
  <si>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</si>
  <si>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</si>
  <si>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</si>
  <si>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</si>
  <si>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</si>
  <si>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</si>
  <si>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</si>
  <si>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</si>
  <si>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</si>
  <si>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</si>
  <si>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</si>
  <si>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</si>
  <si>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</si>
  <si>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</si>
  <si>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</si>
  <si>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</si>
  <si>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</si>
  <si>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</si>
  <si>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</si>
  <si>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</si>
  <si>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</si>
  <si>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</si>
  <si>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</si>
  <si>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</si>
  <si>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</si>
  <si>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</si>
  <si>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</si>
  <si>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</si>
  <si>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</si>
  <si>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</si>
  <si>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</si>
  <si>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</si>
  <si>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</si>
  <si>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</si>
  <si>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</si>
  <si>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</si>
  <si>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</si>
  <si>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</si>
  <si>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</si>
  <si>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</si>
  <si>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</si>
  <si>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</si>
  <si>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</si>
  <si>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</si>
  <si>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</si>
  <si>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</si>
  <si>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</si>
  <si>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</si>
  <si>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</si>
  <si>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</si>
  <si>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</si>
  <si>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</si>
  <si>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</si>
  <si>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</si>
  <si>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</si>
  <si>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</si>
  <si>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</si>
  <si>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</si>
  <si>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</si>
  <si>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</si>
  <si>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</si>
  <si>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</si>
  <si>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</si>
  <si>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</si>
  <si>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</si>
  <si>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</si>
  <si>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</si>
  <si>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</si>
  <si>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</si>
  <si>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</si>
  <si>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</si>
  <si>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</si>
  <si>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</si>
  <si>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</si>
  <si>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</si>
  <si>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</si>
  <si>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</si>
  <si>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</si>
  <si>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</si>
  <si>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</si>
  <si>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</si>
  <si>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</si>
  <si>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</si>
  <si>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</si>
  <si>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</si>
  <si>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</si>
  <si>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</si>
  <si>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</si>
  <si>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</si>
  <si>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</si>
  <si>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</si>
  <si>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</si>
  <si>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</si>
  <si>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</si>
  <si>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</si>
  <si>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</si>
  <si>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</si>
  <si>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</si>
  <si>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</si>
  <si>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</si>
  <si>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</si>
  <si>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</si>
  <si>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</si>
  <si>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</si>
  <si>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</si>
  <si>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</si>
  <si>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</si>
  <si>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</si>
  <si>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</si>
  <si>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</si>
  <si>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</si>
  <si>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</si>
  <si>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</si>
  <si>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</si>
  <si>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</si>
  <si>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</si>
  <si>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</si>
  <si>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</si>
  <si>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</si>
  <si>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</si>
  <si>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</si>
  <si>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</si>
  <si>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</si>
  <si>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</si>
  <si>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</si>
  <si>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</si>
  <si>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</si>
  <si>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</si>
  <si>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</si>
  <si>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</si>
  <si>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</si>
  <si>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</si>
  <si>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</si>
  <si>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</si>
  <si>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</si>
  <si>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</si>
  <si>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</si>
  <si>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</si>
  <si>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</si>
  <si>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</si>
  <si>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</si>
  <si>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</si>
  <si>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</si>
  <si>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</si>
  <si>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</si>
  <si>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</si>
  <si>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</si>
  <si>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</si>
  <si>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</si>
  <si>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</si>
  <si>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</si>
  <si>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</si>
  <si>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</si>
  <si>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</si>
  <si>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</si>
  <si>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</si>
  <si>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</si>
  <si>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</si>
  <si>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</si>
  <si>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</si>
  <si>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</si>
  <si>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</si>
  <si>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</si>
  <si>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</si>
  <si>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</si>
  <si>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</si>
  <si>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</si>
  <si>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</si>
  <si>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</si>
  <si>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</si>
  <si>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</si>
  <si>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</si>
  <si>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</si>
  <si>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</si>
  <si>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</si>
  <si>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</si>
  <si>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</si>
  <si>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</si>
  <si>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</si>
  <si>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</si>
  <si>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</si>
  <si>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</si>
  <si>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</si>
  <si>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</si>
  <si>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</si>
  <si>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</si>
  <si>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</si>
  <si>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</si>
  <si>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</si>
  <si>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</si>
  <si>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</si>
  <si>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</si>
  <si>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</si>
  <si>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</si>
  <si>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</si>
  <si>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</si>
  <si>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</si>
  <si>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</si>
  <si>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</si>
  <si>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</si>
  <si>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</si>
  <si>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</si>
  <si>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</si>
  <si>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</si>
  <si>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</si>
  <si>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</si>
  <si>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</si>
  <si>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</si>
  <si>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</si>
  <si>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</si>
  <si>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</si>
  <si>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</si>
  <si>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</si>
  <si>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</si>
  <si>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</si>
  <si>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</si>
  <si>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</si>
  <si>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</si>
  <si>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</si>
  <si>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</si>
  <si>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</si>
  <si>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</si>
  <si>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</si>
  <si>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</si>
  <si>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</si>
  <si>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</si>
  <si>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</si>
  <si>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</si>
  <si>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</si>
  <si>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</si>
  <si>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</si>
  <si>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</si>
  <si>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</si>
  <si>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</si>
  <si>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</si>
  <si>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</si>
  <si>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</si>
  <si>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</si>
  <si>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</si>
  <si>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</si>
  <si>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</si>
  <si>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</si>
  <si>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</si>
  <si>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</si>
  <si>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</si>
  <si>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</si>
  <si>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</si>
  <si>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</si>
  <si>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</si>
  <si>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</si>
  <si>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</si>
  <si>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</si>
  <si>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</si>
  <si>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</si>
  <si>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</si>
  <si>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</si>
  <si>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</si>
  <si>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</si>
  <si>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</si>
  <si>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</si>
  <si>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</si>
  <si>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</si>
  <si>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</si>
  <si>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</si>
  <si>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</si>
  <si>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</si>
  <si>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</si>
  <si>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</si>
  <si>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</si>
  <si>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</si>
  <si>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</si>
  <si>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</si>
  <si>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</si>
  <si>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</si>
  <si>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</si>
  <si>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</si>
  <si>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</si>
  <si>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</si>
  <si>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</si>
  <si>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</si>
  <si>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</si>
  <si>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</si>
  <si>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</si>
  <si>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</si>
  <si>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</si>
  <si>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</si>
  <si>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</si>
  <si>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</si>
  <si>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</si>
  <si>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</si>
  <si>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</si>
  <si>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</si>
  <si>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</si>
  <si>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</si>
  <si>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</si>
  <si>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</si>
  <si>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</si>
  <si>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</si>
  <si>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</si>
  <si>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</si>
  <si>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</si>
  <si>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</si>
  <si>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</si>
  <si>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</si>
  <si>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</si>
  <si>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</si>
  <si>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</si>
  <si>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</si>
  <si>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</si>
  <si>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</si>
  <si>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</si>
  <si>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</si>
  <si>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</si>
  <si>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</si>
  <si>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</si>
  <si>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</si>
  <si>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</si>
  <si>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</si>
  <si>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</si>
  <si>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</si>
  <si>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</si>
  <si>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</si>
  <si>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</si>
  <si>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</si>
  <si>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</si>
  <si>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</si>
  <si>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</si>
  <si>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</si>
  <si>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</si>
  <si>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</si>
  <si>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</si>
  <si>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</si>
  <si>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</si>
  <si>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</si>
  <si>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</si>
  <si>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</si>
  <si>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</si>
  <si>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</si>
  <si>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</si>
  <si>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</si>
  <si>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</si>
  <si>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</si>
  <si>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</si>
  <si>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</si>
  <si>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</si>
  <si>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</si>
  <si>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</si>
  <si>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</si>
  <si>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</si>
  <si>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</si>
  <si>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</si>
  <si>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</si>
  <si>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</si>
  <si>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</si>
  <si>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</si>
  <si>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</si>
  <si>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</si>
  <si>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</si>
  <si>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</si>
  <si>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</si>
  <si>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</si>
  <si>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</si>
  <si>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</si>
  <si>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</si>
  <si>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</si>
  <si>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</si>
  <si>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</si>
  <si>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</si>
  <si>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</si>
  <si>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</si>
  <si>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</si>
  <si>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</si>
  <si>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</si>
  <si>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</si>
  <si>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</si>
  <si>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</si>
  <si>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</si>
  <si>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</si>
  <si>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</si>
  <si>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</si>
  <si>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</si>
  <si>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</si>
  <si>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</si>
  <si>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</si>
  <si>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</si>
  <si>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</si>
  <si>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</si>
  <si>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</si>
  <si>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</si>
  <si>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</si>
  <si>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</si>
  <si>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</si>
  <si>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</si>
  <si>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</si>
  <si>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</si>
  <si>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</si>
  <si>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</si>
  <si>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</si>
  <si>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</si>
  <si>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</si>
  <si>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</si>
  <si>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</si>
  <si>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</si>
  <si>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</si>
  <si>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</si>
  <si>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</si>
  <si>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</si>
  <si>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</si>
  <si>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</si>
  <si>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</si>
  <si>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</si>
  <si>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</si>
  <si>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</si>
  <si>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</si>
  <si>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</si>
  <si>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</si>
  <si>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</si>
  <si>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</si>
  <si>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</si>
  <si>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</si>
  <si>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</si>
  <si>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</si>
  <si>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</si>
  <si>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</si>
  <si>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</si>
  <si>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</si>
  <si>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</si>
  <si>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</si>
  <si>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</si>
  <si>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</si>
  <si>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</si>
  <si>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</si>
  <si>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</si>
  <si>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</si>
  <si>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</si>
  <si>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</si>
  <si>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</si>
  <si>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</si>
  <si>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</si>
  <si>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</si>
  <si>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</si>
  <si>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</si>
  <si>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</si>
  <si>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</si>
  <si>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</si>
  <si>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</si>
  <si>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</si>
  <si>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</si>
  <si>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</si>
  <si>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</si>
  <si>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</si>
  <si>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</si>
  <si>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</si>
  <si>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</si>
  <si>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</si>
  <si>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</si>
  <si>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</si>
  <si>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</si>
  <si>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</si>
  <si>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</si>
  <si>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</si>
  <si>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</si>
  <si>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</si>
  <si>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</si>
  <si>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</si>
  <si>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</si>
  <si>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</si>
  <si>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</si>
  <si>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</si>
  <si>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</si>
  <si>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</si>
  <si>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</si>
  <si>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</si>
  <si>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</si>
  <si>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</si>
  <si>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</si>
  <si>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</si>
  <si>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</si>
  <si>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</si>
  <si>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</si>
  <si>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</si>
  <si>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</si>
  <si>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</si>
  <si>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</si>
  <si>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</si>
  <si>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</si>
  <si>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</si>
  <si>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</si>
  <si>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</si>
  <si>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</si>
  <si>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</si>
  <si>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</si>
  <si>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</si>
  <si>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</si>
  <si>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</si>
  <si>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</si>
  <si>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</si>
  <si>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</si>
  <si>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</si>
  <si>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</si>
  <si>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</si>
  <si>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</si>
  <si>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</si>
  <si>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</si>
  <si>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</si>
  <si>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</si>
  <si>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</si>
  <si>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</si>
  <si>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</si>
  <si>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</si>
  <si>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</si>
  <si>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</si>
  <si>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</si>
  <si>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</si>
  <si>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</si>
  <si>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</si>
  <si>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</si>
  <si>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</si>
  <si>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</si>
  <si>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</si>
  <si>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</si>
  <si>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</si>
  <si>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</si>
  <si>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</si>
  <si>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</si>
  <si>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</si>
  <si>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</si>
  <si>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</si>
  <si>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</si>
  <si>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</si>
  <si>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</si>
  <si>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</si>
  <si>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</si>
  <si>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</si>
  <si>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</si>
  <si>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</si>
  <si>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</si>
  <si>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</si>
  <si>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</si>
  <si>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</si>
  <si>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</si>
  <si>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</si>
  <si>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</si>
  <si>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</si>
  <si>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</si>
  <si>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</si>
  <si>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</si>
  <si>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</si>
  <si>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</si>
  <si>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</si>
  <si>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</si>
  <si>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</si>
  <si>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</si>
  <si>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</si>
  <si>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</si>
  <si>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</si>
  <si>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</si>
  <si>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</si>
  <si>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</si>
  <si>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</si>
  <si>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</si>
  <si>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</si>
  <si>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</si>
  <si>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</si>
  <si>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</si>
  <si>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</si>
  <si>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</si>
  <si>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</si>
  <si>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</si>
  <si>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</si>
  <si>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</si>
  <si>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</si>
  <si>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</si>
  <si>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</si>
  <si>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</si>
  <si>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</si>
  <si>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</si>
  <si>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</si>
  <si>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</si>
  <si>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</si>
  <si>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</si>
  <si>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</si>
  <si>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</si>
  <si>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</si>
  <si>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</si>
  <si>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</si>
  <si>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</si>
  <si>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</si>
  <si>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</si>
  <si>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</si>
  <si>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</si>
  <si>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</si>
  <si>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</si>
  <si>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</si>
  <si>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</si>
  <si>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</si>
  <si>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</si>
  <si>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</si>
  <si>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</si>
  <si>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</si>
  <si>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</si>
  <si>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</si>
  <si>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</si>
  <si>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</si>
  <si>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</si>
  <si>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</si>
  <si>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</si>
  <si>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</si>
  <si>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</si>
  <si>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</si>
  <si>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</si>
  <si>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</si>
  <si>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</si>
  <si>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</si>
  <si>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</si>
  <si>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</si>
  <si>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</si>
  <si>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</si>
  <si>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</si>
  <si>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</si>
  <si>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</si>
  <si>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</si>
  <si>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</si>
  <si>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</si>
  <si>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</si>
  <si>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</si>
  <si>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</si>
  <si>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</si>
  <si>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</si>
  <si>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</si>
  <si>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</si>
  <si>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</si>
  <si>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</si>
  <si>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</si>
  <si>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</si>
  <si>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</si>
  <si>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</si>
  <si>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</si>
  <si>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</si>
  <si>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</si>
  <si>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</si>
  <si>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</si>
  <si>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</si>
  <si>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</si>
  <si>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</si>
  <si>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</si>
  <si>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</si>
  <si>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</si>
  <si>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</si>
  <si>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</si>
  <si>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</si>
  <si>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</si>
  <si>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</si>
  <si>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</si>
  <si>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</si>
  <si>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</si>
  <si>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</si>
  <si>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</si>
  <si>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</si>
  <si>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</si>
  <si>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</si>
  <si>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</si>
  <si>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</si>
  <si>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06/30/2020</t>
  </si>
  <si>
    <t>06/30/2019</t>
  </si>
  <si>
    <t>2018</t>
  </si>
  <si>
    <t>King</t>
  </si>
  <si>
    <t>131</t>
  </si>
  <si>
    <t>Overlake Hospital Medical Center</t>
  </si>
  <si>
    <t>1035 116th Ave NE</t>
  </si>
  <si>
    <t>Bellevue, WA  98004</t>
  </si>
  <si>
    <t>J. Michael Marsh</t>
  </si>
  <si>
    <t>Andrew Tokar</t>
  </si>
  <si>
    <t>Russell Stockdale</t>
  </si>
  <si>
    <t>425-688-5000</t>
  </si>
  <si>
    <t>425-688-5750</t>
  </si>
  <si>
    <t>The 77.36% increase in the operating expense per unit for FY 2019 was due to the sale of the Pac Lab and a new contract with Lab Core and they have taken over billing for the O/P.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</si>
</sst>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8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4" fillId="0" borderId="0"/>
    <xf numFmtId="37" fontId="6" fillId="0" borderId="0"/>
    <xf numFmtId="37" fontId="6" fillId="0" borderId="0"/>
  </cellStyleXfs>
  <cellXfs count="293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8" fontId="9" fillId="4" borderId="1" xfId="0" quotePrefix="1" applyNumberFormat="1" applyFont="1" applyFill="1" applyBorder="1" applyProtection="1">
      <protection locked="0"/>
    </xf>
    <xf numFmtId="37" fontId="9" fillId="8" borderId="1" xfId="0" quotePrefix="1" applyNumberFormat="1" applyFont="1" applyFill="1" applyBorder="1" applyProtection="1">
      <protection locked="0"/>
    </xf>
    <xf numFmtId="38" fontId="9" fillId="4" borderId="1" xfId="5" quotePrefix="1" applyNumberFormat="1" applyFont="1" applyFill="1" applyBorder="1" applyAlignment="1" applyProtection="1">
      <protection locked="0"/>
    </xf>
    <xf numFmtId="38" fontId="9" fillId="4" borderId="1" xfId="6" quotePrefix="1" applyNumberFormat="1" applyFont="1" applyFill="1" applyBorder="1" applyAlignment="1" applyProtection="1">
      <protection locked="0"/>
    </xf>
    <xf numFmtId="38" fontId="3" fillId="4" borderId="1" xfId="0" applyNumberFormat="1" applyFont="1" applyFill="1" applyBorder="1" applyProtection="1">
      <protection locked="0"/>
    </xf>
    <xf numFmtId="37" fontId="15" fillId="0" borderId="0" xfId="0" applyFont="1" applyAlignment="1">
      <alignment vertical="center"/>
    </xf>
    <xf numFmtId="37" fontId="9" fillId="3" borderId="0" xfId="0" applyFont="1" applyFill="1" applyAlignment="1" applyProtection="1">
      <alignment horizontal="center" vertical="center"/>
    </xf>
  </cellXfs>
  <cellStyles count="7">
    <cellStyle name="Comma" xfId="1" builtinId="3"/>
    <cellStyle name="Hyperlink" xfId="2" builtinId="8"/>
    <cellStyle name="Normal" xfId="0" builtinId="0"/>
    <cellStyle name="Normal 2" xfId="4" xr:uid="{00000000-0005-0000-0000-000003000000}"/>
    <cellStyle name="Normal 3 2" xfId="6" xr:uid="{00000000-0005-0000-0000-000004000000}"/>
    <cellStyle name="Normal 6" xfId="5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DOH%20FY20%20PAGES%201-9\MGMT%20CONSOLE%20-%20PERIOD%20INS%20GROUP%20STATS%20-%20FY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_Stephanie\Bed%20Count\Set%20up%20be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DOH%20FY20%20-%20OP%20VIS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RPT%20-%20DOH_ACT%20FY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Stuart\DEPT%20OF%20HEALTH\YEAR%20END%20REPORT\2020\FPBC%20F04%20Fixed%20Asset%20Rollforward%20Schedule%20FY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ING\Audit%20External\2020\Final%20Audit\F_Fixed%20Assets\FPBC%20F10%20Accumulated%20Depreciation%20Rollforward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TD 2020 - JUN 2020"/>
    </sheetNames>
    <sheetDataSet>
      <sheetData sheetId="0">
        <row r="46">
          <cell r="B46">
            <v>15395</v>
          </cell>
          <cell r="E46">
            <v>64139</v>
          </cell>
        </row>
        <row r="47">
          <cell r="B47">
            <v>3290</v>
          </cell>
          <cell r="E47">
            <v>5210</v>
          </cell>
        </row>
        <row r="55">
          <cell r="B55">
            <v>6505</v>
          </cell>
          <cell r="E55">
            <v>33618</v>
          </cell>
        </row>
        <row r="63">
          <cell r="B63">
            <v>1226</v>
          </cell>
          <cell r="E63">
            <v>5829</v>
          </cell>
        </row>
        <row r="69">
          <cell r="B69">
            <v>7664</v>
          </cell>
          <cell r="E69">
            <v>24692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 Set Up Beds"/>
      <sheetName val="FY19 Set Up Beds "/>
      <sheetName val="FY18 Set Up Beds"/>
      <sheetName val="2017 Licensed Beds"/>
      <sheetName val="FY17"/>
      <sheetName val="FY16"/>
      <sheetName val="FY15"/>
      <sheetName val="FY14"/>
      <sheetName val="FY13"/>
      <sheetName val="FY12"/>
      <sheetName val="FY11"/>
      <sheetName val="FY10"/>
      <sheetName val="FY09"/>
      <sheetName val="FY08"/>
      <sheetName val="FY08 Cost Report"/>
      <sheetName val="2007"/>
      <sheetName val="2006"/>
      <sheetName val="2005"/>
      <sheetName val="2004"/>
      <sheetName val="2003"/>
      <sheetName val="Patient Beds2000"/>
    </sheetNames>
    <sheetDataSet>
      <sheetData sheetId="0">
        <row r="10">
          <cell r="O10">
            <v>49</v>
          </cell>
        </row>
        <row r="20">
          <cell r="O20">
            <v>195</v>
          </cell>
        </row>
        <row r="26">
          <cell r="O26">
            <v>42</v>
          </cell>
        </row>
        <row r="29">
          <cell r="O29">
            <v>14</v>
          </cell>
        </row>
        <row r="34">
          <cell r="O34">
            <v>40</v>
          </cell>
        </row>
        <row r="41">
          <cell r="B41">
            <v>349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LINE 140 - OP VISITS"/>
      <sheetName val="Sheet2"/>
      <sheetName val="Sheet3"/>
    </sheetNames>
    <sheetDataSet>
      <sheetData sheetId="0">
        <row r="46">
          <cell r="D46">
            <v>-176550</v>
          </cell>
        </row>
        <row r="47">
          <cell r="D47">
            <v>-26853</v>
          </cell>
        </row>
        <row r="48">
          <cell r="D48">
            <v>-336581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YE20 PG3 (B6)"/>
      <sheetName val="DOH_ACT PG 2-3"/>
    </sheetNames>
    <sheetDataSet>
      <sheetData sheetId="0">
        <row r="13">
          <cell r="B13">
            <v>414982733</v>
          </cell>
        </row>
        <row r="14">
          <cell r="B14">
            <v>61793923</v>
          </cell>
        </row>
        <row r="15">
          <cell r="B15">
            <v>368089316</v>
          </cell>
        </row>
        <row r="20">
          <cell r="B20">
            <v>331175233</v>
          </cell>
        </row>
        <row r="21">
          <cell r="B21">
            <v>57217040</v>
          </cell>
        </row>
      </sheetData>
      <sheetData sheetId="1">
        <row r="26">
          <cell r="B26">
            <v>378223</v>
          </cell>
        </row>
        <row r="32">
          <cell r="B32">
            <v>6816551</v>
          </cell>
        </row>
        <row r="33">
          <cell r="B33">
            <v>1617848</v>
          </cell>
        </row>
        <row r="39">
          <cell r="B39">
            <v>580959</v>
          </cell>
        </row>
        <row r="40">
          <cell r="B40">
            <v>19273390</v>
          </cell>
        </row>
        <row r="47">
          <cell r="B47">
            <v>6991747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YE20 SS4 (PG 5)"/>
      <sheetName val="6 30 20 by crp"/>
      <sheetName val="06 30 20 by class"/>
    </sheetNames>
    <sheetDataSet>
      <sheetData sheetId="0">
        <row r="57">
          <cell r="E57">
            <v>2151141.4</v>
          </cell>
          <cell r="G57">
            <v>0</v>
          </cell>
          <cell r="I57">
            <v>0</v>
          </cell>
        </row>
        <row r="59">
          <cell r="E59">
            <v>4895314.05</v>
          </cell>
          <cell r="G59">
            <v>0</v>
          </cell>
          <cell r="I59">
            <v>-203605.44</v>
          </cell>
        </row>
        <row r="61">
          <cell r="E61">
            <v>231396344.88000005</v>
          </cell>
          <cell r="G61">
            <v>23225037.899999999</v>
          </cell>
          <cell r="I61">
            <v>-1837457.2600000002</v>
          </cell>
        </row>
        <row r="63">
          <cell r="E63">
            <v>46019822.539999992</v>
          </cell>
          <cell r="G63">
            <v>3131760.71</v>
          </cell>
          <cell r="I63">
            <v>-1713673.5</v>
          </cell>
        </row>
        <row r="65">
          <cell r="E65">
            <v>232126092.66</v>
          </cell>
          <cell r="G65">
            <v>5299688.5100000007</v>
          </cell>
          <cell r="I65">
            <v>-23808442.420000002</v>
          </cell>
        </row>
        <row r="67">
          <cell r="E67">
            <v>84644447.359999999</v>
          </cell>
          <cell r="G67">
            <v>87285774.819999993</v>
          </cell>
          <cell r="I67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H SS-4 (PG 5)"/>
      <sheetName val="6 30 20 by crp"/>
      <sheetName val="6 30 20 by class"/>
    </sheetNames>
    <sheetDataSet>
      <sheetData sheetId="0">
        <row r="52">
          <cell r="E52">
            <v>4246004.58</v>
          </cell>
          <cell r="G52">
            <v>98381.11</v>
          </cell>
          <cell r="I52">
            <v>-198441.5</v>
          </cell>
        </row>
        <row r="56">
          <cell r="E56">
            <v>34253088.289999999</v>
          </cell>
          <cell r="G56">
            <v>2811861.67</v>
          </cell>
          <cell r="I56">
            <v>-1706482.04</v>
          </cell>
        </row>
        <row r="58">
          <cell r="E58">
            <v>178823843.61000001</v>
          </cell>
          <cell r="G58">
            <v>18662746.59</v>
          </cell>
          <cell r="I58">
            <v>-23728131.530000001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3B3B3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513" transitionEvaluation="1" transitionEntry="1" codeName="Sheet1">
    <pageSetUpPr autoPageBreaks="0" fitToPage="1"/>
  </sheetPr>
  <dimension ref="A1:CF817"/>
  <sheetViews>
    <sheetView showGridLines="0" topLeftCell="A513" zoomScaleNormal="100" workbookViewId="0">
      <pane xSplit="1" topLeftCell="B1" activePane="topRight" state="frozen"/>
      <selection activeCell="A55" sqref="A55"/>
      <selection pane="topRight" activeCell="K533" sqref="K533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2085957.0200000003</v>
      </c>
      <c r="D47" s="184">
        <v>0</v>
      </c>
      <c r="E47" s="184">
        <v>6564761.5000000009</v>
      </c>
      <c r="F47" s="184">
        <v>0</v>
      </c>
      <c r="G47" s="184">
        <v>0</v>
      </c>
      <c r="H47" s="184">
        <v>338760.69000000006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1123794.1100000001</v>
      </c>
      <c r="P47" s="184">
        <v>1948973.99</v>
      </c>
      <c r="Q47" s="184">
        <v>488781.78</v>
      </c>
      <c r="R47" s="184">
        <v>180251.98</v>
      </c>
      <c r="S47" s="184">
        <v>566017.53</v>
      </c>
      <c r="T47" s="184">
        <v>260175.16000000003</v>
      </c>
      <c r="U47" s="184">
        <v>733117.7200000002</v>
      </c>
      <c r="V47" s="184">
        <v>68576.739999999991</v>
      </c>
      <c r="W47" s="184">
        <v>199785.66000000003</v>
      </c>
      <c r="X47" s="184">
        <v>249149.47</v>
      </c>
      <c r="Y47" s="184">
        <v>1021824.2200000001</v>
      </c>
      <c r="Z47" s="184">
        <v>1220353.8399999996</v>
      </c>
      <c r="AA47" s="184">
        <v>107821.92</v>
      </c>
      <c r="AB47" s="184">
        <v>1033779.04</v>
      </c>
      <c r="AC47" s="184">
        <v>375891.16000000003</v>
      </c>
      <c r="AD47" s="184"/>
      <c r="AE47" s="184">
        <v>308305.15999999997</v>
      </c>
      <c r="AF47" s="184">
        <v>685317.46</v>
      </c>
      <c r="AG47" s="184">
        <v>1431772.87</v>
      </c>
      <c r="AH47" s="184">
        <v>0</v>
      </c>
      <c r="AI47" s="184">
        <v>0</v>
      </c>
      <c r="AJ47" s="184">
        <v>429500.37</v>
      </c>
      <c r="AK47" s="184">
        <v>188458.47000000003</v>
      </c>
      <c r="AL47" s="184">
        <v>87523.31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13460794.669999998</v>
      </c>
      <c r="AW47" s="184">
        <v>67190.25</v>
      </c>
      <c r="AX47" s="184">
        <v>0</v>
      </c>
      <c r="AY47" s="184">
        <v>104653</v>
      </c>
      <c r="AZ47" s="184">
        <v>813724.33000000007</v>
      </c>
      <c r="BA47" s="184">
        <v>36075.14</v>
      </c>
      <c r="BB47" s="184">
        <v>501246.75</v>
      </c>
      <c r="BC47" s="184">
        <v>0</v>
      </c>
      <c r="BD47" s="184">
        <v>171337.32</v>
      </c>
      <c r="BE47" s="184">
        <v>590832.3600000001</v>
      </c>
      <c r="BF47" s="184">
        <v>786755.2</v>
      </c>
      <c r="BG47" s="184">
        <v>54958.38</v>
      </c>
      <c r="BH47" s="184">
        <v>2215981.7900000005</v>
      </c>
      <c r="BI47" s="184">
        <v>0</v>
      </c>
      <c r="BJ47" s="184">
        <v>399590.09</v>
      </c>
      <c r="BK47" s="184">
        <v>624660.24000000011</v>
      </c>
      <c r="BL47" s="184">
        <v>696065.91999999993</v>
      </c>
      <c r="BM47" s="184">
        <v>0</v>
      </c>
      <c r="BN47" s="184">
        <v>728729.02999999991</v>
      </c>
      <c r="BO47" s="184">
        <v>57605.120000000003</v>
      </c>
      <c r="BP47" s="184">
        <v>336711.61</v>
      </c>
      <c r="BQ47" s="184"/>
      <c r="BR47" s="184">
        <v>754076</v>
      </c>
      <c r="BS47" s="184">
        <v>24820.79</v>
      </c>
      <c r="BT47" s="184">
        <v>24273.87</v>
      </c>
      <c r="BU47" s="184">
        <v>0</v>
      </c>
      <c r="BV47" s="184">
        <v>398412.55000000005</v>
      </c>
      <c r="BW47" s="184">
        <v>68751.039999999994</v>
      </c>
      <c r="BX47" s="184">
        <v>279868.24000000005</v>
      </c>
      <c r="BY47" s="184">
        <v>321864.07</v>
      </c>
      <c r="BZ47" s="184">
        <v>796530.69999999984</v>
      </c>
      <c r="CA47" s="184">
        <v>335503.28000000003</v>
      </c>
      <c r="CB47" s="184">
        <v>164456.16999999998</v>
      </c>
      <c r="CC47" s="184">
        <v>1046917.7400000001</v>
      </c>
      <c r="CD47" s="195"/>
      <c r="CE47" s="195">
        <f>SUM(C47:CC47)</f>
        <v>47561036.820000015</v>
      </c>
    </row>
    <row r="48" spans="1:83" ht="12.65" customHeight="1" x14ac:dyDescent="0.3">
      <c r="A48" s="175" t="s">
        <v>205</v>
      </c>
      <c r="B48" s="183">
        <v>16630926.16</v>
      </c>
      <c r="C48" s="245">
        <f>ROUND(((B48/CE61)*C61),0)</f>
        <v>827642</v>
      </c>
      <c r="D48" s="245">
        <f>ROUND(((B48/CE61)*D61),0)</f>
        <v>0</v>
      </c>
      <c r="E48" s="195">
        <f>ROUND(((B48/CE61)*E61),0)</f>
        <v>2139435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121819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442052</v>
      </c>
      <c r="P48" s="195">
        <f>ROUND(((B48/CE61)*P61),0)</f>
        <v>726762</v>
      </c>
      <c r="Q48" s="195">
        <f>ROUND(((B48/CE61)*Q61),0)</f>
        <v>181847</v>
      </c>
      <c r="R48" s="195">
        <f>ROUND(((B48/CE61)*R61),0)</f>
        <v>51836</v>
      </c>
      <c r="S48" s="195">
        <f>ROUND(((B48/CE61)*S61),0)</f>
        <v>151489</v>
      </c>
      <c r="T48" s="195">
        <f>ROUND(((B48/CE61)*T61),0)</f>
        <v>116774</v>
      </c>
      <c r="U48" s="195">
        <f>ROUND(((B48/CE61)*U61),0)</f>
        <v>244141</v>
      </c>
      <c r="V48" s="195">
        <f>ROUND(((B48/CE61)*V61),0)</f>
        <v>22243</v>
      </c>
      <c r="W48" s="195">
        <f>ROUND(((B48/CE61)*W61),0)</f>
        <v>75173</v>
      </c>
      <c r="X48" s="195">
        <f>ROUND(((B48/CE61)*X61),0)</f>
        <v>84660</v>
      </c>
      <c r="Y48" s="195">
        <f>ROUND(((B48/CE61)*Y61),0)</f>
        <v>348122</v>
      </c>
      <c r="Z48" s="195">
        <f>ROUND(((B48/CE61)*Z61),0)</f>
        <v>444636</v>
      </c>
      <c r="AA48" s="195">
        <f>ROUND(((B48/CE61)*AA61),0)</f>
        <v>41763</v>
      </c>
      <c r="AB48" s="195">
        <f>ROUND(((B48/CE61)*AB61),0)</f>
        <v>389761</v>
      </c>
      <c r="AC48" s="195">
        <f>ROUND(((B48/CE61)*AC61),0)</f>
        <v>118466</v>
      </c>
      <c r="AD48" s="195">
        <f>ROUND(((B48/CE61)*AD61),0)</f>
        <v>0</v>
      </c>
      <c r="AE48" s="195">
        <f>ROUND(((B48/CE61)*AE61),0)</f>
        <v>109248</v>
      </c>
      <c r="AF48" s="195">
        <f>ROUND(((B48/CE61)*AF61),0)</f>
        <v>189943</v>
      </c>
      <c r="AG48" s="195">
        <f>ROUND(((B48/CE61)*AG61),0)</f>
        <v>504019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142361</v>
      </c>
      <c r="AK48" s="195">
        <f>ROUND(((B48/CE61)*AK61),0)</f>
        <v>67673</v>
      </c>
      <c r="AL48" s="195">
        <f>ROUND(((B48/CE61)*AL61),0)</f>
        <v>31502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4968773</v>
      </c>
      <c r="AW48" s="195">
        <f>ROUND(((B48/CE61)*AW61),0)</f>
        <v>21563</v>
      </c>
      <c r="AX48" s="195">
        <f>ROUND(((B48/CE61)*AX61),0)</f>
        <v>0</v>
      </c>
      <c r="AY48" s="195">
        <f>ROUND(((B48/CE61)*AY61),0)</f>
        <v>28314</v>
      </c>
      <c r="AZ48" s="195">
        <f>ROUND(((B48/CE61)*AZ61),0)</f>
        <v>198924</v>
      </c>
      <c r="BA48" s="195">
        <f>ROUND(((B48/CE61)*BA61),0)</f>
        <v>11486</v>
      </c>
      <c r="BB48" s="195">
        <f>ROUND(((B48/CE61)*BB61),0)</f>
        <v>173568</v>
      </c>
      <c r="BC48" s="195">
        <f>ROUND(((B48/CE61)*BC61),0)</f>
        <v>0</v>
      </c>
      <c r="BD48" s="195">
        <f>ROUND(((B48/CE61)*BD61),0)</f>
        <v>48650</v>
      </c>
      <c r="BE48" s="195">
        <f>ROUND(((B48/CE61)*BE61),0)</f>
        <v>169011</v>
      </c>
      <c r="BF48" s="195">
        <f>ROUND(((B48/CE61)*BF61),0)</f>
        <v>210661</v>
      </c>
      <c r="BG48" s="195">
        <f>ROUND(((B48/CE61)*BG61),0)</f>
        <v>20799</v>
      </c>
      <c r="BH48" s="195">
        <f>ROUND(((B48/CE61)*BH61),0)</f>
        <v>816628</v>
      </c>
      <c r="BI48" s="195">
        <f>ROUND(((B48/CE61)*BI61),0)</f>
        <v>0</v>
      </c>
      <c r="BJ48" s="195">
        <f>ROUND(((B48/CE61)*BJ61),0)</f>
        <v>111318</v>
      </c>
      <c r="BK48" s="195">
        <f>ROUND(((B48/CE61)*BK61),0)</f>
        <v>192555</v>
      </c>
      <c r="BL48" s="195">
        <f>ROUND(((B48/CE61)*BL61),0)</f>
        <v>193079</v>
      </c>
      <c r="BM48" s="195">
        <f>ROUND(((B48/CE61)*BM61),0)</f>
        <v>0</v>
      </c>
      <c r="BN48" s="195">
        <f>ROUND(((B48/CE61)*BN61),0)</f>
        <v>284982</v>
      </c>
      <c r="BO48" s="195">
        <f>ROUND(((B48/CE61)*BO61),0)</f>
        <v>18567</v>
      </c>
      <c r="BP48" s="195">
        <f>ROUND(((B48/CE61)*BP61),0)</f>
        <v>117238</v>
      </c>
      <c r="BQ48" s="195">
        <f>ROUND(((B48/CE61)*BQ61),0)</f>
        <v>0</v>
      </c>
      <c r="BR48" s="195">
        <f>ROUND(((B48/CE61)*BR61),0)</f>
        <v>134410</v>
      </c>
      <c r="BS48" s="195">
        <f>ROUND(((B48/CE61)*BS61),0)</f>
        <v>7178</v>
      </c>
      <c r="BT48" s="195">
        <f>ROUND(((B48/CE61)*BT61),0)</f>
        <v>7654</v>
      </c>
      <c r="BU48" s="195">
        <f>ROUND(((B48/CE61)*BU61),0)</f>
        <v>0</v>
      </c>
      <c r="BV48" s="195">
        <f>ROUND(((B48/CE61)*BV61),0)</f>
        <v>121084</v>
      </c>
      <c r="BW48" s="195">
        <f>ROUND(((B48/CE61)*BW61),0)</f>
        <v>18709</v>
      </c>
      <c r="BX48" s="195">
        <f>ROUND(((B48/CE61)*BX61),0)</f>
        <v>106746</v>
      </c>
      <c r="BY48" s="195">
        <f>ROUND(((B48/CE61)*BY61),0)</f>
        <v>139325</v>
      </c>
      <c r="BZ48" s="195">
        <f>ROUND(((B48/CE61)*BZ61),0)</f>
        <v>252248</v>
      </c>
      <c r="CA48" s="195">
        <f>ROUND(((B48/CE61)*CA61),0)</f>
        <v>168327</v>
      </c>
      <c r="CB48" s="195">
        <f>ROUND(((B48/CE61)*CB61),0)</f>
        <v>52082</v>
      </c>
      <c r="CC48" s="195">
        <f>ROUND(((B48/CE61)*CC61),0)</f>
        <v>463681</v>
      </c>
      <c r="CD48" s="195"/>
      <c r="CE48" s="195">
        <f>SUM(C48:CD48)</f>
        <v>16630927</v>
      </c>
    </row>
    <row r="49" spans="1:84" ht="12.65" customHeight="1" x14ac:dyDescent="0.3">
      <c r="A49" s="175" t="s">
        <v>206</v>
      </c>
      <c r="B49" s="195">
        <f>B47+B48</f>
        <v>16630926.16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402340.69000000006</v>
      </c>
      <c r="D51" s="184"/>
      <c r="E51" s="184">
        <v>586792.30999999994</v>
      </c>
      <c r="F51" s="184"/>
      <c r="G51" s="184"/>
      <c r="H51" s="184">
        <v>24049.83</v>
      </c>
      <c r="I51" s="184"/>
      <c r="J51" s="184"/>
      <c r="K51" s="184"/>
      <c r="L51" s="184"/>
      <c r="M51" s="184"/>
      <c r="N51" s="184"/>
      <c r="O51" s="184">
        <v>87282.83</v>
      </c>
      <c r="P51" s="184">
        <v>2651061.7899999996</v>
      </c>
      <c r="Q51" s="184">
        <v>51233.11</v>
      </c>
      <c r="R51" s="184">
        <v>214413.82</v>
      </c>
      <c r="S51" s="184">
        <v>1539783.6199999999</v>
      </c>
      <c r="T51" s="184">
        <v>21325.84</v>
      </c>
      <c r="U51" s="184">
        <v>324196.34999999998</v>
      </c>
      <c r="V51" s="184">
        <v>56369.62</v>
      </c>
      <c r="W51" s="184">
        <v>596906.18000000005</v>
      </c>
      <c r="X51" s="184">
        <v>546585.91999999993</v>
      </c>
      <c r="Y51" s="184">
        <v>940926.74000000011</v>
      </c>
      <c r="Z51" s="184">
        <v>1701000.29</v>
      </c>
      <c r="AA51" s="184">
        <v>139387.63</v>
      </c>
      <c r="AB51" s="184">
        <v>489642.35</v>
      </c>
      <c r="AC51" s="184">
        <v>39529.75</v>
      </c>
      <c r="AD51" s="184"/>
      <c r="AE51" s="184"/>
      <c r="AF51" s="184">
        <v>22671.47</v>
      </c>
      <c r="AG51" s="184">
        <v>138626.41</v>
      </c>
      <c r="AH51" s="184"/>
      <c r="AI51" s="184"/>
      <c r="AJ51" s="184">
        <v>16017.83</v>
      </c>
      <c r="AK51" s="184"/>
      <c r="AL51" s="184">
        <v>7965.87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3539767.96</v>
      </c>
      <c r="AW51" s="184"/>
      <c r="AX51" s="184"/>
      <c r="AY51" s="184"/>
      <c r="AZ51" s="184">
        <v>48164.89</v>
      </c>
      <c r="BA51" s="184"/>
      <c r="BB51" s="184">
        <v>5020.93</v>
      </c>
      <c r="BC51" s="184"/>
      <c r="BD51" s="184">
        <v>76446.8</v>
      </c>
      <c r="BE51" s="184">
        <v>447861.13000000006</v>
      </c>
      <c r="BF51" s="184">
        <v>22074.46</v>
      </c>
      <c r="BG51" s="184"/>
      <c r="BH51" s="184">
        <v>7366144.4499999993</v>
      </c>
      <c r="BI51" s="184"/>
      <c r="BJ51" s="184">
        <v>42148.630000000005</v>
      </c>
      <c r="BK51" s="184">
        <v>20848.310000000001</v>
      </c>
      <c r="BL51" s="184">
        <v>6058.25</v>
      </c>
      <c r="BM51" s="184"/>
      <c r="BN51" s="184">
        <v>576.36</v>
      </c>
      <c r="BO51" s="184"/>
      <c r="BP51" s="184">
        <v>6741.04</v>
      </c>
      <c r="BQ51" s="184"/>
      <c r="BR51" s="184">
        <v>6612.29</v>
      </c>
      <c r="BS51" s="184">
        <v>11674.51</v>
      </c>
      <c r="BT51" s="184"/>
      <c r="BU51" s="184"/>
      <c r="BV51" s="184"/>
      <c r="BW51" s="184">
        <v>2297.46</v>
      </c>
      <c r="BX51" s="184"/>
      <c r="BY51" s="184"/>
      <c r="BZ51" s="184"/>
      <c r="CA51" s="184"/>
      <c r="CB51" s="184">
        <v>533.4</v>
      </c>
      <c r="CC51" s="184">
        <v>287867.69</v>
      </c>
      <c r="CD51" s="195"/>
      <c r="CE51" s="195">
        <f>SUM(C51:CD51)</f>
        <v>22488948.809999995</v>
      </c>
    </row>
    <row r="52" spans="1:84" ht="12.65" customHeight="1" x14ac:dyDescent="0.3">
      <c r="A52" s="171" t="s">
        <v>208</v>
      </c>
      <c r="B52" s="184">
        <v>9089883.9399999995</v>
      </c>
      <c r="C52" s="195">
        <f>ROUND((B52/(CE76+CF76)*C76),0)</f>
        <v>457965</v>
      </c>
      <c r="D52" s="195">
        <f>ROUND((B52/(CE76+CF76)*D76),0)</f>
        <v>0</v>
      </c>
      <c r="E52" s="195">
        <f>ROUND((B52/(CE76+CF76)*E76),0)</f>
        <v>1821546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100339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271790</v>
      </c>
      <c r="P52" s="195">
        <f>ROUND((B52/(CE76+CF76)*P76),0)</f>
        <v>1011002</v>
      </c>
      <c r="Q52" s="195">
        <f>ROUND((B52/(CE76+CF76)*Q76),0)</f>
        <v>135517</v>
      </c>
      <c r="R52" s="195">
        <f>ROUND((B52/(CE76+CF76)*R76),0)</f>
        <v>5343</v>
      </c>
      <c r="S52" s="195">
        <f>ROUND((B52/(CE76+CF76)*S76),0)</f>
        <v>178140</v>
      </c>
      <c r="T52" s="195">
        <f>ROUND((B52/(CE76+CF76)*T76),0)</f>
        <v>75699</v>
      </c>
      <c r="U52" s="195">
        <f>ROUND((B52/(CE76+CF76)*U76),0)</f>
        <v>192021</v>
      </c>
      <c r="V52" s="195">
        <f>ROUND((B52/(CE76+CF76)*V76),0)</f>
        <v>5224</v>
      </c>
      <c r="W52" s="195">
        <f>ROUND((B52/(CE76+CF76)*W76),0)</f>
        <v>29199</v>
      </c>
      <c r="X52" s="195">
        <f>ROUND((B52/(CE76+CF76)*X76),0)</f>
        <v>22332</v>
      </c>
      <c r="Y52" s="195">
        <f>ROUND((B52/(CE76+CF76)*Y76),0)</f>
        <v>621024</v>
      </c>
      <c r="Z52" s="195">
        <f>ROUND((B52/(CE76+CF76)*Z76),0)</f>
        <v>209766</v>
      </c>
      <c r="AA52" s="195">
        <f>ROUND((B52/(CE76+CF76)*AA76),0)</f>
        <v>61536</v>
      </c>
      <c r="AB52" s="195">
        <f>ROUND((B52/(CE76+CF76)*AB76),0)</f>
        <v>104779</v>
      </c>
      <c r="AC52" s="195">
        <f>ROUND((B52/(CE76+CF76)*AC76),0)</f>
        <v>19920</v>
      </c>
      <c r="AD52" s="195">
        <f>ROUND((B52/(CE76+CF76)*AD76),0)</f>
        <v>0</v>
      </c>
      <c r="AE52" s="195">
        <f>ROUND((B52/(CE76+CF76)*AE76),0)</f>
        <v>30176</v>
      </c>
      <c r="AF52" s="195">
        <f>ROUND((B52/(CE76+CF76)*AF76),0)</f>
        <v>0</v>
      </c>
      <c r="AG52" s="195">
        <f>ROUND((B52/(CE76+CF76)*AG76),0)</f>
        <v>550269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10952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57185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92703</v>
      </c>
      <c r="AZ52" s="195">
        <f>ROUND((B52/(CE76+CF76)*AZ76),0)</f>
        <v>131581</v>
      </c>
      <c r="BA52" s="195">
        <f>ROUND((B52/(CE76+CF76)*BA76),0)</f>
        <v>12328</v>
      </c>
      <c r="BB52" s="195">
        <f>ROUND((B52/(CE76+CF76)*BB76),0)</f>
        <v>19387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2394606</v>
      </c>
      <c r="BF52" s="195">
        <f>ROUND((B52/(CE76+CF76)*BF76),0)</f>
        <v>23546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275682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10138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89136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69054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9089885</v>
      </c>
    </row>
    <row r="53" spans="1:84" ht="12.65" customHeight="1" x14ac:dyDescent="0.3">
      <c r="A53" s="175" t="s">
        <v>206</v>
      </c>
      <c r="B53" s="195">
        <f>B51+B52</f>
        <v>9089883.9399999995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11378</v>
      </c>
      <c r="D59" s="184"/>
      <c r="E59" s="184">
        <v>49523</v>
      </c>
      <c r="F59" s="184"/>
      <c r="G59" s="184"/>
      <c r="H59" s="184">
        <v>3238</v>
      </c>
      <c r="I59" s="184"/>
      <c r="J59" s="184"/>
      <c r="K59" s="184"/>
      <c r="L59" s="184"/>
      <c r="M59" s="184"/>
      <c r="N59" s="184"/>
      <c r="O59" s="184">
        <v>3554</v>
      </c>
      <c r="P59" s="185">
        <v>1175285</v>
      </c>
      <c r="Q59" s="185">
        <v>665810</v>
      </c>
      <c r="R59" s="185">
        <v>1280976</v>
      </c>
      <c r="S59" s="248"/>
      <c r="T59" s="248"/>
      <c r="U59" s="224">
        <v>722237</v>
      </c>
      <c r="V59" s="185">
        <v>26307</v>
      </c>
      <c r="W59" s="185">
        <v>61628.02</v>
      </c>
      <c r="X59" s="185">
        <v>130730.91</v>
      </c>
      <c r="Y59" s="185">
        <v>128924</v>
      </c>
      <c r="Z59" s="185">
        <v>22745</v>
      </c>
      <c r="AA59" s="185">
        <v>18920.07</v>
      </c>
      <c r="AB59" s="248"/>
      <c r="AC59" s="185"/>
      <c r="AD59" s="185"/>
      <c r="AE59" s="185"/>
      <c r="AF59" s="185">
        <v>38676</v>
      </c>
      <c r="AG59" s="185">
        <v>47738</v>
      </c>
      <c r="AH59" s="185"/>
      <c r="AI59" s="185"/>
      <c r="AJ59" s="185">
        <v>21215.5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281943</v>
      </c>
      <c r="AZ59" s="185">
        <v>526911</v>
      </c>
      <c r="BA59" s="248"/>
      <c r="BB59" s="248"/>
      <c r="BC59" s="248"/>
      <c r="BD59" s="248"/>
      <c r="BE59" s="185">
        <v>614209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116.45</v>
      </c>
      <c r="D60" s="187"/>
      <c r="E60" s="187">
        <v>373.97399999999999</v>
      </c>
      <c r="F60" s="223"/>
      <c r="G60" s="187"/>
      <c r="H60" s="187">
        <v>19.760000000000002</v>
      </c>
      <c r="I60" s="187"/>
      <c r="J60" s="223"/>
      <c r="K60" s="187"/>
      <c r="L60" s="187"/>
      <c r="M60" s="187"/>
      <c r="N60" s="187"/>
      <c r="O60" s="187">
        <v>66.010000000000005</v>
      </c>
      <c r="P60" s="221">
        <v>111.47</v>
      </c>
      <c r="Q60" s="221">
        <v>24.23</v>
      </c>
      <c r="R60" s="221">
        <v>10.09</v>
      </c>
      <c r="S60" s="221">
        <v>44.77</v>
      </c>
      <c r="T60" s="221">
        <v>15.96</v>
      </c>
      <c r="U60" s="221">
        <v>54.67</v>
      </c>
      <c r="V60" s="221">
        <v>5.22</v>
      </c>
      <c r="W60" s="221">
        <v>10.38</v>
      </c>
      <c r="X60" s="221">
        <v>13.94</v>
      </c>
      <c r="Y60" s="221">
        <v>58.28</v>
      </c>
      <c r="Z60" s="221">
        <v>70.930000000000007</v>
      </c>
      <c r="AA60" s="221">
        <v>5.56</v>
      </c>
      <c r="AB60" s="221">
        <v>58.04</v>
      </c>
      <c r="AC60" s="221">
        <v>20.51</v>
      </c>
      <c r="AD60" s="221"/>
      <c r="AE60" s="221">
        <v>18.63</v>
      </c>
      <c r="AF60" s="221">
        <v>47.73</v>
      </c>
      <c r="AG60" s="221">
        <v>94</v>
      </c>
      <c r="AH60" s="221"/>
      <c r="AI60" s="221"/>
      <c r="AJ60" s="221">
        <v>26.63</v>
      </c>
      <c r="AK60" s="221">
        <v>12.05</v>
      </c>
      <c r="AL60" s="221">
        <v>5.04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496.14400000000001</v>
      </c>
      <c r="AW60" s="221">
        <v>3.87</v>
      </c>
      <c r="AX60" s="221"/>
      <c r="AY60" s="221">
        <v>6.55</v>
      </c>
      <c r="AZ60" s="221">
        <v>61.71</v>
      </c>
      <c r="BA60" s="221">
        <v>4.21</v>
      </c>
      <c r="BB60" s="221">
        <v>28.27</v>
      </c>
      <c r="BC60" s="221"/>
      <c r="BD60" s="221">
        <v>10.9</v>
      </c>
      <c r="BE60" s="221">
        <v>33.92</v>
      </c>
      <c r="BF60" s="221">
        <v>69.83</v>
      </c>
      <c r="BG60" s="221">
        <v>6.65</v>
      </c>
      <c r="BH60" s="221">
        <v>113.95</v>
      </c>
      <c r="BI60" s="221"/>
      <c r="BJ60" s="221">
        <v>20.65</v>
      </c>
      <c r="BK60" s="221">
        <v>40.43</v>
      </c>
      <c r="BL60" s="221">
        <v>56.25</v>
      </c>
      <c r="BM60" s="221"/>
      <c r="BN60" s="221">
        <v>14.6</v>
      </c>
      <c r="BO60" s="221">
        <v>3.88</v>
      </c>
      <c r="BP60" s="221">
        <v>17.36</v>
      </c>
      <c r="BQ60" s="221"/>
      <c r="BR60" s="221">
        <v>21.61</v>
      </c>
      <c r="BS60" s="221">
        <v>1.47</v>
      </c>
      <c r="BT60" s="221">
        <v>1.59</v>
      </c>
      <c r="BU60" s="221"/>
      <c r="BV60" s="221">
        <v>27.94</v>
      </c>
      <c r="BW60" s="221">
        <v>3.9</v>
      </c>
      <c r="BX60" s="221">
        <v>15.08</v>
      </c>
      <c r="BY60" s="221">
        <v>21.47</v>
      </c>
      <c r="BZ60" s="221">
        <v>49.86</v>
      </c>
      <c r="CA60" s="221">
        <v>25.97</v>
      </c>
      <c r="CB60" s="221">
        <v>10.48</v>
      </c>
      <c r="CC60" s="221">
        <v>67.459999999999994</v>
      </c>
      <c r="CD60" s="249" t="s">
        <v>221</v>
      </c>
      <c r="CE60" s="251">
        <f t="shared" ref="CE60:CE70" si="0">SUM(C60:CD60)</f>
        <v>2520.328</v>
      </c>
    </row>
    <row r="61" spans="1:84" ht="12.65" customHeight="1" x14ac:dyDescent="0.3">
      <c r="A61" s="171" t="s">
        <v>235</v>
      </c>
      <c r="B61" s="175"/>
      <c r="C61" s="184">
        <v>13152248.300000004</v>
      </c>
      <c r="D61" s="184"/>
      <c r="E61" s="184">
        <v>33998244.370000005</v>
      </c>
      <c r="F61" s="185"/>
      <c r="G61" s="184"/>
      <c r="H61" s="184">
        <v>1935853.3699999999</v>
      </c>
      <c r="I61" s="185"/>
      <c r="J61" s="185"/>
      <c r="K61" s="185"/>
      <c r="L61" s="185"/>
      <c r="M61" s="184"/>
      <c r="N61" s="184"/>
      <c r="O61" s="184">
        <v>7024753.4500000011</v>
      </c>
      <c r="P61" s="185">
        <v>11549139.970000003</v>
      </c>
      <c r="Q61" s="185">
        <v>2889778.2300000004</v>
      </c>
      <c r="R61" s="185">
        <v>823733.60000000009</v>
      </c>
      <c r="S61" s="185">
        <v>2407351.1999999993</v>
      </c>
      <c r="T61" s="185">
        <v>1855676.43</v>
      </c>
      <c r="U61" s="185">
        <v>3879705.6500000008</v>
      </c>
      <c r="V61" s="185">
        <v>353466.85000000003</v>
      </c>
      <c r="W61" s="185">
        <v>1194589.42</v>
      </c>
      <c r="X61" s="185">
        <v>1345355.65</v>
      </c>
      <c r="Y61" s="185">
        <v>5532080.6500000004</v>
      </c>
      <c r="Z61" s="185">
        <v>7065803.5400000038</v>
      </c>
      <c r="AA61" s="185">
        <v>663667.08000000007</v>
      </c>
      <c r="AB61" s="185">
        <v>6193774.0200000014</v>
      </c>
      <c r="AC61" s="185">
        <v>1882565.9500000002</v>
      </c>
      <c r="AD61" s="185"/>
      <c r="AE61" s="185">
        <v>1736090.05</v>
      </c>
      <c r="AF61" s="185">
        <v>3018425.4400000004</v>
      </c>
      <c r="AG61" s="185">
        <v>8009482.4899999984</v>
      </c>
      <c r="AH61" s="185"/>
      <c r="AI61" s="185"/>
      <c r="AJ61" s="185">
        <v>2262291.120000001</v>
      </c>
      <c r="AK61" s="185">
        <v>1075399.0600000003</v>
      </c>
      <c r="AL61" s="185">
        <v>500609.76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78959890.649999961</v>
      </c>
      <c r="AW61" s="185">
        <v>342658.66</v>
      </c>
      <c r="AX61" s="185"/>
      <c r="AY61" s="185">
        <v>449942.02</v>
      </c>
      <c r="AZ61" s="185">
        <v>3161145.649999999</v>
      </c>
      <c r="BA61" s="185">
        <v>182520.94</v>
      </c>
      <c r="BB61" s="185">
        <v>2758209.5200000005</v>
      </c>
      <c r="BC61" s="185"/>
      <c r="BD61" s="185">
        <v>773102.88000000012</v>
      </c>
      <c r="BE61" s="185">
        <v>2685784.8499999992</v>
      </c>
      <c r="BF61" s="185">
        <v>3347661.1399999992</v>
      </c>
      <c r="BG61" s="185">
        <v>330521.54000000004</v>
      </c>
      <c r="BH61" s="185">
        <v>12977215.549999997</v>
      </c>
      <c r="BI61" s="185"/>
      <c r="BJ61" s="185">
        <v>1768978.9000000001</v>
      </c>
      <c r="BK61" s="185">
        <v>3059930.1</v>
      </c>
      <c r="BL61" s="185">
        <v>3068261.43</v>
      </c>
      <c r="BM61" s="185"/>
      <c r="BN61" s="185">
        <v>4528712.28</v>
      </c>
      <c r="BO61" s="185">
        <v>295055.96000000008</v>
      </c>
      <c r="BP61" s="185">
        <v>1863052.4800000002</v>
      </c>
      <c r="BQ61" s="185"/>
      <c r="BR61" s="185">
        <v>2135940.3699999996</v>
      </c>
      <c r="BS61" s="185">
        <v>114072.79</v>
      </c>
      <c r="BT61" s="185">
        <v>121639.32</v>
      </c>
      <c r="BU61" s="185"/>
      <c r="BV61" s="185">
        <v>1924179.13</v>
      </c>
      <c r="BW61" s="185">
        <v>297314.16000000003</v>
      </c>
      <c r="BX61" s="185">
        <v>1696317.59</v>
      </c>
      <c r="BY61" s="185">
        <v>2214041.6000000006</v>
      </c>
      <c r="BZ61" s="185">
        <v>4008531.1400000011</v>
      </c>
      <c r="CA61" s="185">
        <v>2674921.38</v>
      </c>
      <c r="CB61" s="185">
        <v>827639.37</v>
      </c>
      <c r="CC61" s="185">
        <v>7368457.4600000009</v>
      </c>
      <c r="CD61" s="249" t="s">
        <v>221</v>
      </c>
      <c r="CE61" s="195">
        <f t="shared" si="0"/>
        <v>264285784.51000002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2913599</v>
      </c>
      <c r="D62" s="195">
        <f t="shared" si="1"/>
        <v>0</v>
      </c>
      <c r="E62" s="195">
        <f t="shared" si="1"/>
        <v>8704197</v>
      </c>
      <c r="F62" s="195">
        <f t="shared" si="1"/>
        <v>0</v>
      </c>
      <c r="G62" s="195">
        <f t="shared" si="1"/>
        <v>0</v>
      </c>
      <c r="H62" s="195">
        <f t="shared" si="1"/>
        <v>460580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1565846</v>
      </c>
      <c r="P62" s="195">
        <f t="shared" si="1"/>
        <v>2675736</v>
      </c>
      <c r="Q62" s="195">
        <f t="shared" si="1"/>
        <v>670629</v>
      </c>
      <c r="R62" s="195">
        <f t="shared" si="1"/>
        <v>232088</v>
      </c>
      <c r="S62" s="195">
        <f t="shared" si="1"/>
        <v>717507</v>
      </c>
      <c r="T62" s="195">
        <f t="shared" si="1"/>
        <v>376949</v>
      </c>
      <c r="U62" s="195">
        <f t="shared" si="1"/>
        <v>977259</v>
      </c>
      <c r="V62" s="195">
        <f t="shared" si="1"/>
        <v>90820</v>
      </c>
      <c r="W62" s="195">
        <f t="shared" si="1"/>
        <v>274959</v>
      </c>
      <c r="X62" s="195">
        <f t="shared" si="1"/>
        <v>333809</v>
      </c>
      <c r="Y62" s="195">
        <f t="shared" si="1"/>
        <v>1369946</v>
      </c>
      <c r="Z62" s="195">
        <f t="shared" si="1"/>
        <v>1664990</v>
      </c>
      <c r="AA62" s="195">
        <f t="shared" si="1"/>
        <v>149585</v>
      </c>
      <c r="AB62" s="195">
        <f t="shared" si="1"/>
        <v>1423540</v>
      </c>
      <c r="AC62" s="195">
        <f t="shared" si="1"/>
        <v>494357</v>
      </c>
      <c r="AD62" s="195">
        <f t="shared" si="1"/>
        <v>0</v>
      </c>
      <c r="AE62" s="195">
        <f t="shared" si="1"/>
        <v>417553</v>
      </c>
      <c r="AF62" s="195">
        <f t="shared" si="1"/>
        <v>875260</v>
      </c>
      <c r="AG62" s="195">
        <f t="shared" si="1"/>
        <v>1935792</v>
      </c>
      <c r="AH62" s="195">
        <f t="shared" si="1"/>
        <v>0</v>
      </c>
      <c r="AI62" s="195">
        <f t="shared" si="1"/>
        <v>0</v>
      </c>
      <c r="AJ62" s="195">
        <f t="shared" si="1"/>
        <v>571861</v>
      </c>
      <c r="AK62" s="195">
        <f t="shared" si="1"/>
        <v>256131</v>
      </c>
      <c r="AL62" s="195">
        <f t="shared" si="1"/>
        <v>119025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18429568</v>
      </c>
      <c r="AW62" s="195">
        <f t="shared" si="1"/>
        <v>88753</v>
      </c>
      <c r="AX62" s="195">
        <f t="shared" si="1"/>
        <v>0</v>
      </c>
      <c r="AY62" s="195">
        <f>ROUND(AY47+AY48,0)</f>
        <v>132967</v>
      </c>
      <c r="AZ62" s="195">
        <f>ROUND(AZ47+AZ48,0)</f>
        <v>1012648</v>
      </c>
      <c r="BA62" s="195">
        <f>ROUND(BA47+BA48,0)</f>
        <v>47561</v>
      </c>
      <c r="BB62" s="195">
        <f t="shared" si="1"/>
        <v>674815</v>
      </c>
      <c r="BC62" s="195">
        <f t="shared" si="1"/>
        <v>0</v>
      </c>
      <c r="BD62" s="195">
        <f t="shared" si="1"/>
        <v>219987</v>
      </c>
      <c r="BE62" s="195">
        <f t="shared" si="1"/>
        <v>759843</v>
      </c>
      <c r="BF62" s="195">
        <f t="shared" si="1"/>
        <v>997416</v>
      </c>
      <c r="BG62" s="195">
        <f t="shared" si="1"/>
        <v>75757</v>
      </c>
      <c r="BH62" s="195">
        <f t="shared" si="1"/>
        <v>3032610</v>
      </c>
      <c r="BI62" s="195">
        <f t="shared" si="1"/>
        <v>0</v>
      </c>
      <c r="BJ62" s="195">
        <f t="shared" si="1"/>
        <v>510908</v>
      </c>
      <c r="BK62" s="195">
        <f t="shared" si="1"/>
        <v>817215</v>
      </c>
      <c r="BL62" s="195">
        <f t="shared" si="1"/>
        <v>889145</v>
      </c>
      <c r="BM62" s="195">
        <f t="shared" si="1"/>
        <v>0</v>
      </c>
      <c r="BN62" s="195">
        <f t="shared" si="1"/>
        <v>1013711</v>
      </c>
      <c r="BO62" s="195">
        <f t="shared" ref="BO62:CC62" si="2">ROUND(BO47+BO48,0)</f>
        <v>76172</v>
      </c>
      <c r="BP62" s="195">
        <f t="shared" si="2"/>
        <v>453950</v>
      </c>
      <c r="BQ62" s="195">
        <f t="shared" si="2"/>
        <v>0</v>
      </c>
      <c r="BR62" s="195">
        <f t="shared" si="2"/>
        <v>888486</v>
      </c>
      <c r="BS62" s="195">
        <f t="shared" si="2"/>
        <v>31999</v>
      </c>
      <c r="BT62" s="195">
        <f t="shared" si="2"/>
        <v>31928</v>
      </c>
      <c r="BU62" s="195">
        <f t="shared" si="2"/>
        <v>0</v>
      </c>
      <c r="BV62" s="195">
        <f t="shared" si="2"/>
        <v>519497</v>
      </c>
      <c r="BW62" s="195">
        <f t="shared" si="2"/>
        <v>87460</v>
      </c>
      <c r="BX62" s="195">
        <f t="shared" si="2"/>
        <v>386614</v>
      </c>
      <c r="BY62" s="195">
        <f t="shared" si="2"/>
        <v>461189</v>
      </c>
      <c r="BZ62" s="195">
        <f t="shared" si="2"/>
        <v>1048779</v>
      </c>
      <c r="CA62" s="195">
        <f t="shared" si="2"/>
        <v>503830</v>
      </c>
      <c r="CB62" s="195">
        <f t="shared" si="2"/>
        <v>216538</v>
      </c>
      <c r="CC62" s="195">
        <f t="shared" si="2"/>
        <v>1510599</v>
      </c>
      <c r="CD62" s="249" t="s">
        <v>221</v>
      </c>
      <c r="CE62" s="195">
        <f t="shared" si="0"/>
        <v>64191963</v>
      </c>
      <c r="CF62" s="252"/>
    </row>
    <row r="63" spans="1:84" ht="12.65" customHeight="1" x14ac:dyDescent="0.3">
      <c r="A63" s="171" t="s">
        <v>236</v>
      </c>
      <c r="B63" s="175"/>
      <c r="C63" s="184">
        <v>2136148.58</v>
      </c>
      <c r="D63" s="184"/>
      <c r="E63" s="184">
        <v>5338958.6199999992</v>
      </c>
      <c r="F63" s="185"/>
      <c r="G63" s="184"/>
      <c r="H63" s="184">
        <v>14063.13</v>
      </c>
      <c r="I63" s="185"/>
      <c r="J63" s="185"/>
      <c r="K63" s="185"/>
      <c r="L63" s="185"/>
      <c r="M63" s="184"/>
      <c r="N63" s="184"/>
      <c r="O63" s="184">
        <v>1092875.6100000001</v>
      </c>
      <c r="P63" s="185">
        <v>1211395.8000000003</v>
      </c>
      <c r="Q63" s="185">
        <v>47974.01</v>
      </c>
      <c r="R63" s="185">
        <v>54562.5</v>
      </c>
      <c r="S63" s="185">
        <v>92008</v>
      </c>
      <c r="T63" s="185">
        <v>5101.91</v>
      </c>
      <c r="U63" s="185">
        <v>215724.33</v>
      </c>
      <c r="V63" s="185">
        <v>129836</v>
      </c>
      <c r="W63" s="185"/>
      <c r="X63" s="185"/>
      <c r="Y63" s="185">
        <v>77091.25</v>
      </c>
      <c r="Z63" s="185">
        <v>433050</v>
      </c>
      <c r="AA63" s="185">
        <v>1625</v>
      </c>
      <c r="AB63" s="185"/>
      <c r="AC63" s="185">
        <v>40307.5</v>
      </c>
      <c r="AD63" s="185"/>
      <c r="AE63" s="185"/>
      <c r="AF63" s="185"/>
      <c r="AG63" s="185">
        <v>4849855.3499999996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2772754.7499999995</v>
      </c>
      <c r="AW63" s="185">
        <v>5839</v>
      </c>
      <c r="AX63" s="185"/>
      <c r="AY63" s="185"/>
      <c r="AZ63" s="185"/>
      <c r="BA63" s="185"/>
      <c r="BB63" s="185">
        <v>277240.53999999998</v>
      </c>
      <c r="BC63" s="185"/>
      <c r="BD63" s="185"/>
      <c r="BE63" s="185">
        <v>166645</v>
      </c>
      <c r="BF63" s="185"/>
      <c r="BG63" s="185"/>
      <c r="BH63" s="185">
        <v>1056114.7899999998</v>
      </c>
      <c r="BI63" s="185"/>
      <c r="BJ63" s="185">
        <v>154715.22</v>
      </c>
      <c r="BK63" s="185">
        <v>66611.789999999994</v>
      </c>
      <c r="BL63" s="185"/>
      <c r="BM63" s="185"/>
      <c r="BN63" s="185">
        <v>1844982.6800000002</v>
      </c>
      <c r="BO63" s="185"/>
      <c r="BP63" s="185">
        <v>119677.93</v>
      </c>
      <c r="BQ63" s="185"/>
      <c r="BR63" s="185">
        <v>37660.050000000003</v>
      </c>
      <c r="BS63" s="185"/>
      <c r="BT63" s="185"/>
      <c r="BU63" s="185"/>
      <c r="BV63" s="185">
        <v>478192.33</v>
      </c>
      <c r="BW63" s="185">
        <v>212720.2</v>
      </c>
      <c r="BX63" s="185">
        <v>395390.46</v>
      </c>
      <c r="BY63" s="185">
        <v>393743.23</v>
      </c>
      <c r="BZ63" s="185">
        <v>1557032.36</v>
      </c>
      <c r="CA63" s="185"/>
      <c r="CB63" s="185">
        <v>34240</v>
      </c>
      <c r="CC63" s="185">
        <v>306122.84000000003</v>
      </c>
      <c r="CD63" s="249" t="s">
        <v>221</v>
      </c>
      <c r="CE63" s="195">
        <f t="shared" si="0"/>
        <v>25620260.759999994</v>
      </c>
      <c r="CF63" s="252"/>
    </row>
    <row r="64" spans="1:84" ht="12.65" customHeight="1" x14ac:dyDescent="0.3">
      <c r="A64" s="171" t="s">
        <v>237</v>
      </c>
      <c r="B64" s="175"/>
      <c r="C64" s="184">
        <v>1679901.4799999997</v>
      </c>
      <c r="D64" s="184"/>
      <c r="E64" s="185">
        <v>5981226.7399999993</v>
      </c>
      <c r="F64" s="185"/>
      <c r="G64" s="184"/>
      <c r="H64" s="184">
        <v>30604.13</v>
      </c>
      <c r="I64" s="185"/>
      <c r="J64" s="185"/>
      <c r="K64" s="185"/>
      <c r="L64" s="185"/>
      <c r="M64" s="184"/>
      <c r="N64" s="184"/>
      <c r="O64" s="184">
        <v>930970.92000000016</v>
      </c>
      <c r="P64" s="185">
        <v>37518987.270000011</v>
      </c>
      <c r="Q64" s="185">
        <v>118533.4</v>
      </c>
      <c r="R64" s="185">
        <v>1322761.3900000001</v>
      </c>
      <c r="S64" s="185">
        <v>2303454.5399999991</v>
      </c>
      <c r="T64" s="185">
        <v>375366.61999999994</v>
      </c>
      <c r="U64" s="185">
        <v>2291554.67</v>
      </c>
      <c r="V64" s="185">
        <v>56188.639999999999</v>
      </c>
      <c r="W64" s="185">
        <v>250234.75</v>
      </c>
      <c r="X64" s="185">
        <v>442134.97000000003</v>
      </c>
      <c r="Y64" s="185">
        <v>496502.48</v>
      </c>
      <c r="Z64" s="185">
        <v>13164733.079999998</v>
      </c>
      <c r="AA64" s="185">
        <v>393587.51</v>
      </c>
      <c r="AB64" s="185">
        <v>23394211.489999991</v>
      </c>
      <c r="AC64" s="185">
        <v>231776.13000000003</v>
      </c>
      <c r="AD64" s="185">
        <v>4430.72</v>
      </c>
      <c r="AE64" s="185">
        <v>8292.35</v>
      </c>
      <c r="AF64" s="185">
        <v>144263.46</v>
      </c>
      <c r="AG64" s="185">
        <v>1346540.5900000003</v>
      </c>
      <c r="AH64" s="185"/>
      <c r="AI64" s="185"/>
      <c r="AJ64" s="185">
        <v>287585.43999999989</v>
      </c>
      <c r="AK64" s="185">
        <v>1157.5400000000002</v>
      </c>
      <c r="AL64" s="185">
        <v>1036.99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4446841.4700000016</v>
      </c>
      <c r="AW64" s="185">
        <v>1840.5900000000001</v>
      </c>
      <c r="AX64" s="185"/>
      <c r="AY64" s="185">
        <v>686.03</v>
      </c>
      <c r="AZ64" s="185">
        <v>2482142.67</v>
      </c>
      <c r="BA64" s="185"/>
      <c r="BB64" s="185">
        <v>17799.45</v>
      </c>
      <c r="BC64" s="185"/>
      <c r="BD64" s="185">
        <v>2335.8799999999997</v>
      </c>
      <c r="BE64" s="185">
        <v>1106077.8399999999</v>
      </c>
      <c r="BF64" s="185">
        <v>327743.29000000004</v>
      </c>
      <c r="BG64" s="185">
        <v>378.14</v>
      </c>
      <c r="BH64" s="185">
        <v>585062.81999999983</v>
      </c>
      <c r="BI64" s="185"/>
      <c r="BJ64" s="185">
        <v>33892.46</v>
      </c>
      <c r="BK64" s="185">
        <v>36512.840000000004</v>
      </c>
      <c r="BL64" s="185">
        <v>45366.670000000006</v>
      </c>
      <c r="BM64" s="185"/>
      <c r="BN64" s="185">
        <v>147754.76000000004</v>
      </c>
      <c r="BO64" s="185">
        <v>38081.019999999997</v>
      </c>
      <c r="BP64" s="185">
        <v>160320.97999999995</v>
      </c>
      <c r="BQ64" s="185"/>
      <c r="BR64" s="185">
        <v>42503.72</v>
      </c>
      <c r="BS64" s="185">
        <v>23303.77</v>
      </c>
      <c r="BT64" s="185">
        <v>971.56999999999994</v>
      </c>
      <c r="BU64" s="185"/>
      <c r="BV64" s="185">
        <v>6361.19</v>
      </c>
      <c r="BW64" s="185">
        <v>152168.53</v>
      </c>
      <c r="BX64" s="185">
        <v>15845.960000000001</v>
      </c>
      <c r="BY64" s="185">
        <v>39700.44</v>
      </c>
      <c r="BZ64" s="185">
        <v>2170.9299999999998</v>
      </c>
      <c r="CA64" s="185">
        <v>72002.92</v>
      </c>
      <c r="CB64" s="185">
        <v>17521.62</v>
      </c>
      <c r="CC64" s="185">
        <v>-659715.80000000005</v>
      </c>
      <c r="CD64" s="249" t="s">
        <v>221</v>
      </c>
      <c r="CE64" s="195">
        <f t="shared" si="0"/>
        <v>101921709.05999999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>
        <v>16948.150000000001</v>
      </c>
      <c r="AG65" s="185"/>
      <c r="AH65" s="185"/>
      <c r="AI65" s="185"/>
      <c r="AJ65" s="185">
        <v>2263.15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144068.30000000002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2598764.88</v>
      </c>
      <c r="BF65" s="185">
        <v>466192.08</v>
      </c>
      <c r="BG65" s="185"/>
      <c r="BH65" s="185">
        <v>1038994.08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64541.919999999998</v>
      </c>
      <c r="CD65" s="249" t="s">
        <v>221</v>
      </c>
      <c r="CE65" s="195">
        <f t="shared" si="0"/>
        <v>4331772.5599999996</v>
      </c>
      <c r="CF65" s="252"/>
    </row>
    <row r="66" spans="1:84" ht="12.65" customHeight="1" x14ac:dyDescent="0.3">
      <c r="A66" s="171" t="s">
        <v>239</v>
      </c>
      <c r="B66" s="175"/>
      <c r="C66" s="184">
        <v>389445.94000000006</v>
      </c>
      <c r="D66" s="184"/>
      <c r="E66" s="184">
        <v>915761.62</v>
      </c>
      <c r="F66" s="184"/>
      <c r="G66" s="184"/>
      <c r="H66" s="184">
        <v>6923.99</v>
      </c>
      <c r="I66" s="184"/>
      <c r="J66" s="184"/>
      <c r="K66" s="185"/>
      <c r="L66" s="185"/>
      <c r="M66" s="184"/>
      <c r="N66" s="184"/>
      <c r="O66" s="185">
        <v>62286.98</v>
      </c>
      <c r="P66" s="185">
        <v>1570016.9600000004</v>
      </c>
      <c r="Q66" s="185">
        <v>41357.879999999997</v>
      </c>
      <c r="R66" s="185">
        <v>5957.33</v>
      </c>
      <c r="S66" s="184">
        <v>3336953.8099999991</v>
      </c>
      <c r="T66" s="184">
        <v>70696.509999999995</v>
      </c>
      <c r="U66" s="185">
        <v>5725894.4700000007</v>
      </c>
      <c r="V66" s="185">
        <v>39609.109999999993</v>
      </c>
      <c r="W66" s="185">
        <v>753439.14</v>
      </c>
      <c r="X66" s="185">
        <v>452836.93</v>
      </c>
      <c r="Y66" s="185">
        <v>1238936.5100000002</v>
      </c>
      <c r="Z66" s="185">
        <v>1881090.56</v>
      </c>
      <c r="AA66" s="185">
        <v>367143.47</v>
      </c>
      <c r="AB66" s="185">
        <v>281246.02999999997</v>
      </c>
      <c r="AC66" s="185">
        <v>59480.380000000005</v>
      </c>
      <c r="AD66" s="185">
        <v>834785.59</v>
      </c>
      <c r="AE66" s="185">
        <v>3641.67</v>
      </c>
      <c r="AF66" s="185">
        <v>68754.250000000015</v>
      </c>
      <c r="AG66" s="185">
        <v>450069</v>
      </c>
      <c r="AH66" s="185"/>
      <c r="AI66" s="185"/>
      <c r="AJ66" s="185">
        <v>45137.99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1741680.4800000002</v>
      </c>
      <c r="AW66" s="185">
        <v>12409.05</v>
      </c>
      <c r="AX66" s="185"/>
      <c r="AY66" s="185">
        <v>12548.91</v>
      </c>
      <c r="AZ66" s="185">
        <v>211429.31000000003</v>
      </c>
      <c r="BA66" s="185">
        <v>390448.43</v>
      </c>
      <c r="BB66" s="185">
        <v>941847.22</v>
      </c>
      <c r="BC66" s="185"/>
      <c r="BD66" s="185">
        <v>326375.89</v>
      </c>
      <c r="BE66" s="185">
        <v>3819773.1800000011</v>
      </c>
      <c r="BF66" s="185">
        <v>446285.81</v>
      </c>
      <c r="BG66" s="185">
        <v>2077.5</v>
      </c>
      <c r="BH66" s="185">
        <v>11737635.559999999</v>
      </c>
      <c r="BI66" s="185"/>
      <c r="BJ66" s="185">
        <v>98665.93</v>
      </c>
      <c r="BK66" s="185">
        <v>2408766.5499999993</v>
      </c>
      <c r="BL66" s="185">
        <v>383908.61000000004</v>
      </c>
      <c r="BM66" s="185"/>
      <c r="BN66" s="185">
        <v>555942.6</v>
      </c>
      <c r="BO66" s="185">
        <v>93530.67</v>
      </c>
      <c r="BP66" s="185">
        <v>1086546.67</v>
      </c>
      <c r="BQ66" s="185"/>
      <c r="BR66" s="185">
        <v>668953.69000000006</v>
      </c>
      <c r="BS66" s="185">
        <v>6046.98</v>
      </c>
      <c r="BT66" s="185"/>
      <c r="BU66" s="185"/>
      <c r="BV66" s="185">
        <v>96399.849999999991</v>
      </c>
      <c r="BW66" s="185">
        <v>226166.01</v>
      </c>
      <c r="BX66" s="185">
        <v>146698.56999999998</v>
      </c>
      <c r="BY66" s="185">
        <v>53355.130000000005</v>
      </c>
      <c r="BZ66" s="185">
        <v>34882.99</v>
      </c>
      <c r="CA66" s="185">
        <v>89497.65</v>
      </c>
      <c r="CB66" s="185">
        <v>197674.05999999997</v>
      </c>
      <c r="CC66" s="185">
        <v>3259944.5599999996</v>
      </c>
      <c r="CD66" s="249" t="s">
        <v>221</v>
      </c>
      <c r="CE66" s="195">
        <f t="shared" si="0"/>
        <v>47650957.979999997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860306</v>
      </c>
      <c r="D67" s="195">
        <f>ROUND(D51+D52,0)</f>
        <v>0</v>
      </c>
      <c r="E67" s="195">
        <f t="shared" ref="E67:BP67" si="3">ROUND(E51+E52,0)</f>
        <v>2408338</v>
      </c>
      <c r="F67" s="195">
        <f t="shared" si="3"/>
        <v>0</v>
      </c>
      <c r="G67" s="195">
        <f t="shared" si="3"/>
        <v>0</v>
      </c>
      <c r="H67" s="195">
        <f t="shared" si="3"/>
        <v>124389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359073</v>
      </c>
      <c r="P67" s="195">
        <f t="shared" si="3"/>
        <v>3662064</v>
      </c>
      <c r="Q67" s="195">
        <f t="shared" si="3"/>
        <v>186750</v>
      </c>
      <c r="R67" s="195">
        <f t="shared" si="3"/>
        <v>219757</v>
      </c>
      <c r="S67" s="195">
        <f t="shared" si="3"/>
        <v>1717924</v>
      </c>
      <c r="T67" s="195">
        <f t="shared" si="3"/>
        <v>97025</v>
      </c>
      <c r="U67" s="195">
        <f t="shared" si="3"/>
        <v>516217</v>
      </c>
      <c r="V67" s="195">
        <f t="shared" si="3"/>
        <v>61594</v>
      </c>
      <c r="W67" s="195">
        <f t="shared" si="3"/>
        <v>626105</v>
      </c>
      <c r="X67" s="195">
        <f t="shared" si="3"/>
        <v>568918</v>
      </c>
      <c r="Y67" s="195">
        <f t="shared" si="3"/>
        <v>1561951</v>
      </c>
      <c r="Z67" s="195">
        <f t="shared" si="3"/>
        <v>1910766</v>
      </c>
      <c r="AA67" s="195">
        <f t="shared" si="3"/>
        <v>200924</v>
      </c>
      <c r="AB67" s="195">
        <f t="shared" si="3"/>
        <v>594421</v>
      </c>
      <c r="AC67" s="195">
        <f t="shared" si="3"/>
        <v>59450</v>
      </c>
      <c r="AD67" s="195">
        <f t="shared" si="3"/>
        <v>0</v>
      </c>
      <c r="AE67" s="195">
        <f t="shared" si="3"/>
        <v>30176</v>
      </c>
      <c r="AF67" s="195">
        <f t="shared" si="3"/>
        <v>22671</v>
      </c>
      <c r="AG67" s="195">
        <f t="shared" si="3"/>
        <v>688895</v>
      </c>
      <c r="AH67" s="195">
        <f t="shared" si="3"/>
        <v>0</v>
      </c>
      <c r="AI67" s="195">
        <f t="shared" si="3"/>
        <v>0</v>
      </c>
      <c r="AJ67" s="195">
        <f t="shared" si="3"/>
        <v>16018</v>
      </c>
      <c r="AK67" s="195">
        <f t="shared" si="3"/>
        <v>10952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3596953</v>
      </c>
      <c r="AW67" s="195">
        <f t="shared" si="3"/>
        <v>0</v>
      </c>
      <c r="AX67" s="195">
        <f t="shared" si="3"/>
        <v>0</v>
      </c>
      <c r="AY67" s="195">
        <f t="shared" si="3"/>
        <v>92703</v>
      </c>
      <c r="AZ67" s="195">
        <f>ROUND(AZ51+AZ52,0)</f>
        <v>179746</v>
      </c>
      <c r="BA67" s="195">
        <f>ROUND(BA51+BA52,0)</f>
        <v>12328</v>
      </c>
      <c r="BB67" s="195">
        <f t="shared" si="3"/>
        <v>24408</v>
      </c>
      <c r="BC67" s="195">
        <f t="shared" si="3"/>
        <v>0</v>
      </c>
      <c r="BD67" s="195">
        <f t="shared" si="3"/>
        <v>76447</v>
      </c>
      <c r="BE67" s="195">
        <f t="shared" si="3"/>
        <v>2842467</v>
      </c>
      <c r="BF67" s="195">
        <f t="shared" si="3"/>
        <v>45620</v>
      </c>
      <c r="BG67" s="195">
        <f t="shared" si="3"/>
        <v>0</v>
      </c>
      <c r="BH67" s="195">
        <f t="shared" si="3"/>
        <v>7366144</v>
      </c>
      <c r="BI67" s="195">
        <f t="shared" si="3"/>
        <v>0</v>
      </c>
      <c r="BJ67" s="195">
        <f t="shared" si="3"/>
        <v>42149</v>
      </c>
      <c r="BK67" s="195">
        <f t="shared" si="3"/>
        <v>20848</v>
      </c>
      <c r="BL67" s="195">
        <f t="shared" si="3"/>
        <v>6058</v>
      </c>
      <c r="BM67" s="195">
        <f t="shared" si="3"/>
        <v>0</v>
      </c>
      <c r="BN67" s="195">
        <f t="shared" si="3"/>
        <v>276258</v>
      </c>
      <c r="BO67" s="195">
        <f t="shared" si="3"/>
        <v>0</v>
      </c>
      <c r="BP67" s="195">
        <f t="shared" si="3"/>
        <v>6741</v>
      </c>
      <c r="BQ67" s="195">
        <f t="shared" ref="BQ67:CC67" si="4">ROUND(BQ51+BQ52,0)</f>
        <v>0</v>
      </c>
      <c r="BR67" s="195">
        <f t="shared" si="4"/>
        <v>16750</v>
      </c>
      <c r="BS67" s="195">
        <f t="shared" si="4"/>
        <v>11675</v>
      </c>
      <c r="BT67" s="195">
        <f t="shared" si="4"/>
        <v>0</v>
      </c>
      <c r="BU67" s="195">
        <f t="shared" si="4"/>
        <v>0</v>
      </c>
      <c r="BV67" s="195">
        <f t="shared" si="4"/>
        <v>89136</v>
      </c>
      <c r="BW67" s="195">
        <f t="shared" si="4"/>
        <v>2297</v>
      </c>
      <c r="BX67" s="195">
        <f t="shared" si="4"/>
        <v>0</v>
      </c>
      <c r="BY67" s="195">
        <f t="shared" si="4"/>
        <v>69054</v>
      </c>
      <c r="BZ67" s="195">
        <f t="shared" si="4"/>
        <v>0</v>
      </c>
      <c r="CA67" s="195">
        <f t="shared" si="4"/>
        <v>0</v>
      </c>
      <c r="CB67" s="195">
        <f t="shared" si="4"/>
        <v>533</v>
      </c>
      <c r="CC67" s="195">
        <f t="shared" si="4"/>
        <v>287868</v>
      </c>
      <c r="CD67" s="249" t="s">
        <v>221</v>
      </c>
      <c r="CE67" s="195">
        <f t="shared" si="0"/>
        <v>31578833</v>
      </c>
      <c r="CF67" s="252"/>
    </row>
    <row r="68" spans="1:84" ht="12.65" customHeight="1" x14ac:dyDescent="0.3">
      <c r="A68" s="171" t="s">
        <v>240</v>
      </c>
      <c r="B68" s="175"/>
      <c r="C68" s="184">
        <v>39329.86</v>
      </c>
      <c r="D68" s="184"/>
      <c r="E68" s="184">
        <v>247857.90000000002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23127.67</v>
      </c>
      <c r="Q68" s="185"/>
      <c r="R68" s="185"/>
      <c r="S68" s="185">
        <v>166582.45000000001</v>
      </c>
      <c r="T68" s="185">
        <v>286154.31</v>
      </c>
      <c r="U68" s="185">
        <v>47787.69</v>
      </c>
      <c r="V68" s="185"/>
      <c r="W68" s="185"/>
      <c r="X68" s="185"/>
      <c r="Y68" s="185">
        <v>469596.94000000006</v>
      </c>
      <c r="Z68" s="185">
        <v>986367.72</v>
      </c>
      <c r="AA68" s="185">
        <v>54586.59</v>
      </c>
      <c r="AB68" s="185">
        <v>191913.16000000003</v>
      </c>
      <c r="AC68" s="185">
        <v>31062.01</v>
      </c>
      <c r="AD68" s="185"/>
      <c r="AE68" s="185"/>
      <c r="AF68" s="185">
        <v>422440.15</v>
      </c>
      <c r="AG68" s="185">
        <v>61.07</v>
      </c>
      <c r="AH68" s="185"/>
      <c r="AI68" s="185"/>
      <c r="AJ68" s="185">
        <v>276210.03000000003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5546665.2200000007</v>
      </c>
      <c r="AW68" s="185"/>
      <c r="AX68" s="185"/>
      <c r="AY68" s="185"/>
      <c r="AZ68" s="185">
        <v>187901.7</v>
      </c>
      <c r="BA68" s="185"/>
      <c r="BB68" s="185">
        <v>798.15</v>
      </c>
      <c r="BC68" s="185"/>
      <c r="BD68" s="185"/>
      <c r="BE68" s="185">
        <v>399999.96</v>
      </c>
      <c r="BF68" s="185"/>
      <c r="BG68" s="185"/>
      <c r="BH68" s="185">
        <v>4450.34</v>
      </c>
      <c r="BI68" s="185"/>
      <c r="BJ68" s="185"/>
      <c r="BK68" s="185">
        <v>108241.81</v>
      </c>
      <c r="BL68" s="185"/>
      <c r="BM68" s="185"/>
      <c r="BN68" s="185">
        <v>274506.23</v>
      </c>
      <c r="BO68" s="185">
        <v>53863.95</v>
      </c>
      <c r="BP68" s="185">
        <v>101070.47</v>
      </c>
      <c r="BQ68" s="185"/>
      <c r="BR68" s="185"/>
      <c r="BS68" s="185">
        <v>21858.510000000002</v>
      </c>
      <c r="BT68" s="185"/>
      <c r="BU68" s="185"/>
      <c r="BV68" s="185"/>
      <c r="BW68" s="185"/>
      <c r="BX68" s="185"/>
      <c r="BY68" s="185"/>
      <c r="BZ68" s="185"/>
      <c r="CA68" s="185"/>
      <c r="CB68" s="185">
        <v>286562.7</v>
      </c>
      <c r="CC68" s="185">
        <v>4494866.0200000005</v>
      </c>
      <c r="CD68" s="249" t="s">
        <v>221</v>
      </c>
      <c r="CE68" s="195">
        <f t="shared" si="0"/>
        <v>14723862.609999999</v>
      </c>
      <c r="CF68" s="252"/>
    </row>
    <row r="69" spans="1:84" ht="12.65" customHeight="1" x14ac:dyDescent="0.3">
      <c r="A69" s="171" t="s">
        <v>241</v>
      </c>
      <c r="B69" s="175"/>
      <c r="C69" s="184">
        <v>38830.259999999995</v>
      </c>
      <c r="D69" s="184"/>
      <c r="E69" s="185">
        <v>386333.49</v>
      </c>
      <c r="F69" s="185"/>
      <c r="G69" s="184"/>
      <c r="H69" s="184">
        <v>5861.34</v>
      </c>
      <c r="I69" s="185"/>
      <c r="J69" s="185"/>
      <c r="K69" s="185"/>
      <c r="L69" s="185"/>
      <c r="M69" s="184"/>
      <c r="N69" s="184"/>
      <c r="O69" s="184">
        <v>17609.64</v>
      </c>
      <c r="P69" s="185">
        <v>172003.72</v>
      </c>
      <c r="Q69" s="185">
        <v>1079.7</v>
      </c>
      <c r="R69" s="224"/>
      <c r="S69" s="185">
        <v>321807.94</v>
      </c>
      <c r="T69" s="184">
        <v>846.86000000000013</v>
      </c>
      <c r="U69" s="185">
        <v>3862.79</v>
      </c>
      <c r="V69" s="185">
        <v>1124.72</v>
      </c>
      <c r="W69" s="184">
        <v>1066.24</v>
      </c>
      <c r="X69" s="185">
        <v>1542.2800000000002</v>
      </c>
      <c r="Y69" s="185">
        <v>10995.970000000001</v>
      </c>
      <c r="Z69" s="185">
        <v>241017.47000000003</v>
      </c>
      <c r="AA69" s="185">
        <v>1001.99</v>
      </c>
      <c r="AB69" s="185">
        <v>19437.989999999998</v>
      </c>
      <c r="AC69" s="185">
        <v>6432.5300000000007</v>
      </c>
      <c r="AD69" s="185"/>
      <c r="AE69" s="185">
        <v>11398.58</v>
      </c>
      <c r="AF69" s="185">
        <v>33325.300000000003</v>
      </c>
      <c r="AG69" s="185">
        <v>32772.28</v>
      </c>
      <c r="AH69" s="185"/>
      <c r="AI69" s="185"/>
      <c r="AJ69" s="185">
        <v>8952.35</v>
      </c>
      <c r="AK69" s="185">
        <v>6333.49</v>
      </c>
      <c r="AL69" s="185">
        <v>4637.3899999999994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994310.06999999983</v>
      </c>
      <c r="AW69" s="185">
        <v>5324</v>
      </c>
      <c r="AX69" s="185"/>
      <c r="AY69" s="185">
        <v>1194.98</v>
      </c>
      <c r="AZ69" s="185">
        <v>3259.22</v>
      </c>
      <c r="BA69" s="185"/>
      <c r="BB69" s="185">
        <v>9183.369999999999</v>
      </c>
      <c r="BC69" s="185"/>
      <c r="BD69" s="185">
        <v>21957.53</v>
      </c>
      <c r="BE69" s="185">
        <v>53617.08</v>
      </c>
      <c r="BF69" s="185">
        <v>545</v>
      </c>
      <c r="BG69" s="185"/>
      <c r="BH69" s="224">
        <v>253009.67</v>
      </c>
      <c r="BI69" s="185"/>
      <c r="BJ69" s="185">
        <v>6012.34</v>
      </c>
      <c r="BK69" s="185">
        <v>18380.3</v>
      </c>
      <c r="BL69" s="185">
        <v>8169.74</v>
      </c>
      <c r="BM69" s="185"/>
      <c r="BN69" s="185">
        <v>626229.05000000005</v>
      </c>
      <c r="BO69" s="185">
        <v>212.34</v>
      </c>
      <c r="BP69" s="185">
        <v>1442875.1400000004</v>
      </c>
      <c r="BQ69" s="185"/>
      <c r="BR69" s="185">
        <v>1853105.4200000002</v>
      </c>
      <c r="BS69" s="185">
        <v>10060.82</v>
      </c>
      <c r="BT69" s="185">
        <v>1410.5300000000002</v>
      </c>
      <c r="BU69" s="185"/>
      <c r="BV69" s="185">
        <v>21031.03</v>
      </c>
      <c r="BW69" s="185">
        <v>16113.04</v>
      </c>
      <c r="BX69" s="185">
        <v>128165.95999999999</v>
      </c>
      <c r="BY69" s="185">
        <v>104476.48000000001</v>
      </c>
      <c r="BZ69" s="185">
        <v>1481.3200000000002</v>
      </c>
      <c r="CA69" s="185">
        <v>26291.219999999998</v>
      </c>
      <c r="CB69" s="185">
        <v>18000.71</v>
      </c>
      <c r="CC69" s="185">
        <v>1049503.49</v>
      </c>
      <c r="CD69" s="188">
        <v>35280495</v>
      </c>
      <c r="CE69" s="195">
        <f t="shared" si="0"/>
        <v>43282689.170000002</v>
      </c>
      <c r="CF69" s="252"/>
    </row>
    <row r="70" spans="1:84" ht="12.65" customHeight="1" x14ac:dyDescent="0.3">
      <c r="A70" s="171" t="s">
        <v>242</v>
      </c>
      <c r="B70" s="175"/>
      <c r="C70" s="184">
        <v>18918.87</v>
      </c>
      <c r="D70" s="184"/>
      <c r="E70" s="184">
        <v>23065929.109999999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7945.11</v>
      </c>
      <c r="Q70" s="184"/>
      <c r="R70" s="184"/>
      <c r="S70" s="184"/>
      <c r="T70" s="184"/>
      <c r="U70" s="185">
        <v>4403.6499999999996</v>
      </c>
      <c r="V70" s="184"/>
      <c r="W70" s="184"/>
      <c r="X70" s="185"/>
      <c r="Y70" s="185">
        <v>3152</v>
      </c>
      <c r="Z70" s="185">
        <v>6932.55</v>
      </c>
      <c r="AA70" s="185"/>
      <c r="AB70" s="185"/>
      <c r="AC70" s="185"/>
      <c r="AD70" s="185"/>
      <c r="AE70" s="185">
        <v>2414.62</v>
      </c>
      <c r="AF70" s="185">
        <v>167.35</v>
      </c>
      <c r="AG70" s="185"/>
      <c r="AH70" s="185"/>
      <c r="AI70" s="185"/>
      <c r="AJ70" s="185">
        <v>166656.01999999999</v>
      </c>
      <c r="AK70" s="185">
        <v>259674.99</v>
      </c>
      <c r="AL70" s="185">
        <v>382.52</v>
      </c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363638.21</v>
      </c>
      <c r="AW70" s="185">
        <v>173159.43</v>
      </c>
      <c r="AX70" s="185"/>
      <c r="AY70" s="185"/>
      <c r="AZ70" s="185">
        <v>2280821.44</v>
      </c>
      <c r="BA70" s="185"/>
      <c r="BB70" s="185"/>
      <c r="BC70" s="185"/>
      <c r="BD70" s="185"/>
      <c r="BE70" s="185">
        <v>333233.21000000002</v>
      </c>
      <c r="BF70" s="185"/>
      <c r="BG70" s="185"/>
      <c r="BH70" s="185">
        <v>4200</v>
      </c>
      <c r="BI70" s="185"/>
      <c r="BJ70" s="185">
        <v>62639.19</v>
      </c>
      <c r="BK70" s="185">
        <v>231587</v>
      </c>
      <c r="BL70" s="185"/>
      <c r="BM70" s="185"/>
      <c r="BN70" s="185"/>
      <c r="BO70" s="185"/>
      <c r="BP70" s="185">
        <v>3422275.72</v>
      </c>
      <c r="BQ70" s="185"/>
      <c r="BR70" s="185"/>
      <c r="BS70" s="185">
        <v>12669</v>
      </c>
      <c r="BT70" s="185"/>
      <c r="BU70" s="185"/>
      <c r="BV70" s="185">
        <v>272.73</v>
      </c>
      <c r="BW70" s="185">
        <v>37900</v>
      </c>
      <c r="BX70" s="185"/>
      <c r="BY70" s="185"/>
      <c r="BZ70" s="185"/>
      <c r="CA70" s="185">
        <v>33411.85</v>
      </c>
      <c r="CB70" s="185">
        <v>135781.29999999999</v>
      </c>
      <c r="CC70" s="185">
        <v>165539.44</v>
      </c>
      <c r="CD70" s="188">
        <v>-84176.2</v>
      </c>
      <c r="CE70" s="195">
        <f t="shared" si="0"/>
        <v>30709529.110000007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21190890.550000004</v>
      </c>
      <c r="D71" s="195">
        <f t="shared" ref="D71:AI71" si="5">SUM(D61:D69)-D70</f>
        <v>0</v>
      </c>
      <c r="E71" s="195">
        <f t="shared" si="5"/>
        <v>34914988.630000003</v>
      </c>
      <c r="F71" s="195">
        <f t="shared" si="5"/>
        <v>0</v>
      </c>
      <c r="G71" s="195">
        <f t="shared" si="5"/>
        <v>0</v>
      </c>
      <c r="H71" s="195">
        <f t="shared" si="5"/>
        <v>2578274.96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11053415.600000001</v>
      </c>
      <c r="P71" s="195">
        <f t="shared" si="5"/>
        <v>58374526.280000016</v>
      </c>
      <c r="Q71" s="195">
        <f t="shared" si="5"/>
        <v>3956102.22</v>
      </c>
      <c r="R71" s="195">
        <f t="shared" si="5"/>
        <v>2658859.8200000003</v>
      </c>
      <c r="S71" s="195">
        <f t="shared" si="5"/>
        <v>11063588.939999996</v>
      </c>
      <c r="T71" s="195">
        <f t="shared" si="5"/>
        <v>3067816.6399999997</v>
      </c>
      <c r="U71" s="195">
        <f t="shared" si="5"/>
        <v>13653601.949999999</v>
      </c>
      <c r="V71" s="195">
        <f t="shared" si="5"/>
        <v>732639.32000000007</v>
      </c>
      <c r="W71" s="195">
        <f t="shared" si="5"/>
        <v>3100393.5500000003</v>
      </c>
      <c r="X71" s="195">
        <f t="shared" si="5"/>
        <v>3144596.83</v>
      </c>
      <c r="Y71" s="195">
        <f t="shared" si="5"/>
        <v>10753948.800000001</v>
      </c>
      <c r="Z71" s="195">
        <f t="shared" si="5"/>
        <v>27340885.819999997</v>
      </c>
      <c r="AA71" s="195">
        <f t="shared" si="5"/>
        <v>1832120.6400000001</v>
      </c>
      <c r="AB71" s="195">
        <f t="shared" si="5"/>
        <v>32098543.68999999</v>
      </c>
      <c r="AC71" s="195">
        <f t="shared" si="5"/>
        <v>2805431.4999999995</v>
      </c>
      <c r="AD71" s="195">
        <f t="shared" si="5"/>
        <v>839216.30999999994</v>
      </c>
      <c r="AE71" s="195">
        <f t="shared" si="5"/>
        <v>2204737.0299999998</v>
      </c>
      <c r="AF71" s="195">
        <f t="shared" si="5"/>
        <v>4601920.4000000004</v>
      </c>
      <c r="AG71" s="195">
        <f t="shared" si="5"/>
        <v>17313467.780000001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3303663.0600000015</v>
      </c>
      <c r="AK71" s="195">
        <f t="shared" si="6"/>
        <v>1090298.1000000003</v>
      </c>
      <c r="AL71" s="195">
        <f t="shared" si="6"/>
        <v>632892.62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116269093.72999996</v>
      </c>
      <c r="AW71" s="195">
        <f t="shared" si="6"/>
        <v>283664.87</v>
      </c>
      <c r="AX71" s="195">
        <f t="shared" si="6"/>
        <v>0</v>
      </c>
      <c r="AY71" s="195">
        <f t="shared" si="6"/>
        <v>690041.94000000006</v>
      </c>
      <c r="AZ71" s="195">
        <f t="shared" si="6"/>
        <v>4957451.1099999975</v>
      </c>
      <c r="BA71" s="195">
        <f t="shared" si="6"/>
        <v>632858.37</v>
      </c>
      <c r="BB71" s="195">
        <f t="shared" si="6"/>
        <v>4704301.2500000009</v>
      </c>
      <c r="BC71" s="195">
        <f t="shared" si="6"/>
        <v>0</v>
      </c>
      <c r="BD71" s="195">
        <f t="shared" si="6"/>
        <v>1420206.1800000002</v>
      </c>
      <c r="BE71" s="195">
        <f t="shared" si="6"/>
        <v>14099739.58</v>
      </c>
      <c r="BF71" s="195">
        <f t="shared" si="6"/>
        <v>5631463.3199999984</v>
      </c>
      <c r="BG71" s="195">
        <f t="shared" si="6"/>
        <v>408734.18000000005</v>
      </c>
      <c r="BH71" s="195">
        <f t="shared" si="6"/>
        <v>38047036.810000002</v>
      </c>
      <c r="BI71" s="195">
        <f t="shared" si="6"/>
        <v>0</v>
      </c>
      <c r="BJ71" s="195">
        <f t="shared" si="6"/>
        <v>2552682.6600000006</v>
      </c>
      <c r="BK71" s="195">
        <f t="shared" si="6"/>
        <v>6304919.3899999987</v>
      </c>
      <c r="BL71" s="195">
        <f t="shared" si="6"/>
        <v>4400909.45</v>
      </c>
      <c r="BM71" s="195">
        <f t="shared" si="6"/>
        <v>0</v>
      </c>
      <c r="BN71" s="195">
        <f t="shared" si="6"/>
        <v>9268096.6000000015</v>
      </c>
      <c r="BO71" s="195">
        <f t="shared" si="6"/>
        <v>556915.94000000006</v>
      </c>
      <c r="BP71" s="195">
        <f t="shared" ref="BP71:CC71" si="7">SUM(BP61:BP69)-BP70</f>
        <v>1811958.9500000007</v>
      </c>
      <c r="BQ71" s="195">
        <f t="shared" si="7"/>
        <v>0</v>
      </c>
      <c r="BR71" s="195">
        <f t="shared" si="7"/>
        <v>5643399.25</v>
      </c>
      <c r="BS71" s="195">
        <f t="shared" si="7"/>
        <v>206347.87</v>
      </c>
      <c r="BT71" s="195">
        <f t="shared" si="7"/>
        <v>155949.42000000001</v>
      </c>
      <c r="BU71" s="195">
        <f t="shared" si="7"/>
        <v>0</v>
      </c>
      <c r="BV71" s="195">
        <f t="shared" si="7"/>
        <v>3134523.8</v>
      </c>
      <c r="BW71" s="195">
        <f t="shared" si="7"/>
        <v>956338.94000000018</v>
      </c>
      <c r="BX71" s="195">
        <f t="shared" si="7"/>
        <v>2769032.54</v>
      </c>
      <c r="BY71" s="195">
        <f t="shared" si="7"/>
        <v>3335559.8800000004</v>
      </c>
      <c r="BZ71" s="195">
        <f t="shared" si="7"/>
        <v>6652877.7400000012</v>
      </c>
      <c r="CA71" s="195">
        <f t="shared" si="7"/>
        <v>3333131.32</v>
      </c>
      <c r="CB71" s="195">
        <f t="shared" si="7"/>
        <v>1462928.1600000001</v>
      </c>
      <c r="CC71" s="195">
        <f t="shared" si="7"/>
        <v>17516648.049999997</v>
      </c>
      <c r="CD71" s="245">
        <f>CD69-CD70</f>
        <v>35364671.200000003</v>
      </c>
      <c r="CE71" s="195">
        <f>SUM(CE61:CE69)-CE70</f>
        <v>566878303.53999996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88670070.739999995</v>
      </c>
      <c r="D73" s="184">
        <v>0</v>
      </c>
      <c r="E73" s="185">
        <v>214478702.98999998</v>
      </c>
      <c r="F73" s="185">
        <v>0</v>
      </c>
      <c r="G73" s="184">
        <v>0</v>
      </c>
      <c r="H73" s="184">
        <v>12898715.6</v>
      </c>
      <c r="I73" s="185">
        <v>0</v>
      </c>
      <c r="J73" s="185">
        <v>0</v>
      </c>
      <c r="K73" s="185">
        <v>0</v>
      </c>
      <c r="L73" s="185">
        <v>0</v>
      </c>
      <c r="M73" s="184">
        <v>0</v>
      </c>
      <c r="N73" s="184">
        <v>0</v>
      </c>
      <c r="O73" s="184">
        <v>62692000.399999999</v>
      </c>
      <c r="P73" s="185">
        <v>157956264.70999998</v>
      </c>
      <c r="Q73" s="185">
        <v>7755026.9900000002</v>
      </c>
      <c r="R73" s="185">
        <v>22101589.73</v>
      </c>
      <c r="S73" s="185">
        <v>75309768.319999993</v>
      </c>
      <c r="T73" s="185">
        <v>1443856</v>
      </c>
      <c r="U73" s="185">
        <v>46961337.810000002</v>
      </c>
      <c r="V73" s="185">
        <v>4051293.0299999984</v>
      </c>
      <c r="W73" s="185">
        <v>4759637.5</v>
      </c>
      <c r="X73" s="185">
        <v>19349256.920000002</v>
      </c>
      <c r="Y73" s="185">
        <v>14546772.059999995</v>
      </c>
      <c r="Z73" s="185">
        <v>23313845.030000001</v>
      </c>
      <c r="AA73" s="185">
        <v>1054854.2599999998</v>
      </c>
      <c r="AB73" s="185">
        <v>26790643.470000003</v>
      </c>
      <c r="AC73" s="185">
        <v>8428042</v>
      </c>
      <c r="AD73" s="185">
        <v>1485384</v>
      </c>
      <c r="AE73" s="185">
        <v>4889508.4700000007</v>
      </c>
      <c r="AF73" s="185">
        <v>777</v>
      </c>
      <c r="AG73" s="185">
        <v>37647765.219999999</v>
      </c>
      <c r="AH73" s="185">
        <v>0</v>
      </c>
      <c r="AI73" s="185">
        <v>0</v>
      </c>
      <c r="AJ73" s="185">
        <v>8635</v>
      </c>
      <c r="AK73" s="185">
        <v>3148627.1800000006</v>
      </c>
      <c r="AL73" s="185">
        <v>2030303.07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3093294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844865971.49999988</v>
      </c>
      <c r="CF73" s="252"/>
    </row>
    <row r="74" spans="1:84" ht="12.65" customHeight="1" x14ac:dyDescent="0.3">
      <c r="A74" s="171" t="s">
        <v>246</v>
      </c>
      <c r="B74" s="175"/>
      <c r="C74" s="184">
        <v>544324</v>
      </c>
      <c r="D74" s="184">
        <v>0</v>
      </c>
      <c r="E74" s="185">
        <v>30095892.170000002</v>
      </c>
      <c r="F74" s="185">
        <v>0</v>
      </c>
      <c r="G74" s="184">
        <v>0</v>
      </c>
      <c r="H74" s="184">
        <v>-2909.6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347232</v>
      </c>
      <c r="P74" s="185">
        <v>139625567.28999999</v>
      </c>
      <c r="Q74" s="185">
        <v>13558060.340000002</v>
      </c>
      <c r="R74" s="185">
        <v>22601765.27</v>
      </c>
      <c r="S74" s="185">
        <v>68622261.760000005</v>
      </c>
      <c r="T74" s="185">
        <v>8994526.7400000002</v>
      </c>
      <c r="U74" s="185">
        <v>30477196.179999989</v>
      </c>
      <c r="V74" s="185">
        <v>5884776.3600000003</v>
      </c>
      <c r="W74" s="185">
        <v>19057457.5</v>
      </c>
      <c r="X74" s="185">
        <v>42142459.409999996</v>
      </c>
      <c r="Y74" s="185">
        <v>50524024.899999991</v>
      </c>
      <c r="Z74" s="185">
        <v>80256172.539999992</v>
      </c>
      <c r="AA74" s="185">
        <v>9845185.299999997</v>
      </c>
      <c r="AB74" s="185">
        <v>61650890.180000015</v>
      </c>
      <c r="AC74" s="185">
        <v>304237</v>
      </c>
      <c r="AD74" s="185">
        <v>160817</v>
      </c>
      <c r="AE74" s="185">
        <v>1828579.76</v>
      </c>
      <c r="AF74" s="185">
        <v>9889439</v>
      </c>
      <c r="AG74" s="185">
        <v>115802956.33000001</v>
      </c>
      <c r="AH74" s="185">
        <v>0</v>
      </c>
      <c r="AI74" s="185">
        <v>0</v>
      </c>
      <c r="AJ74" s="185">
        <v>3212161.63</v>
      </c>
      <c r="AK74" s="185">
        <v>613510.82999999996</v>
      </c>
      <c r="AL74" s="185">
        <v>362980.93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126731111.36999989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843130676.18999994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89214394.739999995</v>
      </c>
      <c r="D75" s="195">
        <f t="shared" si="9"/>
        <v>0</v>
      </c>
      <c r="E75" s="195">
        <f t="shared" si="9"/>
        <v>244574595.15999997</v>
      </c>
      <c r="F75" s="195">
        <f t="shared" si="9"/>
        <v>0</v>
      </c>
      <c r="G75" s="195">
        <f t="shared" si="9"/>
        <v>0</v>
      </c>
      <c r="H75" s="195">
        <f t="shared" si="9"/>
        <v>12895806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63039232.399999999</v>
      </c>
      <c r="P75" s="195">
        <f t="shared" si="9"/>
        <v>297581832</v>
      </c>
      <c r="Q75" s="195">
        <f t="shared" si="9"/>
        <v>21313087.330000002</v>
      </c>
      <c r="R75" s="195">
        <f t="shared" si="9"/>
        <v>44703355</v>
      </c>
      <c r="S75" s="195">
        <f t="shared" si="9"/>
        <v>143932030.07999998</v>
      </c>
      <c r="T75" s="195">
        <f t="shared" si="9"/>
        <v>10438382.74</v>
      </c>
      <c r="U75" s="195">
        <f t="shared" si="9"/>
        <v>77438533.989999995</v>
      </c>
      <c r="V75" s="195">
        <f t="shared" si="9"/>
        <v>9936069.3899999987</v>
      </c>
      <c r="W75" s="195">
        <f t="shared" si="9"/>
        <v>23817095</v>
      </c>
      <c r="X75" s="195">
        <f t="shared" si="9"/>
        <v>61491716.329999998</v>
      </c>
      <c r="Y75" s="195">
        <f t="shared" si="9"/>
        <v>65070796.959999986</v>
      </c>
      <c r="Z75" s="195">
        <f t="shared" si="9"/>
        <v>103570017.56999999</v>
      </c>
      <c r="AA75" s="195">
        <f t="shared" si="9"/>
        <v>10900039.559999997</v>
      </c>
      <c r="AB75" s="195">
        <f t="shared" si="9"/>
        <v>88441533.650000021</v>
      </c>
      <c r="AC75" s="195">
        <f t="shared" si="9"/>
        <v>8732279</v>
      </c>
      <c r="AD75" s="195">
        <f t="shared" si="9"/>
        <v>1646201</v>
      </c>
      <c r="AE75" s="195">
        <f t="shared" si="9"/>
        <v>6718088.2300000004</v>
      </c>
      <c r="AF75" s="195">
        <f t="shared" si="9"/>
        <v>9890216</v>
      </c>
      <c r="AG75" s="195">
        <f t="shared" si="9"/>
        <v>153450721.55000001</v>
      </c>
      <c r="AH75" s="195">
        <f t="shared" si="9"/>
        <v>0</v>
      </c>
      <c r="AI75" s="195">
        <f t="shared" si="9"/>
        <v>0</v>
      </c>
      <c r="AJ75" s="195">
        <f t="shared" si="9"/>
        <v>3220796.63</v>
      </c>
      <c r="AK75" s="195">
        <f t="shared" si="9"/>
        <v>3762138.0100000007</v>
      </c>
      <c r="AL75" s="195">
        <f t="shared" si="9"/>
        <v>2393284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129824405.36999989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1687996647.6900001</v>
      </c>
      <c r="CF75" s="252"/>
    </row>
    <row r="76" spans="1:84" ht="12.65" customHeight="1" x14ac:dyDescent="0.3">
      <c r="A76" s="171" t="s">
        <v>248</v>
      </c>
      <c r="B76" s="175"/>
      <c r="C76" s="184">
        <v>30945</v>
      </c>
      <c r="D76" s="184"/>
      <c r="E76" s="185">
        <v>123083</v>
      </c>
      <c r="F76" s="185"/>
      <c r="G76" s="184"/>
      <c r="H76" s="184">
        <v>6780</v>
      </c>
      <c r="I76" s="185"/>
      <c r="J76" s="185">
        <v>0</v>
      </c>
      <c r="K76" s="185"/>
      <c r="L76" s="185"/>
      <c r="M76" s="185"/>
      <c r="N76" s="185"/>
      <c r="O76" s="185">
        <v>18365</v>
      </c>
      <c r="P76" s="185">
        <v>68314</v>
      </c>
      <c r="Q76" s="185">
        <v>9157</v>
      </c>
      <c r="R76" s="185">
        <v>361</v>
      </c>
      <c r="S76" s="185">
        <v>12037</v>
      </c>
      <c r="T76" s="185">
        <v>5115</v>
      </c>
      <c r="U76" s="185">
        <v>12975</v>
      </c>
      <c r="V76" s="185">
        <v>353</v>
      </c>
      <c r="W76" s="185">
        <v>1973</v>
      </c>
      <c r="X76" s="185">
        <v>1509</v>
      </c>
      <c r="Y76" s="185">
        <v>41963</v>
      </c>
      <c r="Z76" s="185">
        <v>14174</v>
      </c>
      <c r="AA76" s="185">
        <v>4158</v>
      </c>
      <c r="AB76" s="185">
        <v>7080</v>
      </c>
      <c r="AC76" s="185">
        <v>1346</v>
      </c>
      <c r="AD76" s="185"/>
      <c r="AE76" s="185">
        <v>2039</v>
      </c>
      <c r="AF76" s="185"/>
      <c r="AG76" s="185">
        <v>37182</v>
      </c>
      <c r="AH76" s="185"/>
      <c r="AI76" s="185"/>
      <c r="AJ76" s="185"/>
      <c r="AK76" s="185">
        <v>740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3864</v>
      </c>
      <c r="AW76" s="185"/>
      <c r="AX76" s="185"/>
      <c r="AY76" s="185">
        <v>6264</v>
      </c>
      <c r="AZ76" s="185">
        <v>8891</v>
      </c>
      <c r="BA76" s="185">
        <v>833</v>
      </c>
      <c r="BB76" s="185">
        <v>1310</v>
      </c>
      <c r="BC76" s="185"/>
      <c r="BD76" s="185"/>
      <c r="BE76" s="185">
        <v>161805</v>
      </c>
      <c r="BF76" s="185">
        <v>1591</v>
      </c>
      <c r="BG76" s="185"/>
      <c r="BH76" s="185"/>
      <c r="BI76" s="185"/>
      <c r="BJ76" s="185"/>
      <c r="BK76" s="185"/>
      <c r="BL76" s="185"/>
      <c r="BM76" s="185"/>
      <c r="BN76" s="185">
        <v>18628</v>
      </c>
      <c r="BO76" s="185"/>
      <c r="BP76" s="185"/>
      <c r="BQ76" s="185"/>
      <c r="BR76" s="185">
        <v>685</v>
      </c>
      <c r="BS76" s="185"/>
      <c r="BT76" s="185"/>
      <c r="BU76" s="185"/>
      <c r="BV76" s="185">
        <v>6023</v>
      </c>
      <c r="BW76" s="185"/>
      <c r="BX76" s="185"/>
      <c r="BY76" s="185">
        <v>4666</v>
      </c>
      <c r="BZ76" s="185"/>
      <c r="CA76" s="185"/>
      <c r="CB76" s="185"/>
      <c r="CC76" s="185"/>
      <c r="CD76" s="249" t="s">
        <v>221</v>
      </c>
      <c r="CE76" s="195">
        <f t="shared" si="8"/>
        <v>614209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22627</v>
      </c>
      <c r="D77" s="184"/>
      <c r="E77" s="184">
        <v>207948</v>
      </c>
      <c r="F77" s="184"/>
      <c r="G77" s="184"/>
      <c r="H77" s="184">
        <v>17313</v>
      </c>
      <c r="I77" s="184"/>
      <c r="J77" s="184"/>
      <c r="K77" s="184"/>
      <c r="L77" s="184"/>
      <c r="M77" s="184"/>
      <c r="N77" s="184"/>
      <c r="O77" s="184">
        <v>6812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18810</v>
      </c>
      <c r="AG77" s="184">
        <v>8433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281943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8759</v>
      </c>
      <c r="D78" s="184"/>
      <c r="E78" s="184">
        <v>34837</v>
      </c>
      <c r="F78" s="184"/>
      <c r="G78" s="184"/>
      <c r="H78" s="184">
        <v>1919</v>
      </c>
      <c r="I78" s="184"/>
      <c r="J78" s="184">
        <v>0</v>
      </c>
      <c r="K78" s="184"/>
      <c r="L78" s="184"/>
      <c r="M78" s="184"/>
      <c r="N78" s="184"/>
      <c r="O78" s="184">
        <v>5198</v>
      </c>
      <c r="P78" s="184">
        <v>19335</v>
      </c>
      <c r="Q78" s="184">
        <v>2592</v>
      </c>
      <c r="R78" s="184">
        <v>102</v>
      </c>
      <c r="S78" s="184">
        <v>3407</v>
      </c>
      <c r="T78" s="184">
        <v>1448</v>
      </c>
      <c r="U78" s="184">
        <v>3672</v>
      </c>
      <c r="V78" s="184">
        <v>100</v>
      </c>
      <c r="W78" s="184">
        <v>558</v>
      </c>
      <c r="X78" s="184">
        <v>427</v>
      </c>
      <c r="Y78" s="184">
        <v>11877</v>
      </c>
      <c r="Z78" s="184">
        <v>4012</v>
      </c>
      <c r="AA78" s="184">
        <v>1177</v>
      </c>
      <c r="AB78" s="184">
        <v>2004</v>
      </c>
      <c r="AC78" s="184">
        <v>381</v>
      </c>
      <c r="AD78" s="184"/>
      <c r="AE78" s="184">
        <v>577</v>
      </c>
      <c r="AF78" s="184"/>
      <c r="AG78" s="184">
        <v>10524</v>
      </c>
      <c r="AH78" s="184"/>
      <c r="AI78" s="184"/>
      <c r="AJ78" s="184"/>
      <c r="AK78" s="184">
        <v>209</v>
      </c>
      <c r="AL78" s="184">
        <v>0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1094</v>
      </c>
      <c r="AW78" s="184"/>
      <c r="AX78" s="249" t="s">
        <v>221</v>
      </c>
      <c r="AY78" s="249" t="s">
        <v>221</v>
      </c>
      <c r="AZ78" s="249" t="s">
        <v>221</v>
      </c>
      <c r="BA78" s="184">
        <v>236</v>
      </c>
      <c r="BB78" s="184">
        <v>371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1705</v>
      </c>
      <c r="BW78" s="184"/>
      <c r="BX78" s="184"/>
      <c r="BY78" s="184">
        <v>1321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117842</v>
      </c>
      <c r="CF78" s="195"/>
    </row>
    <row r="79" spans="1:84" ht="12.65" customHeight="1" x14ac:dyDescent="0.3">
      <c r="A79" s="171" t="s">
        <v>251</v>
      </c>
      <c r="B79" s="175"/>
      <c r="C79" s="225">
        <v>116506</v>
      </c>
      <c r="D79" s="225"/>
      <c r="E79" s="184">
        <v>617631</v>
      </c>
      <c r="F79" s="184"/>
      <c r="G79" s="184"/>
      <c r="H79" s="184">
        <v>9480</v>
      </c>
      <c r="I79" s="184"/>
      <c r="J79" s="184"/>
      <c r="K79" s="184"/>
      <c r="L79" s="184"/>
      <c r="M79" s="184"/>
      <c r="N79" s="184"/>
      <c r="O79" s="184">
        <v>87126</v>
      </c>
      <c r="P79" s="184">
        <v>153719</v>
      </c>
      <c r="Q79" s="184">
        <v>61961</v>
      </c>
      <c r="R79" s="184">
        <v>0</v>
      </c>
      <c r="S79" s="184">
        <v>227062</v>
      </c>
      <c r="T79" s="184">
        <v>2132</v>
      </c>
      <c r="U79" s="184">
        <v>19431</v>
      </c>
      <c r="V79" s="184">
        <v>18005</v>
      </c>
      <c r="W79" s="184">
        <v>20776</v>
      </c>
      <c r="X79" s="184">
        <v>45764</v>
      </c>
      <c r="Y79" s="184">
        <v>126883</v>
      </c>
      <c r="Z79" s="184">
        <v>67348</v>
      </c>
      <c r="AA79" s="184">
        <v>18893</v>
      </c>
      <c r="AB79" s="184">
        <v>5872</v>
      </c>
      <c r="AC79" s="184">
        <v>637</v>
      </c>
      <c r="AD79" s="184">
        <v>0</v>
      </c>
      <c r="AE79" s="184">
        <v>4848</v>
      </c>
      <c r="AF79" s="184">
        <v>386</v>
      </c>
      <c r="AG79" s="184">
        <v>189083</v>
      </c>
      <c r="AH79" s="184"/>
      <c r="AI79" s="184"/>
      <c r="AJ79" s="184">
        <v>8481</v>
      </c>
      <c r="AK79" s="184">
        <v>0</v>
      </c>
      <c r="AL79" s="184">
        <v>0</v>
      </c>
      <c r="AM79" s="184"/>
      <c r="AN79" s="184"/>
      <c r="AO79" s="184"/>
      <c r="AP79" s="184">
        <v>0</v>
      </c>
      <c r="AQ79" s="184"/>
      <c r="AR79" s="184"/>
      <c r="AS79" s="184"/>
      <c r="AT79" s="184"/>
      <c r="AU79" s="184"/>
      <c r="AV79" s="184">
        <v>102084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1904108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101</v>
      </c>
      <c r="D80" s="187"/>
      <c r="E80" s="187">
        <v>248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53</v>
      </c>
      <c r="P80" s="187">
        <v>63</v>
      </c>
      <c r="Q80" s="187">
        <v>20</v>
      </c>
      <c r="R80" s="187">
        <v>0</v>
      </c>
      <c r="S80" s="187">
        <v>0</v>
      </c>
      <c r="T80" s="187">
        <v>13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28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56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>
        <v>0</v>
      </c>
      <c r="AQ80" s="187"/>
      <c r="AR80" s="187"/>
      <c r="AS80" s="187"/>
      <c r="AT80" s="187"/>
      <c r="AU80" s="187"/>
      <c r="AV80" s="187">
        <v>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607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1265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5" customHeight="1" x14ac:dyDescent="0.3">
      <c r="A85" s="173" t="s">
        <v>1251</v>
      </c>
      <c r="B85" s="172"/>
      <c r="C85" s="271" t="s">
        <v>1271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30" t="s">
        <v>1268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f>'[1]FYTD 2020 - JUN 2020'!$B$46</f>
        <v>15395</v>
      </c>
      <c r="D111" s="174">
        <f>'[1]FYTD 2020 - JUN 2020'!$E$46</f>
        <v>64139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f>'[1]FYTD 2020 - JUN 2020'!$B$47</f>
        <v>3290</v>
      </c>
      <c r="D114" s="174">
        <f>'[1]FYTD 2020 - JUN 2020'!$E$47</f>
        <v>5210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f>'[2]FY20 Set Up Beds'!$O$10</f>
        <v>49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f>'[2]FY20 Set Up Beds'!$O$20</f>
        <v>195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f>'[2]FY20 Set Up Beds'!$O$26</f>
        <v>42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f>'[2]FY20 Set Up Beds'!$O$29</f>
        <v>14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5" customHeight="1" x14ac:dyDescent="0.3">
      <c r="A128" s="173" t="s">
        <v>292</v>
      </c>
      <c r="B128" s="172" t="s">
        <v>256</v>
      </c>
      <c r="C128" s="189">
        <f>'[2]FY20 Set Up Beds'!$B$41</f>
        <v>349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f>'[2]FY20 Set Up Beds'!$O$34</f>
        <v>40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f>'[1]FYTD 2020 - JUN 2020'!$B$55</f>
        <v>6505</v>
      </c>
      <c r="C138" s="189">
        <f>'[1]FYTD 2020 - JUN 2020'!$B$63</f>
        <v>1226</v>
      </c>
      <c r="D138" s="174">
        <f>'[1]FYTD 2020 - JUN 2020'!$B$69</f>
        <v>7664</v>
      </c>
      <c r="E138" s="175">
        <f>SUM(B138:D138)</f>
        <v>15395</v>
      </c>
    </row>
    <row r="139" spans="1:6" ht="12.65" customHeight="1" x14ac:dyDescent="0.3">
      <c r="A139" s="173" t="s">
        <v>215</v>
      </c>
      <c r="B139" s="174">
        <f>'[1]FYTD 2020 - JUN 2020'!$E$55</f>
        <v>33618</v>
      </c>
      <c r="C139" s="189">
        <f>'[1]FYTD 2020 - JUN 2020'!$E$63</f>
        <v>5829</v>
      </c>
      <c r="D139" s="174">
        <f>'[1]FYTD 2020 - JUN 2020'!$E$69</f>
        <v>24692</v>
      </c>
      <c r="E139" s="175">
        <f>SUM(B139:D139)</f>
        <v>64139</v>
      </c>
    </row>
    <row r="140" spans="1:6" ht="12.65" customHeight="1" x14ac:dyDescent="0.3">
      <c r="A140" s="173" t="s">
        <v>298</v>
      </c>
      <c r="B140" s="174">
        <f>-'[3]DATA - LINE 140 - OP VISITS'!$D$46</f>
        <v>176550</v>
      </c>
      <c r="C140" s="174">
        <f>-'[3]DATA - LINE 140 - OP VISITS'!$D$47</f>
        <v>26853</v>
      </c>
      <c r="D140" s="174">
        <f>-'[3]DATA - LINE 140 - OP VISITS'!$D$48</f>
        <v>336581</v>
      </c>
      <c r="E140" s="175">
        <f>SUM(B140:D140)</f>
        <v>539984</v>
      </c>
    </row>
    <row r="141" spans="1:6" ht="12.65" customHeight="1" x14ac:dyDescent="0.3">
      <c r="A141" s="173" t="s">
        <v>245</v>
      </c>
      <c r="B141" s="174">
        <f>'[4]DOH YE20 PG3 (B6)'!$B$13</f>
        <v>414982733</v>
      </c>
      <c r="C141" s="189">
        <f>'[4]DOH YE20 PG3 (B6)'!$B$14</f>
        <v>61793923</v>
      </c>
      <c r="D141" s="174">
        <f>'[4]DOH YE20 PG3 (B6)'!$B$15</f>
        <v>368089316</v>
      </c>
      <c r="E141" s="175">
        <f>SUM(B141:D141)</f>
        <v>844865972</v>
      </c>
      <c r="F141" s="199"/>
    </row>
    <row r="142" spans="1:6" ht="12.65" customHeight="1" x14ac:dyDescent="0.3">
      <c r="A142" s="173" t="s">
        <v>246</v>
      </c>
      <c r="B142" s="174">
        <f>'[4]DOH YE20 PG3 (B6)'!$B$20</f>
        <v>331175233</v>
      </c>
      <c r="C142" s="189">
        <f>'[4]DOH YE20 PG3 (B6)'!$B$21</f>
        <v>57217040</v>
      </c>
      <c r="D142" s="174">
        <v>454738403</v>
      </c>
      <c r="E142" s="175">
        <f>SUM(B142:D142)</f>
        <v>843130676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17725302.5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340545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2729248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25664262.5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15157683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2574922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64191963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14345640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f>'[4]DOH_ACT PG 2-3'!$B$26</f>
        <v>378223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14723863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f>'[4]DOH_ACT PG 2-3'!$B$32</f>
        <v>6816551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f>'[4]DOH_ACT PG 2-3'!$B$33</f>
        <v>1617848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8434399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f>'[4]DOH_ACT PG 2-3'!$B$39</f>
        <v>580959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f>'[4]DOH_ACT PG 2-3'!$B$40</f>
        <v>19273390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19854349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f>'[4]DOH_ACT PG 2-3'!$B$47</f>
        <v>6991747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6991747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f>'[5]DOH YE20 SS4 (PG 5)'!$E$57</f>
        <v>2151141.4</v>
      </c>
      <c r="C195" s="189">
        <f>'[5]DOH YE20 SS4 (PG 5)'!$G$57</f>
        <v>0</v>
      </c>
      <c r="D195" s="174">
        <f>'[5]DOH YE20 SS4 (PG 5)'!$I$57</f>
        <v>0</v>
      </c>
      <c r="E195" s="175">
        <f t="shared" ref="E195:E203" si="10">SUM(B195:C195)-D195</f>
        <v>2151141.4</v>
      </c>
    </row>
    <row r="196" spans="1:8" ht="12.65" customHeight="1" x14ac:dyDescent="0.3">
      <c r="A196" s="173" t="s">
        <v>333</v>
      </c>
      <c r="B196" s="174">
        <f>'[5]DOH YE20 SS4 (PG 5)'!$E$59</f>
        <v>4895314.05</v>
      </c>
      <c r="C196" s="189">
        <f>'[5]DOH YE20 SS4 (PG 5)'!$G$59</f>
        <v>0</v>
      </c>
      <c r="D196" s="174">
        <f>-'[5]DOH YE20 SS4 (PG 5)'!$I$59</f>
        <v>203605.44</v>
      </c>
      <c r="E196" s="175">
        <f t="shared" si="10"/>
        <v>4691708.6099999994</v>
      </c>
    </row>
    <row r="197" spans="1:8" ht="12.65" customHeight="1" x14ac:dyDescent="0.3">
      <c r="A197" s="173" t="s">
        <v>334</v>
      </c>
      <c r="B197" s="174">
        <f>'[5]DOH YE20 SS4 (PG 5)'!$E$61</f>
        <v>231396344.88000005</v>
      </c>
      <c r="C197" s="189">
        <f>'[5]DOH YE20 SS4 (PG 5)'!$G$61</f>
        <v>23225037.899999999</v>
      </c>
      <c r="D197" s="174">
        <f>-'[5]DOH YE20 SS4 (PG 5)'!$I$61</f>
        <v>1837457.2600000002</v>
      </c>
      <c r="E197" s="175">
        <f t="shared" si="10"/>
        <v>252783925.52000007</v>
      </c>
    </row>
    <row r="198" spans="1:8" ht="12.65" customHeight="1" x14ac:dyDescent="0.3">
      <c r="A198" s="173" t="s">
        <v>335</v>
      </c>
      <c r="B198" s="174">
        <f>'[5]DOH YE20 SS4 (PG 5)'!$E$63</f>
        <v>46019822.539999992</v>
      </c>
      <c r="C198" s="189">
        <f>'[5]DOH YE20 SS4 (PG 5)'!$G$63</f>
        <v>3131760.71</v>
      </c>
      <c r="D198" s="174">
        <f>-'[5]DOH YE20 SS4 (PG 5)'!$I$63</f>
        <v>1713673.5</v>
      </c>
      <c r="E198" s="175">
        <f t="shared" si="10"/>
        <v>47437909.749999993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f>'[5]DOH YE20 SS4 (PG 5)'!$E$65</f>
        <v>232126092.66</v>
      </c>
      <c r="C200" s="189">
        <f>'[5]DOH YE20 SS4 (PG 5)'!$G$65</f>
        <v>5299688.5100000007</v>
      </c>
      <c r="D200" s="174">
        <f>-'[5]DOH YE20 SS4 (PG 5)'!$I$65</f>
        <v>23808442.420000002</v>
      </c>
      <c r="E200" s="175">
        <f t="shared" si="10"/>
        <v>213617338.75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f>'[5]DOH YE20 SS4 (PG 5)'!$E$67</f>
        <v>84644447.359999999</v>
      </c>
      <c r="C203" s="189">
        <f>'[5]DOH YE20 SS4 (PG 5)'!$G$67</f>
        <v>87285774.819999993</v>
      </c>
      <c r="D203" s="174">
        <f>'[5]DOH YE20 SS4 (PG 5)'!$I$67</f>
        <v>0</v>
      </c>
      <c r="E203" s="175">
        <f t="shared" si="10"/>
        <v>171930222.18000001</v>
      </c>
    </row>
    <row r="204" spans="1:8" ht="12.65" customHeight="1" x14ac:dyDescent="0.3">
      <c r="A204" s="173" t="s">
        <v>203</v>
      </c>
      <c r="B204" s="175">
        <f>SUM(B195:B203)</f>
        <v>601233162.88999999</v>
      </c>
      <c r="C204" s="191">
        <f>SUM(C195:C203)</f>
        <v>118942261.94</v>
      </c>
      <c r="D204" s="175">
        <f>SUM(D195:D203)</f>
        <v>27563178.620000001</v>
      </c>
      <c r="E204" s="175">
        <f>SUM(E195:E203)</f>
        <v>692612246.21000004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f>'[6]DOH SS-4 (PG 5)'!$E$52</f>
        <v>4246004.58</v>
      </c>
      <c r="C209" s="189">
        <f>'[6]DOH SS-4 (PG 5)'!$G$52</f>
        <v>98381.11</v>
      </c>
      <c r="D209" s="174">
        <f>-'[6]DOH SS-4 (PG 5)'!$I$52</f>
        <v>198441.5</v>
      </c>
      <c r="E209" s="175">
        <f t="shared" ref="E209:E216" si="11">SUM(B209:C209)-D209</f>
        <v>4145944.1900000004</v>
      </c>
      <c r="H209" s="259"/>
    </row>
    <row r="210" spans="1:8" ht="12.65" customHeight="1" x14ac:dyDescent="0.3">
      <c r="A210" s="173" t="s">
        <v>334</v>
      </c>
      <c r="B210" s="174">
        <v>127827724.39</v>
      </c>
      <c r="C210" s="189">
        <v>10005843.369999999</v>
      </c>
      <c r="D210" s="174">
        <v>42325768</v>
      </c>
      <c r="E210" s="175">
        <f t="shared" si="11"/>
        <v>95507799.75999999</v>
      </c>
      <c r="H210" s="259"/>
    </row>
    <row r="211" spans="1:8" ht="12.65" customHeight="1" x14ac:dyDescent="0.3">
      <c r="A211" s="173" t="s">
        <v>335</v>
      </c>
      <c r="B211" s="174">
        <f>'[6]DOH SS-4 (PG 5)'!$E$56</f>
        <v>34253088.289999999</v>
      </c>
      <c r="C211" s="189">
        <f>'[6]DOH SS-4 (PG 5)'!$G$56</f>
        <v>2811861.67</v>
      </c>
      <c r="D211" s="174">
        <f>-'[6]DOH SS-4 (PG 5)'!$I$56</f>
        <v>1706482.04</v>
      </c>
      <c r="E211" s="175">
        <f t="shared" si="11"/>
        <v>35358467.920000002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f>'[6]DOH SS-4 (PG 5)'!$E$58</f>
        <v>178823843.61000001</v>
      </c>
      <c r="C213" s="189">
        <f>'[6]DOH SS-4 (PG 5)'!$G$58</f>
        <v>18662746.59</v>
      </c>
      <c r="D213" s="174">
        <f>-'[6]DOH SS-4 (PG 5)'!$I$58</f>
        <v>23728131.530000001</v>
      </c>
      <c r="E213" s="175">
        <f t="shared" si="11"/>
        <v>173758458.67000002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345150660.87</v>
      </c>
      <c r="C217" s="191">
        <f>SUM(C208:C216)</f>
        <v>31578832.739999998</v>
      </c>
      <c r="D217" s="175">
        <f>SUM(D208:D216)</f>
        <v>67958823.069999993</v>
      </c>
      <c r="E217" s="175">
        <f>SUM(E208:E216)</f>
        <v>308770670.54000002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92" t="s">
        <v>1255</v>
      </c>
      <c r="C220" s="292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14447418</v>
      </c>
      <c r="D221" s="172">
        <f>C221</f>
        <v>14447418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568976367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84274391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8180247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7470598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415862875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23805431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1108569909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189">
        <v>5967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10816134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8763482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19579616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1438381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5473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1443854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1144040797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36635298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/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189">
        <v>292451506.5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189">
        <v>216436463.49000001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10877161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9195643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10527080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6676720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149926945.00999999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499624175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499624175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4691709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252783925.5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47437910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213617338.5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171930222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692612246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308770671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383841575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18440384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7997933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26438317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2066493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3834175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1063665187.01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25302194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47507429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15861410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44435034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/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7311712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140417779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/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37285713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289389817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13662899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340338429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7311712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333026717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590220691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1063665187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1063665187.01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844865972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843130676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1687996648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14447418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1108569909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19579616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1443854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1144040797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543955851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30709529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30709529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574665380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264285784.5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64191963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25620261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101921708.5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4331773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47650958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31578833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14723863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8434399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19854349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6991747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8002194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597587833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-22922453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22304971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-617482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-617482</v>
      </c>
      <c r="E396" s="175"/>
    </row>
    <row r="397" spans="1:6" ht="13.5" customHeight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Overlake Hospital Medical Center   H-0     FYE 06/30/2020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15395</v>
      </c>
      <c r="C414" s="194">
        <f>E138</f>
        <v>15395</v>
      </c>
      <c r="D414" s="179"/>
    </row>
    <row r="415" spans="1:5" ht="12.65" customHeight="1" x14ac:dyDescent="0.3">
      <c r="A415" s="179" t="s">
        <v>464</v>
      </c>
      <c r="B415" s="179">
        <f>D111</f>
        <v>64139</v>
      </c>
      <c r="C415" s="179">
        <f>E139</f>
        <v>64139</v>
      </c>
      <c r="D415" s="194">
        <f>SUM(C59:H59)+N59</f>
        <v>64139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3290</v>
      </c>
    </row>
    <row r="424" spans="1:7" ht="12.65" customHeight="1" x14ac:dyDescent="0.3">
      <c r="A424" s="179" t="s">
        <v>1244</v>
      </c>
      <c r="B424" s="179">
        <f>D114</f>
        <v>5210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264285784.5</v>
      </c>
      <c r="C427" s="179">
        <f t="shared" ref="C427:C434" si="13">CE61</f>
        <v>264285784.51000002</v>
      </c>
      <c r="D427" s="179"/>
    </row>
    <row r="428" spans="1:7" ht="12.65" customHeight="1" x14ac:dyDescent="0.3">
      <c r="A428" s="179" t="s">
        <v>3</v>
      </c>
      <c r="B428" s="179">
        <f t="shared" si="12"/>
        <v>64191963</v>
      </c>
      <c r="C428" s="179">
        <f t="shared" si="13"/>
        <v>64191963</v>
      </c>
      <c r="D428" s="179">
        <f>D173</f>
        <v>64191963</v>
      </c>
    </row>
    <row r="429" spans="1:7" ht="12.65" customHeight="1" x14ac:dyDescent="0.3">
      <c r="A429" s="179" t="s">
        <v>236</v>
      </c>
      <c r="B429" s="179">
        <f t="shared" si="12"/>
        <v>25620261</v>
      </c>
      <c r="C429" s="179">
        <f t="shared" si="13"/>
        <v>25620260.759999994</v>
      </c>
      <c r="D429" s="179"/>
    </row>
    <row r="430" spans="1:7" ht="12.65" customHeight="1" x14ac:dyDescent="0.3">
      <c r="A430" s="179" t="s">
        <v>237</v>
      </c>
      <c r="B430" s="179">
        <f t="shared" si="12"/>
        <v>101921708.5</v>
      </c>
      <c r="C430" s="179">
        <f t="shared" si="13"/>
        <v>101921709.05999999</v>
      </c>
      <c r="D430" s="179"/>
    </row>
    <row r="431" spans="1:7" ht="12.65" customHeight="1" x14ac:dyDescent="0.3">
      <c r="A431" s="179" t="s">
        <v>444</v>
      </c>
      <c r="B431" s="179">
        <f t="shared" si="12"/>
        <v>4331773</v>
      </c>
      <c r="C431" s="179">
        <f t="shared" si="13"/>
        <v>4331772.5599999996</v>
      </c>
      <c r="D431" s="179"/>
    </row>
    <row r="432" spans="1:7" ht="12.65" customHeight="1" x14ac:dyDescent="0.3">
      <c r="A432" s="179" t="s">
        <v>445</v>
      </c>
      <c r="B432" s="179">
        <f t="shared" si="12"/>
        <v>47650958</v>
      </c>
      <c r="C432" s="179">
        <f t="shared" si="13"/>
        <v>47650957.979999997</v>
      </c>
      <c r="D432" s="179"/>
    </row>
    <row r="433" spans="1:7" ht="12.65" customHeight="1" x14ac:dyDescent="0.3">
      <c r="A433" s="179" t="s">
        <v>6</v>
      </c>
      <c r="B433" s="179">
        <f t="shared" si="12"/>
        <v>31578833</v>
      </c>
      <c r="C433" s="179">
        <f t="shared" si="13"/>
        <v>31578833</v>
      </c>
      <c r="D433" s="179">
        <f>C217</f>
        <v>31578832.739999998</v>
      </c>
    </row>
    <row r="434" spans="1:7" ht="12.65" customHeight="1" x14ac:dyDescent="0.3">
      <c r="A434" s="179" t="s">
        <v>474</v>
      </c>
      <c r="B434" s="179">
        <f t="shared" si="12"/>
        <v>14723863</v>
      </c>
      <c r="C434" s="179">
        <f t="shared" si="13"/>
        <v>14723862.609999999</v>
      </c>
      <c r="D434" s="179">
        <f>D177</f>
        <v>14723863</v>
      </c>
    </row>
    <row r="435" spans="1:7" ht="12.65" customHeight="1" x14ac:dyDescent="0.3">
      <c r="A435" s="179" t="s">
        <v>447</v>
      </c>
      <c r="B435" s="179">
        <f t="shared" si="12"/>
        <v>8434399</v>
      </c>
      <c r="C435" s="179"/>
      <c r="D435" s="179">
        <f>D181</f>
        <v>8434399</v>
      </c>
    </row>
    <row r="436" spans="1:7" ht="12.65" customHeight="1" x14ac:dyDescent="0.3">
      <c r="A436" s="179" t="s">
        <v>475</v>
      </c>
      <c r="B436" s="179">
        <f t="shared" si="12"/>
        <v>19854349</v>
      </c>
      <c r="C436" s="179"/>
      <c r="D436" s="179">
        <f>D186</f>
        <v>19854349</v>
      </c>
    </row>
    <row r="437" spans="1:7" ht="12.65" customHeight="1" x14ac:dyDescent="0.3">
      <c r="A437" s="194" t="s">
        <v>449</v>
      </c>
      <c r="B437" s="194">
        <f t="shared" si="12"/>
        <v>6991747</v>
      </c>
      <c r="C437" s="194"/>
      <c r="D437" s="194">
        <f>D190</f>
        <v>6991747</v>
      </c>
    </row>
    <row r="438" spans="1:7" ht="12.65" customHeight="1" x14ac:dyDescent="0.3">
      <c r="A438" s="194" t="s">
        <v>476</v>
      </c>
      <c r="B438" s="194">
        <f>C386+C387+C388</f>
        <v>35280495</v>
      </c>
      <c r="C438" s="194">
        <f>CD69</f>
        <v>35280495</v>
      </c>
      <c r="D438" s="194">
        <f>D181+D186+D190</f>
        <v>35280495</v>
      </c>
    </row>
    <row r="439" spans="1:7" ht="12.65" customHeight="1" x14ac:dyDescent="0.3">
      <c r="A439" s="179" t="s">
        <v>451</v>
      </c>
      <c r="B439" s="194">
        <f>C389</f>
        <v>8002194</v>
      </c>
      <c r="C439" s="194">
        <f>SUM(C69:CC69)</f>
        <v>8002194.1700000018</v>
      </c>
      <c r="D439" s="179"/>
    </row>
    <row r="440" spans="1:7" ht="12.65" customHeight="1" x14ac:dyDescent="0.3">
      <c r="A440" s="179" t="s">
        <v>477</v>
      </c>
      <c r="B440" s="194">
        <f>B438+B439</f>
        <v>43282689</v>
      </c>
      <c r="C440" s="194">
        <f>CE69</f>
        <v>43282689.170000002</v>
      </c>
      <c r="D440" s="179"/>
    </row>
    <row r="441" spans="1:7" ht="12.65" customHeight="1" x14ac:dyDescent="0.3">
      <c r="A441" s="179" t="s">
        <v>478</v>
      </c>
      <c r="B441" s="179">
        <f>D390</f>
        <v>597587833</v>
      </c>
      <c r="C441" s="179">
        <f>SUM(C427:C437)+C440</f>
        <v>597587832.64999998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14447418</v>
      </c>
      <c r="C444" s="179">
        <f>C363</f>
        <v>14447418</v>
      </c>
      <c r="D444" s="179"/>
    </row>
    <row r="445" spans="1:7" ht="12.65" customHeight="1" x14ac:dyDescent="0.3">
      <c r="A445" s="179" t="s">
        <v>343</v>
      </c>
      <c r="B445" s="179">
        <f>D229</f>
        <v>1108569909</v>
      </c>
      <c r="C445" s="179">
        <f>C364</f>
        <v>1108569909</v>
      </c>
      <c r="D445" s="179"/>
    </row>
    <row r="446" spans="1:7" ht="12.65" customHeight="1" x14ac:dyDescent="0.3">
      <c r="A446" s="179" t="s">
        <v>351</v>
      </c>
      <c r="B446" s="179">
        <f>D236</f>
        <v>19579616</v>
      </c>
      <c r="C446" s="179">
        <f>C365</f>
        <v>19579616</v>
      </c>
      <c r="D446" s="179"/>
    </row>
    <row r="447" spans="1:7" ht="12.65" customHeight="1" x14ac:dyDescent="0.3">
      <c r="A447" s="179" t="s">
        <v>356</v>
      </c>
      <c r="B447" s="179">
        <f>D240</f>
        <v>1443854</v>
      </c>
      <c r="C447" s="179">
        <f>C366</f>
        <v>1443854</v>
      </c>
      <c r="D447" s="179"/>
    </row>
    <row r="448" spans="1:7" ht="12.65" customHeight="1" x14ac:dyDescent="0.3">
      <c r="A448" s="179" t="s">
        <v>358</v>
      </c>
      <c r="B448" s="179">
        <f>D242</f>
        <v>1144040797</v>
      </c>
      <c r="C448" s="179">
        <f>D367</f>
        <v>1144040797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5967</v>
      </c>
    </row>
    <row r="454" spans="1:7" ht="12.65" customHeight="1" x14ac:dyDescent="0.3">
      <c r="A454" s="179" t="s">
        <v>168</v>
      </c>
      <c r="B454" s="179">
        <f>C233</f>
        <v>10816134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8763482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30709529</v>
      </c>
      <c r="C458" s="194">
        <f>CE70</f>
        <v>30709529.110000007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844865972</v>
      </c>
      <c r="C463" s="194">
        <f>CE73</f>
        <v>844865971.49999988</v>
      </c>
      <c r="D463" s="194">
        <f>E141+E147+E153</f>
        <v>844865972</v>
      </c>
    </row>
    <row r="464" spans="1:7" ht="12.65" customHeight="1" x14ac:dyDescent="0.3">
      <c r="A464" s="179" t="s">
        <v>246</v>
      </c>
      <c r="B464" s="194">
        <f>C360</f>
        <v>843130676</v>
      </c>
      <c r="C464" s="194">
        <f>CE74</f>
        <v>843130676.18999994</v>
      </c>
      <c r="D464" s="194">
        <f>E142+E148+E154</f>
        <v>843130676</v>
      </c>
    </row>
    <row r="465" spans="1:7" ht="12.65" customHeight="1" x14ac:dyDescent="0.3">
      <c r="A465" s="179" t="s">
        <v>247</v>
      </c>
      <c r="B465" s="194">
        <f>D361</f>
        <v>1687996648</v>
      </c>
      <c r="C465" s="194">
        <f>CE75</f>
        <v>1687996647.6900001</v>
      </c>
      <c r="D465" s="194">
        <f>D463+D464</f>
        <v>1687996648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2151141</v>
      </c>
      <c r="C468" s="179">
        <f>E195</f>
        <v>2151141.4</v>
      </c>
      <c r="D468" s="179"/>
    </row>
    <row r="469" spans="1:7" ht="12.65" customHeight="1" x14ac:dyDescent="0.3">
      <c r="A469" s="179" t="s">
        <v>333</v>
      </c>
      <c r="B469" s="179">
        <f t="shared" si="14"/>
        <v>4691709</v>
      </c>
      <c r="C469" s="179">
        <f>E196</f>
        <v>4691708.6099999994</v>
      </c>
      <c r="D469" s="179"/>
    </row>
    <row r="470" spans="1:7" ht="12.65" customHeight="1" x14ac:dyDescent="0.3">
      <c r="A470" s="179" t="s">
        <v>334</v>
      </c>
      <c r="B470" s="179">
        <f t="shared" si="14"/>
        <v>252783925.5</v>
      </c>
      <c r="C470" s="179">
        <f>E197</f>
        <v>252783925.52000007</v>
      </c>
      <c r="D470" s="179"/>
    </row>
    <row r="471" spans="1:7" ht="12.65" customHeight="1" x14ac:dyDescent="0.3">
      <c r="A471" s="179" t="s">
        <v>494</v>
      </c>
      <c r="B471" s="179">
        <f t="shared" si="14"/>
        <v>47437910</v>
      </c>
      <c r="C471" s="179">
        <f>E198</f>
        <v>47437909.749999993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213617338.5</v>
      </c>
      <c r="C473" s="179">
        <f>SUM(E200:E201)</f>
        <v>213617338.75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171930222</v>
      </c>
      <c r="C475" s="179">
        <f>E203</f>
        <v>171930222.18000001</v>
      </c>
      <c r="D475" s="179"/>
    </row>
    <row r="476" spans="1:7" ht="12.65" customHeight="1" x14ac:dyDescent="0.3">
      <c r="A476" s="179" t="s">
        <v>203</v>
      </c>
      <c r="B476" s="179">
        <f>D275</f>
        <v>692612246</v>
      </c>
      <c r="C476" s="179">
        <f>E204</f>
        <v>692612246.21000004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308770671</v>
      </c>
      <c r="C478" s="179">
        <f>E217</f>
        <v>308770670.54000002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1063665187.01</v>
      </c>
    </row>
    <row r="482" spans="1:12" ht="12.65" customHeight="1" x14ac:dyDescent="0.3">
      <c r="A482" s="180" t="s">
        <v>499</v>
      </c>
      <c r="C482" s="180">
        <f>D339</f>
        <v>1063665187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131</v>
      </c>
      <c r="B493" s="261" t="str">
        <f>RIGHT('Prior Year'!C82,4)</f>
        <v>2019</v>
      </c>
      <c r="C493" s="261" t="str">
        <f>RIGHT(C82,4)</f>
        <v>2020</v>
      </c>
      <c r="D493" s="261" t="str">
        <f>RIGHT('Prior Year'!C82,4)</f>
        <v>2019</v>
      </c>
      <c r="E493" s="261" t="str">
        <f>RIGHT(C82,4)</f>
        <v>2020</v>
      </c>
      <c r="F493" s="261" t="str">
        <f>RIGHT('Prior Year'!C82,4)</f>
        <v>2019</v>
      </c>
      <c r="G493" s="261" t="str">
        <f>RIGHT(C82,4)</f>
        <v>2020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f>'Prior Year'!C71</f>
        <v>20635791.839999992</v>
      </c>
      <c r="C496" s="240">
        <f>C71</f>
        <v>21190890.550000004</v>
      </c>
      <c r="D496" s="240">
        <f>'Prior Year'!C59</f>
        <v>12008</v>
      </c>
      <c r="E496" s="180">
        <f>C59</f>
        <v>11378</v>
      </c>
      <c r="F496" s="263">
        <f t="shared" ref="F496:G511" si="15">IF(B496=0,"",IF(D496=0,"",B496/D496))</f>
        <v>1718.5036508993999</v>
      </c>
      <c r="G496" s="264">
        <f t="shared" si="15"/>
        <v>1862.4442388820535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f>'Prior Year'!E71</f>
        <v>47517061.810000002</v>
      </c>
      <c r="C498" s="240">
        <f>E71</f>
        <v>34914988.630000003</v>
      </c>
      <c r="D498" s="240">
        <f>'Prior Year'!E59</f>
        <v>50863</v>
      </c>
      <c r="E498" s="180">
        <f>E59</f>
        <v>49523</v>
      </c>
      <c r="F498" s="263">
        <f t="shared" si="15"/>
        <v>934.21665670526716</v>
      </c>
      <c r="G498" s="263">
        <f t="shared" si="15"/>
        <v>705.02571794923574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f>'Prior Year'!H71</f>
        <v>2579994.5699999994</v>
      </c>
      <c r="C501" s="240">
        <f>H71</f>
        <v>2578274.96</v>
      </c>
      <c r="D501" s="240">
        <f>'Prior Year'!H59</f>
        <v>3526</v>
      </c>
      <c r="E501" s="180">
        <f>H59</f>
        <v>3238</v>
      </c>
      <c r="F501" s="263">
        <f t="shared" si="15"/>
        <v>731.70577708451481</v>
      </c>
      <c r="G501" s="263">
        <f t="shared" si="15"/>
        <v>796.25539221741815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f>'Prior Year'!O71</f>
        <v>10814260.960000001</v>
      </c>
      <c r="C508" s="240">
        <f>O71</f>
        <v>11053415.600000001</v>
      </c>
      <c r="D508" s="240">
        <f>'Prior Year'!O59</f>
        <v>3648</v>
      </c>
      <c r="E508" s="180">
        <f>O59</f>
        <v>3554</v>
      </c>
      <c r="F508" s="263">
        <f t="shared" si="15"/>
        <v>2964.4355701754389</v>
      </c>
      <c r="G508" s="263">
        <f t="shared" si="15"/>
        <v>3110.1338210467084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f>'Prior Year'!P71</f>
        <v>60275312.789999984</v>
      </c>
      <c r="C509" s="240">
        <f>P71</f>
        <v>58374526.280000016</v>
      </c>
      <c r="D509" s="240">
        <f>'Prior Year'!P59</f>
        <v>1261044</v>
      </c>
      <c r="E509" s="180">
        <f>P59</f>
        <v>1175285</v>
      </c>
      <c r="F509" s="263">
        <f t="shared" si="15"/>
        <v>47.797945821081569</v>
      </c>
      <c r="G509" s="263">
        <f t="shared" si="15"/>
        <v>49.66840066877397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f>'Prior Year'!Q71</f>
        <v>4049410.189999999</v>
      </c>
      <c r="C510" s="240">
        <f>Q71</f>
        <v>3956102.22</v>
      </c>
      <c r="D510" s="240">
        <f>'Prior Year'!Q59</f>
        <v>740444</v>
      </c>
      <c r="E510" s="180">
        <f>Q59</f>
        <v>665810</v>
      </c>
      <c r="F510" s="263">
        <f t="shared" si="15"/>
        <v>5.4688945956750263</v>
      </c>
      <c r="G510" s="263">
        <f t="shared" si="15"/>
        <v>5.9417885282588125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f>'Prior Year'!R71</f>
        <v>2725528.09</v>
      </c>
      <c r="C511" s="240">
        <f>R71</f>
        <v>2658859.8200000003</v>
      </c>
      <c r="D511" s="240">
        <f>'Prior Year'!R59</f>
        <v>1376799</v>
      </c>
      <c r="E511" s="180">
        <f>R59</f>
        <v>1280976</v>
      </c>
      <c r="F511" s="263">
        <f t="shared" si="15"/>
        <v>1.979612194663128</v>
      </c>
      <c r="G511" s="263">
        <f t="shared" si="15"/>
        <v>2.0756515500680734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f>'Prior Year'!S71</f>
        <v>10015169.099999998</v>
      </c>
      <c r="C512" s="240">
        <f>S71</f>
        <v>11063588.939999996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f>'Prior Year'!T71</f>
        <v>3058763.52</v>
      </c>
      <c r="C513" s="240">
        <f>T71</f>
        <v>3067816.6399999997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f>'Prior Year'!U71</f>
        <v>13549662.319999998</v>
      </c>
      <c r="C514" s="240">
        <f>U71</f>
        <v>13653601.949999999</v>
      </c>
      <c r="D514" s="240">
        <f>'Prior Year'!U59</f>
        <v>788536</v>
      </c>
      <c r="E514" s="180">
        <f>U59</f>
        <v>722237</v>
      </c>
      <c r="F514" s="263">
        <f t="shared" si="17"/>
        <v>17.183314801099758</v>
      </c>
      <c r="G514" s="263">
        <f t="shared" si="17"/>
        <v>18.904600498174421</v>
      </c>
      <c r="H514" s="265" t="str">
        <f t="shared" si="16"/>
        <v/>
      </c>
      <c r="I514" s="267"/>
      <c r="K514" s="261"/>
      <c r="L514" s="261"/>
    </row>
    <row r="515" spans="1:12" ht="12.65" customHeight="1" x14ac:dyDescent="0.3">
      <c r="A515" s="180" t="s">
        <v>531</v>
      </c>
      <c r="B515" s="240">
        <f>'Prior Year'!V71</f>
        <v>723840.81</v>
      </c>
      <c r="C515" s="240">
        <f>V71</f>
        <v>732639.32000000007</v>
      </c>
      <c r="D515" s="240">
        <f>'Prior Year'!V59</f>
        <v>26929</v>
      </c>
      <c r="E515" s="180">
        <f>V59</f>
        <v>26307</v>
      </c>
      <c r="F515" s="263">
        <f t="shared" si="17"/>
        <v>26.879602287496752</v>
      </c>
      <c r="G515" s="263">
        <f t="shared" si="17"/>
        <v>27.849595925038965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f>'Prior Year'!W71</f>
        <v>2892834.97</v>
      </c>
      <c r="C516" s="240">
        <f>W71</f>
        <v>3100393.5500000003</v>
      </c>
      <c r="D516" s="240">
        <f>'Prior Year'!W59</f>
        <v>67830.47</v>
      </c>
      <c r="E516" s="180">
        <f>W59</f>
        <v>61628.02</v>
      </c>
      <c r="F516" s="263">
        <f t="shared" si="17"/>
        <v>42.648016002247957</v>
      </c>
      <c r="G516" s="263">
        <f t="shared" si="17"/>
        <v>50.308180434808719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f>'Prior Year'!X71</f>
        <v>2827596.94</v>
      </c>
      <c r="C517" s="240">
        <f>X71</f>
        <v>3144596.83</v>
      </c>
      <c r="D517" s="240">
        <f>'Prior Year'!X59</f>
        <v>129693.62</v>
      </c>
      <c r="E517" s="180">
        <f>X59</f>
        <v>130730.91</v>
      </c>
      <c r="F517" s="263">
        <f t="shared" si="17"/>
        <v>21.802128277397145</v>
      </c>
      <c r="G517" s="263">
        <f t="shared" si="17"/>
        <v>24.05396573771268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f>'Prior Year'!Y71</f>
        <v>10837626.680000005</v>
      </c>
      <c r="C518" s="240">
        <f>Y71</f>
        <v>10753948.800000001</v>
      </c>
      <c r="D518" s="240">
        <f>'Prior Year'!Y59</f>
        <v>146696</v>
      </c>
      <c r="E518" s="180">
        <f>Y59</f>
        <v>128924</v>
      </c>
      <c r="F518" s="263">
        <f t="shared" si="17"/>
        <v>73.878133555107198</v>
      </c>
      <c r="G518" s="263">
        <f t="shared" si="17"/>
        <v>83.413086779808268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f>'Prior Year'!Z71</f>
        <v>28284053.210000008</v>
      </c>
      <c r="C519" s="240">
        <f>Z71</f>
        <v>27340885.819999997</v>
      </c>
      <c r="D519" s="240">
        <f>'Prior Year'!Z59</f>
        <v>24222</v>
      </c>
      <c r="E519" s="180">
        <f>Z59</f>
        <v>22745</v>
      </c>
      <c r="F519" s="263">
        <f t="shared" si="17"/>
        <v>1167.7009829906699</v>
      </c>
      <c r="G519" s="263">
        <f t="shared" si="17"/>
        <v>1202.0613682127939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f>'Prior Year'!AA71</f>
        <v>1892964.8199999998</v>
      </c>
      <c r="C520" s="240">
        <f>AA71</f>
        <v>1832120.6400000001</v>
      </c>
      <c r="D520" s="240">
        <f>'Prior Year'!AA59</f>
        <v>22625</v>
      </c>
      <c r="E520" s="180">
        <f>AA59</f>
        <v>18920.07</v>
      </c>
      <c r="F520" s="263">
        <f t="shared" si="17"/>
        <v>83.666953370165743</v>
      </c>
      <c r="G520" s="263">
        <f t="shared" si="17"/>
        <v>96.834770695880096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f>'Prior Year'!AB71</f>
        <v>29479401.699999996</v>
      </c>
      <c r="C521" s="240">
        <f>AB71</f>
        <v>32098543.68999999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f>'Prior Year'!AC71</f>
        <v>2386787.2799999998</v>
      </c>
      <c r="C522" s="240">
        <f>AC71</f>
        <v>2805431.4999999995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f>'Prior Year'!AD71</f>
        <v>862498.13</v>
      </c>
      <c r="C523" s="240">
        <f>AD71</f>
        <v>839216.30999999994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f>'Prior Year'!AE71</f>
        <v>2141439.0500000003</v>
      </c>
      <c r="C524" s="240">
        <f>AE71</f>
        <v>2204737.0299999998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f>'Prior Year'!AF71</f>
        <v>4367557.0199999996</v>
      </c>
      <c r="C525" s="240">
        <f>AF71</f>
        <v>4601920.4000000004</v>
      </c>
      <c r="D525" s="240">
        <f>'Prior Year'!AF59</f>
        <v>26545</v>
      </c>
      <c r="E525" s="180">
        <f>AF59</f>
        <v>38676</v>
      </c>
      <c r="F525" s="263">
        <f t="shared" si="17"/>
        <v>164.5340749670371</v>
      </c>
      <c r="G525" s="263">
        <f t="shared" si="17"/>
        <v>118.98646188850968</v>
      </c>
      <c r="H525" s="265">
        <f t="shared" si="16"/>
        <v>-0.27682784303283359</v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f>'Prior Year'!AG71</f>
        <v>15958480.050000003</v>
      </c>
      <c r="C526" s="240">
        <f>AG71</f>
        <v>17313467.780000001</v>
      </c>
      <c r="D526" s="240">
        <f>'Prior Year'!AG59</f>
        <v>51464</v>
      </c>
      <c r="E526" s="180">
        <f>AG59</f>
        <v>47738</v>
      </c>
      <c r="F526" s="263">
        <f t="shared" si="17"/>
        <v>310.09016108347589</v>
      </c>
      <c r="G526" s="263">
        <f t="shared" si="17"/>
        <v>362.67685659223264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f>'Prior Year'!AJ71</f>
        <v>3209261.4900000007</v>
      </c>
      <c r="C529" s="240">
        <f>AJ71</f>
        <v>3303663.0600000015</v>
      </c>
      <c r="D529" s="240">
        <f>'Prior Year'!AJ59</f>
        <v>22074.5</v>
      </c>
      <c r="E529" s="180">
        <f>AJ59</f>
        <v>21215.5</v>
      </c>
      <c r="F529" s="263">
        <f t="shared" si="18"/>
        <v>145.38320188452744</v>
      </c>
      <c r="G529" s="263">
        <f t="shared" si="18"/>
        <v>155.71931182390242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f>'Prior Year'!AK71</f>
        <v>952570.5</v>
      </c>
      <c r="C530" s="240">
        <f>AK71</f>
        <v>1090298.1000000003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f>'Prior Year'!AL71</f>
        <v>594824.14</v>
      </c>
      <c r="C531" s="240">
        <f>AL71</f>
        <v>632892.62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f>'Prior Year'!AV71</f>
        <v>103945189.26000002</v>
      </c>
      <c r="C541" s="240">
        <f>AV71</f>
        <v>116269093.72999996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f>'Prior Year'!AW71</f>
        <v>207698.11</v>
      </c>
      <c r="C542" s="240">
        <f>AW71</f>
        <v>283664.87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f>'Prior Year'!AY71</f>
        <v>679493.42</v>
      </c>
      <c r="C544" s="240">
        <f>AY71</f>
        <v>690041.94000000006</v>
      </c>
      <c r="D544" s="240">
        <f>'Prior Year'!AY59</f>
        <v>296155</v>
      </c>
      <c r="E544" s="180">
        <f>AY59</f>
        <v>281943</v>
      </c>
      <c r="F544" s="263">
        <f t="shared" ref="F544:G550" si="19">IF(B544=0,"",IF(D544=0,"",B544/D544))</f>
        <v>2.2943844270736609</v>
      </c>
      <c r="G544" s="263">
        <f t="shared" si="19"/>
        <v>2.4474519317734438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f>'Prior Year'!AZ71</f>
        <v>4654278.7399999984</v>
      </c>
      <c r="C545" s="240">
        <f>AZ71</f>
        <v>4957451.1099999975</v>
      </c>
      <c r="D545" s="240">
        <f>'Prior Year'!AZ59</f>
        <v>649411</v>
      </c>
      <c r="E545" s="180">
        <f>AZ59</f>
        <v>526911</v>
      </c>
      <c r="F545" s="263">
        <f t="shared" si="19"/>
        <v>7.1669231657609718</v>
      </c>
      <c r="G545" s="263">
        <f t="shared" si="19"/>
        <v>9.4085170171053516</v>
      </c>
      <c r="H545" s="265">
        <f t="shared" si="16"/>
        <v>0.31276934320341243</v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f>'Prior Year'!BA71</f>
        <v>479483.76</v>
      </c>
      <c r="C546" s="240">
        <f>BA71</f>
        <v>632858.37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f>'Prior Year'!BB71</f>
        <v>3560836.2199999997</v>
      </c>
      <c r="C547" s="240">
        <f>BB71</f>
        <v>4704301.2500000009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f>'Prior Year'!BD71</f>
        <v>1410917.08</v>
      </c>
      <c r="C549" s="240">
        <f>BD71</f>
        <v>1420206.1800000002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f>'Prior Year'!BE71</f>
        <v>12301160.58</v>
      </c>
      <c r="C550" s="240">
        <f>BE71</f>
        <v>14099739.58</v>
      </c>
      <c r="D550" s="240">
        <f>'Prior Year'!BE59</f>
        <v>602702</v>
      </c>
      <c r="E550" s="180">
        <f>BE59</f>
        <v>614209</v>
      </c>
      <c r="F550" s="263">
        <f t="shared" si="19"/>
        <v>20.410021171325134</v>
      </c>
      <c r="G550" s="263">
        <f t="shared" si="19"/>
        <v>22.955931254670642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f>'Prior Year'!BF71</f>
        <v>5524135.8699999992</v>
      </c>
      <c r="C551" s="240">
        <f>BF71</f>
        <v>5631463.3199999984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f>'Prior Year'!BG71</f>
        <v>403000.03</v>
      </c>
      <c r="C552" s="240">
        <f>BG71</f>
        <v>408734.18000000005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f>'Prior Year'!BH71</f>
        <v>33602258.739999995</v>
      </c>
      <c r="C553" s="240">
        <f>BH71</f>
        <v>38047036.810000002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f>'Prior Year'!BI71</f>
        <v>350.23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f>'Prior Year'!BJ71</f>
        <v>2160641.2300000004</v>
      </c>
      <c r="C555" s="240">
        <f>BJ71</f>
        <v>2552682.6600000006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f>'Prior Year'!BK71</f>
        <v>5705031.2000000002</v>
      </c>
      <c r="C556" s="240">
        <f>BK71</f>
        <v>6304919.3899999987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f>'Prior Year'!BL71</f>
        <v>4194081.07</v>
      </c>
      <c r="C557" s="240">
        <f>BL71</f>
        <v>4400909.45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f>'Prior Year'!BN71</f>
        <v>9443220.0099999998</v>
      </c>
      <c r="C559" s="240">
        <f>BN71</f>
        <v>9268096.6000000015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f>'Prior Year'!BO71</f>
        <v>403686.50000000012</v>
      </c>
      <c r="C560" s="240">
        <f>BO71</f>
        <v>556915.94000000006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f>'Prior Year'!BP71</f>
        <v>2157844.83</v>
      </c>
      <c r="C561" s="240">
        <f>BP71</f>
        <v>1811958.9500000007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f>'Prior Year'!BR71</f>
        <v>5297453.21</v>
      </c>
      <c r="C563" s="240">
        <f>BR71</f>
        <v>5643399.25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f>'Prior Year'!BS71</f>
        <v>301828.83</v>
      </c>
      <c r="C564" s="240">
        <f>BS71</f>
        <v>206347.87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f>'Prior Year'!BT71</f>
        <v>140421.15</v>
      </c>
      <c r="C565" s="240">
        <f>BT71</f>
        <v>155949.42000000001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f>'Prior Year'!BV71</f>
        <v>3100544.7</v>
      </c>
      <c r="C567" s="240">
        <f>BV71</f>
        <v>3134523.8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f>'Prior Year'!BW71</f>
        <v>760281.85000000009</v>
      </c>
      <c r="C568" s="240">
        <f>BW71</f>
        <v>956338.94000000018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f>'Prior Year'!BX71</f>
        <v>3214127.4600000004</v>
      </c>
      <c r="C569" s="240">
        <f>BX71</f>
        <v>2769032.54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f>'Prior Year'!BY71</f>
        <v>3769722.3200000003</v>
      </c>
      <c r="C570" s="240">
        <f>BY71</f>
        <v>3335559.8800000004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f>'Prior Year'!BZ71</f>
        <v>5373419.129999999</v>
      </c>
      <c r="C571" s="240">
        <f>BZ71</f>
        <v>6652877.7400000012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f>'Prior Year'!CA71</f>
        <v>2563438.33</v>
      </c>
      <c r="C572" s="240">
        <f>CA71</f>
        <v>3333131.32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f>'Prior Year'!CB71</f>
        <v>1410262.0699999998</v>
      </c>
      <c r="C573" s="240">
        <f>CB71</f>
        <v>1462928.1600000001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f>'Prior Year'!CC71</f>
        <v>14414083.57</v>
      </c>
      <c r="C574" s="240">
        <f>CC71</f>
        <v>17516648.049999997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f>'Prior Year'!CD71</f>
        <v>34425208.240000002</v>
      </c>
      <c r="C575" s="240">
        <f>CD71</f>
        <v>35364671.200000003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452404</v>
      </c>
      <c r="E612" s="180">
        <f>SUM(C624:D647)+SUM(C668:D713)</f>
        <v>531820528.81907737</v>
      </c>
      <c r="F612" s="180">
        <f>CE64-(AX64+BD64+BE64+BG64+BJ64+BN64+BP64+BQ64+CB64+CC64+CD64)</f>
        <v>101113143.17999999</v>
      </c>
      <c r="G612" s="180">
        <f>CE77-(AX77+AY77+BD77+BE77+BG77+BJ77+BN77+BP77+BQ77+CB77+CC77+CD77)</f>
        <v>281943</v>
      </c>
      <c r="H612" s="197">
        <f>CE60-(AX60+AY60+AZ60+BD60+BE60+BG60+BJ60+BN60+BO60+BP60+BQ60+BR60+CB60+CC60+CD60)</f>
        <v>2244.558</v>
      </c>
      <c r="I612" s="180">
        <f>CE78-(AX78+AY78+AZ78+BD78+BE78+BF78+BG78+BJ78+BN78+BO78+BP78+BQ78+BR78+CB78+CC78+CD78)</f>
        <v>117842</v>
      </c>
      <c r="J612" s="180">
        <f>CE79-(AX79+AY79+AZ79+BA79+BD79+BE79+BF79+BG79+BJ79+BN79+BO79+BP79+BQ79+BR79+CB79+CC79+CD79)</f>
        <v>1904108</v>
      </c>
      <c r="K612" s="180">
        <f>CE75-(AW75+AX75+AY75+AZ75+BA75+BB75+BC75+BD75+BE75+BF75+BG75+BH75+BI75+BJ75+BK75+BL75+BM75+BN75+BO75+BP75+BQ75+BR75+BS75+BT75+BU75+BV75+BW75+BX75+CB75+CC75+CD75)</f>
        <v>1687996647.6900001</v>
      </c>
      <c r="L612" s="197">
        <f>CE80-(AW80+AX80+AY80+AZ80+BA80+BB80+BC80+BD80+BE80+BF80+BG80+BH80+BI80+BJ80+BK80+BL80+BM80+BN80+BO80+BP80+BQ80+BR80+BS80+BT80+BU80+BV80+BW80+BX80+BY80+BZ80+CA80+CB80+CC80+CD80)</f>
        <v>607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14099739.58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35364671.200000003</v>
      </c>
      <c r="D615" s="266">
        <f>SUM(C614:C615)</f>
        <v>49464410.780000001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2552682.6600000006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408734.18000000005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9268096.6000000015</v>
      </c>
      <c r="D619" s="180">
        <f>(D615/D612)*BN76</f>
        <v>2036726.1209225382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17516648.049999997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1811958.9500000007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1462928.1600000001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35057774.720922545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1420206.1800000002</v>
      </c>
      <c r="D624" s="180">
        <f>(D615/D612)*BD76</f>
        <v>0</v>
      </c>
      <c r="E624" s="180">
        <f>(E623/E612)*SUM(C624:D624)</f>
        <v>93620.433243260602</v>
      </c>
      <c r="F624" s="180">
        <f>SUM(C624:E624)</f>
        <v>1513826.6132432609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690041.94000000006</v>
      </c>
      <c r="D625" s="180">
        <f>(D615/D612)*AY76</f>
        <v>684885.78599198943</v>
      </c>
      <c r="E625" s="180">
        <f>(E623/E612)*SUM(C625:D625)</f>
        <v>90635.663467920647</v>
      </c>
      <c r="F625" s="180">
        <f>(F624/F612)*AY64</f>
        <v>10.27097406748101</v>
      </c>
      <c r="G625" s="180">
        <f>SUM(C625:F625)</f>
        <v>1465573.6604339776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5643399.25</v>
      </c>
      <c r="D626" s="180">
        <f>(D615/D612)*BR76</f>
        <v>74895.715741461172</v>
      </c>
      <c r="E626" s="180">
        <f>(E623/E612)*SUM(C626:D626)</f>
        <v>376951.78323014447</v>
      </c>
      <c r="F626" s="180">
        <f>(F624/F612)*BR64</f>
        <v>636.349147838249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556915.94000000006</v>
      </c>
      <c r="D627" s="180">
        <f>(D615/D612)*BO76</f>
        <v>0</v>
      </c>
      <c r="E627" s="180">
        <f>(E623/E612)*SUM(C627:D627)</f>
        <v>36712.072033708318</v>
      </c>
      <c r="F627" s="180">
        <f>(F624/F612)*BO64</f>
        <v>570.13420533099963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4957451.1099999975</v>
      </c>
      <c r="D628" s="180">
        <f>(D615/D612)*AZ76</f>
        <v>972113.58928077563</v>
      </c>
      <c r="E628" s="180">
        <f>(E623/E612)*SUM(C628:D628)</f>
        <v>390878.74979575863</v>
      </c>
      <c r="F628" s="180">
        <f>(F624/F612)*AZ64</f>
        <v>37161.673680973247</v>
      </c>
      <c r="G628" s="180">
        <f>(G625/G612)*AZ77</f>
        <v>0</v>
      </c>
      <c r="H628" s="180">
        <f>SUM(C626:G628)</f>
        <v>13047686.367115989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5631463.3199999984</v>
      </c>
      <c r="D629" s="180">
        <f>(D615/D612)*BF76</f>
        <v>173954.86678053244</v>
      </c>
      <c r="E629" s="180">
        <f>(E623/E612)*SUM(C629:D629)</f>
        <v>382694.97306700749</v>
      </c>
      <c r="F629" s="180">
        <f>(F624/F612)*BF64</f>
        <v>4906.8449373655794</v>
      </c>
      <c r="G629" s="180">
        <f>(G625/G612)*BF77</f>
        <v>0</v>
      </c>
      <c r="H629" s="180">
        <f>(H628/H612)*BF60</f>
        <v>405923.98994176561</v>
      </c>
      <c r="I629" s="180">
        <f>SUM(C629:H629)</f>
        <v>6598943.99472667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632858.37</v>
      </c>
      <c r="D630" s="180">
        <f>(D615/D612)*BA76</f>
        <v>91077.563814068839</v>
      </c>
      <c r="E630" s="180">
        <f>(E623/E612)*SUM(C630:D630)</f>
        <v>47722.081989558406</v>
      </c>
      <c r="F630" s="180">
        <f>(F624/F612)*BA64</f>
        <v>0</v>
      </c>
      <c r="G630" s="180">
        <f>(G625/G612)*BA77</f>
        <v>0</v>
      </c>
      <c r="H630" s="180">
        <f>(H628/H612)*BA60</f>
        <v>24472.862632891782</v>
      </c>
      <c r="I630" s="180">
        <f>(I629/I612)*BA78</f>
        <v>13215.583431675414</v>
      </c>
      <c r="J630" s="180">
        <f>SUM(C630:I630)</f>
        <v>809346.4618681944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283664.87</v>
      </c>
      <c r="D631" s="180">
        <f>(D615/D612)*AW76</f>
        <v>0</v>
      </c>
      <c r="E631" s="180">
        <f>(E623/E612)*SUM(C631:D631)</f>
        <v>18699.2764848363</v>
      </c>
      <c r="F631" s="180">
        <f>(F624/F612)*AW64</f>
        <v>27.556596881863584</v>
      </c>
      <c r="G631" s="180">
        <f>(G625/G612)*AW77</f>
        <v>0</v>
      </c>
      <c r="H631" s="180">
        <f>(H628/H612)*AW60</f>
        <v>22496.431921446841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4704301.2500000009</v>
      </c>
      <c r="D632" s="180">
        <f>(D615/D612)*BB76</f>
        <v>143231.22280483815</v>
      </c>
      <c r="E632" s="180">
        <f>(E623/E612)*SUM(C632:D632)</f>
        <v>319550.84878222633</v>
      </c>
      <c r="F632" s="180">
        <f>(F624/F612)*BB64</f>
        <v>266.48643552822017</v>
      </c>
      <c r="G632" s="180">
        <f>(G625/G612)*BB77</f>
        <v>0</v>
      </c>
      <c r="H632" s="180">
        <f>(H628/H612)*BB60</f>
        <v>164334.40062514268</v>
      </c>
      <c r="I632" s="180">
        <f>(I629/I612)*BB78</f>
        <v>20775.345140472789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6304919.3899999987</v>
      </c>
      <c r="D635" s="180">
        <f>(D615/D612)*BK76</f>
        <v>0</v>
      </c>
      <c r="E635" s="180">
        <f>(E623/E612)*SUM(C635:D635)</f>
        <v>415622.24778914434</v>
      </c>
      <c r="F635" s="180">
        <f>(F624/F612)*BK64</f>
        <v>546.65602491156858</v>
      </c>
      <c r="G635" s="180">
        <f>(G625/G612)*BK77</f>
        <v>0</v>
      </c>
      <c r="H635" s="180">
        <f>(H628/H612)*BK60</f>
        <v>235020.8637168206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38047036.810000002</v>
      </c>
      <c r="D636" s="180">
        <f>(D615/D612)*BH76</f>
        <v>0</v>
      </c>
      <c r="E636" s="180">
        <f>(E623/E612)*SUM(C636:D636)</f>
        <v>2508072.5037927125</v>
      </c>
      <c r="F636" s="180">
        <f>(F624/F612)*BH64</f>
        <v>8759.3327581407648</v>
      </c>
      <c r="G636" s="180">
        <f>(G625/G612)*BH77</f>
        <v>0</v>
      </c>
      <c r="H636" s="180">
        <f>(H628/H612)*BH60</f>
        <v>662394.93990926805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4400909.45</v>
      </c>
      <c r="D637" s="180">
        <f>(D615/D612)*BL76</f>
        <v>0</v>
      </c>
      <c r="E637" s="180">
        <f>(E623/E612)*SUM(C637:D637)</f>
        <v>290109.3201645973</v>
      </c>
      <c r="F637" s="180">
        <f>(F624/F612)*BL64</f>
        <v>679.21212060400967</v>
      </c>
      <c r="G637" s="180">
        <f>(G625/G612)*BL77</f>
        <v>0</v>
      </c>
      <c r="H637" s="180">
        <f>(H628/H612)*BL60</f>
        <v>326983.0221140529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206347.87</v>
      </c>
      <c r="D639" s="180">
        <f>(D615/D612)*BS76</f>
        <v>0</v>
      </c>
      <c r="E639" s="180">
        <f>(E623/E612)*SUM(C639:D639)</f>
        <v>13602.515789801741</v>
      </c>
      <c r="F639" s="180">
        <f>(F624/F612)*BS64</f>
        <v>348.8949715676311</v>
      </c>
      <c r="G639" s="180">
        <f>(G625/G612)*BS77</f>
        <v>0</v>
      </c>
      <c r="H639" s="180">
        <f>(H628/H612)*BS60</f>
        <v>8545.1563112472486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155949.42000000001</v>
      </c>
      <c r="D640" s="180">
        <f>(D615/D612)*BT76</f>
        <v>0</v>
      </c>
      <c r="E640" s="180">
        <f>(E623/E612)*SUM(C640:D640)</f>
        <v>10280.234285725477</v>
      </c>
      <c r="F640" s="180">
        <f>(F624/F612)*BT64</f>
        <v>14.545967778001726</v>
      </c>
      <c r="G640" s="180">
        <f>(G625/G612)*BT77</f>
        <v>0</v>
      </c>
      <c r="H640" s="180">
        <f>(H628/H612)*BT60</f>
        <v>9242.72009175723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3134523.8</v>
      </c>
      <c r="D642" s="180">
        <f>(D615/D612)*BV76</f>
        <v>658535.61446835136</v>
      </c>
      <c r="E642" s="180">
        <f>(E623/E612)*SUM(C642:D642)</f>
        <v>250039.65670671521</v>
      </c>
      <c r="F642" s="180">
        <f>(F624/F612)*BV64</f>
        <v>95.2372600736404</v>
      </c>
      <c r="G642" s="180">
        <f>(G625/G612)*BV77</f>
        <v>0</v>
      </c>
      <c r="H642" s="180">
        <f>(H628/H612)*BV60</f>
        <v>162416.10022874025</v>
      </c>
      <c r="I642" s="180">
        <f>(I629/I612)*BV78</f>
        <v>95476.990470366858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956338.94000000018</v>
      </c>
      <c r="D643" s="180">
        <f>(D615/D612)*BW76</f>
        <v>0</v>
      </c>
      <c r="E643" s="180">
        <f>(E623/E612)*SUM(C643:D643)</f>
        <v>63042.160463067841</v>
      </c>
      <c r="F643" s="180">
        <f>(F624/F612)*BW64</f>
        <v>2278.2079872843842</v>
      </c>
      <c r="G643" s="180">
        <f>(G625/G612)*BW77</f>
        <v>0</v>
      </c>
      <c r="H643" s="180">
        <f>(H628/H612)*BW60</f>
        <v>22670.822866574334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2769032.54</v>
      </c>
      <c r="D644" s="180">
        <f>(D615/D612)*BX76</f>
        <v>0</v>
      </c>
      <c r="E644" s="180">
        <f>(E623/E612)*SUM(C644:D644)</f>
        <v>182535.48654427507</v>
      </c>
      <c r="F644" s="180">
        <f>(F624/F612)*BX64</f>
        <v>237.23954380178913</v>
      </c>
      <c r="G644" s="180">
        <f>(G625/G612)*BX77</f>
        <v>0</v>
      </c>
      <c r="H644" s="180">
        <f>(H628/H612)*BX60</f>
        <v>87660.515084087427</v>
      </c>
      <c r="I644" s="180">
        <f>(I629/I612)*BX78</f>
        <v>0</v>
      </c>
      <c r="J644" s="180">
        <f>(J630/J612)*BX79</f>
        <v>0</v>
      </c>
      <c r="K644" s="180">
        <f>SUM(C631:J644)</f>
        <v>67667616.106222838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3335559.8800000004</v>
      </c>
      <c r="D645" s="180">
        <f>(D615/D612)*BY76</f>
        <v>510165.56153234723</v>
      </c>
      <c r="E645" s="180">
        <f>(E623/E612)*SUM(C645:D645)</f>
        <v>253511.41759634361</v>
      </c>
      <c r="F645" s="180">
        <f>(F624/F612)*BY64</f>
        <v>594.37953108112742</v>
      </c>
      <c r="G645" s="180">
        <f>(G625/G612)*BY77</f>
        <v>0</v>
      </c>
      <c r="H645" s="180">
        <f>(H628/H612)*BY60</f>
        <v>124805.78639624383</v>
      </c>
      <c r="I645" s="180">
        <f>(I629/I612)*BY78</f>
        <v>73973.668276454322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6652877.7400000012</v>
      </c>
      <c r="D646" s="180">
        <f>(D615/D612)*BZ76</f>
        <v>0</v>
      </c>
      <c r="E646" s="180">
        <f>(E623/E612)*SUM(C646:D646)</f>
        <v>438559.77047870925</v>
      </c>
      <c r="F646" s="180">
        <f>(F624/F612)*BZ64</f>
        <v>32.502318750370314</v>
      </c>
      <c r="G646" s="180">
        <f>(G625/G612)*BZ77</f>
        <v>0</v>
      </c>
      <c r="H646" s="180">
        <f>(H628/H612)*BZ60</f>
        <v>289837.7508018965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3333131.32</v>
      </c>
      <c r="D647" s="180">
        <f>(D615/D612)*CA76</f>
        <v>0</v>
      </c>
      <c r="E647" s="180">
        <f>(E623/E612)*SUM(C647:D647)</f>
        <v>219721.05362552431</v>
      </c>
      <c r="F647" s="180">
        <f>(F624/F612)*CA64</f>
        <v>1077.9996852949721</v>
      </c>
      <c r="G647" s="180">
        <f>(G625/G612)*CA77</f>
        <v>0</v>
      </c>
      <c r="H647" s="180">
        <f>(H628/H612)*CA60</f>
        <v>150964.42816536807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15384813.258408016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176302388.76999998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21190890.550000004</v>
      </c>
      <c r="D668" s="180">
        <f>(D615/D612)*C76</f>
        <v>3383427.6257219212</v>
      </c>
      <c r="E668" s="180">
        <f>(E623/E612)*SUM(C668:D668)</f>
        <v>1619946.6997593404</v>
      </c>
      <c r="F668" s="180">
        <f>(F624/F612)*C64</f>
        <v>25150.8309213926</v>
      </c>
      <c r="G668" s="180">
        <f>(G625/G612)*C77</f>
        <v>117617.87033066829</v>
      </c>
      <c r="H668" s="180">
        <f>(H628/H612)*C60</f>
        <v>676927.51866989268</v>
      </c>
      <c r="I668" s="180">
        <f>(I629/I612)*C78</f>
        <v>490488.53931374976</v>
      </c>
      <c r="J668" s="180">
        <f>(J630/J612)*C79</f>
        <v>49521.203044373455</v>
      </c>
      <c r="K668" s="180">
        <f>(K644/K612)*C75</f>
        <v>3576384.7177521321</v>
      </c>
      <c r="L668" s="180">
        <f>(L647/L612)*C80</f>
        <v>2559911.2670497689</v>
      </c>
      <c r="M668" s="180">
        <f t="shared" ref="M668:M713" si="20">ROUND(SUM(D668:L668),0)</f>
        <v>12499376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34914988.630000003</v>
      </c>
      <c r="D670" s="180">
        <f>(D615/D612)*E76</f>
        <v>13457502.745410606</v>
      </c>
      <c r="E670" s="180">
        <f>(E623/E612)*SUM(C670:D670)</f>
        <v>3188729.6812226428</v>
      </c>
      <c r="F670" s="180">
        <f>(F624/F612)*E64</f>
        <v>89548.598076270689</v>
      </c>
      <c r="G670" s="180">
        <f>(G625/G612)*E77</f>
        <v>1080938.7413055999</v>
      </c>
      <c r="H670" s="180">
        <f>(H628/H612)*E60</f>
        <v>2173922.6437703259</v>
      </c>
      <c r="I670" s="180">
        <f>(I629/I612)*E78</f>
        <v>1950810.508513883</v>
      </c>
      <c r="J670" s="180">
        <f>(J630/J612)*E79</f>
        <v>262525.79401489557</v>
      </c>
      <c r="K670" s="180">
        <f>(K644/K612)*E75</f>
        <v>9804391.3992778882</v>
      </c>
      <c r="L670" s="180">
        <f>(L647/L612)*E80</f>
        <v>6285722.7151321052</v>
      </c>
      <c r="M670" s="180">
        <f t="shared" si="20"/>
        <v>38294093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2578274.96</v>
      </c>
      <c r="D673" s="180">
        <f>(D615/D612)*H76</f>
        <v>741303.58062351355</v>
      </c>
      <c r="E673" s="180">
        <f>(E623/E612)*SUM(C673:D673)</f>
        <v>218827.65019245588</v>
      </c>
      <c r="F673" s="180">
        <f>(F624/F612)*H64</f>
        <v>458.19311923358691</v>
      </c>
      <c r="G673" s="180">
        <f>(G625/G612)*H77</f>
        <v>89995.058515705139</v>
      </c>
      <c r="H673" s="180">
        <f>(H628/H612)*H60</f>
        <v>114865.50252397664</v>
      </c>
      <c r="I673" s="180">
        <f>(I629/I612)*H78</f>
        <v>107460.6127346827</v>
      </c>
      <c r="J673" s="180">
        <f>(J630/J612)*H79</f>
        <v>4029.5006682974299</v>
      </c>
      <c r="K673" s="180">
        <f>(K644/K612)*H75</f>
        <v>516961.00876888889</v>
      </c>
      <c r="L673" s="180">
        <f>(L647/L612)*H80</f>
        <v>278802.21720344014</v>
      </c>
      <c r="M673" s="180">
        <f t="shared" si="20"/>
        <v>2072703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11053415.600000001</v>
      </c>
      <c r="D680" s="180">
        <f>(D615/D612)*O76</f>
        <v>2007970.5395502693</v>
      </c>
      <c r="E680" s="180">
        <f>(E623/E612)*SUM(C680:D680)</f>
        <v>861010.63800624723</v>
      </c>
      <c r="F680" s="180">
        <f>(F624/F612)*O64</f>
        <v>13938.134158708715</v>
      </c>
      <c r="G680" s="180">
        <f>(G625/G612)*O77</f>
        <v>35409.596176802595</v>
      </c>
      <c r="H680" s="180">
        <f>(H628/H612)*O60</f>
        <v>383718.20959553128</v>
      </c>
      <c r="I680" s="180">
        <f>(I629/I612)*O78</f>
        <v>291078.82490613899</v>
      </c>
      <c r="J680" s="180">
        <f>(J630/J612)*O79</f>
        <v>37033.151395156317</v>
      </c>
      <c r="K680" s="180">
        <f>(K644/K612)*O75</f>
        <v>2527087.1144867116</v>
      </c>
      <c r="L680" s="180">
        <f>(L647/L612)*O80</f>
        <v>1343319.7737983936</v>
      </c>
      <c r="M680" s="180">
        <f t="shared" si="20"/>
        <v>7500566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58374526.280000016</v>
      </c>
      <c r="D681" s="180">
        <f>(D615/D612)*P76</f>
        <v>7469234.927244056</v>
      </c>
      <c r="E681" s="180">
        <f>(E623/E612)*SUM(C681:D681)</f>
        <v>4340441.2242368814</v>
      </c>
      <c r="F681" s="180">
        <f>(F624/F612)*P64</f>
        <v>561719.67011401872</v>
      </c>
      <c r="G681" s="180">
        <f>(G625/G612)*P77</f>
        <v>0</v>
      </c>
      <c r="H681" s="180">
        <f>(H628/H612)*P60</f>
        <v>647978.62177872844</v>
      </c>
      <c r="I681" s="180">
        <f>(I629/I612)*P78</f>
        <v>1082725.8714044243</v>
      </c>
      <c r="J681" s="180">
        <f>(J630/J612)*P79</f>
        <v>65338.693378693315</v>
      </c>
      <c r="K681" s="180">
        <f>(K644/K612)*P75</f>
        <v>11929320.591672519</v>
      </c>
      <c r="L681" s="180">
        <f>(L647/L612)*P80</f>
        <v>1596776.3348924301</v>
      </c>
      <c r="M681" s="180">
        <f t="shared" si="20"/>
        <v>27693536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3956102.22</v>
      </c>
      <c r="D682" s="180">
        <f>(D615/D612)*Q76</f>
        <v>1001197.1810869488</v>
      </c>
      <c r="E682" s="180">
        <f>(E623/E612)*SUM(C682:D682)</f>
        <v>326786.71884551045</v>
      </c>
      <c r="F682" s="180">
        <f>(F624/F612)*Q64</f>
        <v>1774.6359161120556</v>
      </c>
      <c r="G682" s="180">
        <f>(G625/G612)*Q77</f>
        <v>0</v>
      </c>
      <c r="H682" s="180">
        <f>(H628/H612)*Q60</f>
        <v>140849.75334797337</v>
      </c>
      <c r="I682" s="180">
        <f>(I629/I612)*Q78</f>
        <v>145147.42480890962</v>
      </c>
      <c r="J682" s="180">
        <f>(J630/J612)*Q79</f>
        <v>26336.69735320433</v>
      </c>
      <c r="K682" s="180">
        <f>(K644/K612)*Q75</f>
        <v>854389.02586594631</v>
      </c>
      <c r="L682" s="180">
        <f>(L647/L612)*Q80</f>
        <v>506913.122188073</v>
      </c>
      <c r="M682" s="180">
        <f t="shared" si="20"/>
        <v>3003395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2658859.8200000003</v>
      </c>
      <c r="D683" s="180">
        <f>(D615/D612)*R76</f>
        <v>39470.588879806543</v>
      </c>
      <c r="E683" s="180">
        <f>(E623/E612)*SUM(C683:D683)</f>
        <v>177874.78006382988</v>
      </c>
      <c r="F683" s="180">
        <f>(F624/F612)*R64</f>
        <v>19803.868539502844</v>
      </c>
      <c r="G683" s="180">
        <f>(G625/G612)*R77</f>
        <v>0</v>
      </c>
      <c r="H683" s="180">
        <f>(H628/H612)*R60</f>
        <v>58653.487877880783</v>
      </c>
      <c r="I683" s="180">
        <f>(I629/I612)*R78</f>
        <v>5711.8199577580181</v>
      </c>
      <c r="J683" s="180">
        <f>(J630/J612)*R79</f>
        <v>0</v>
      </c>
      <c r="K683" s="180">
        <f>(K644/K612)*R75</f>
        <v>1792047.080744992</v>
      </c>
      <c r="L683" s="180">
        <f>(L647/L612)*R80</f>
        <v>0</v>
      </c>
      <c r="M683" s="180">
        <f t="shared" si="20"/>
        <v>2093562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11063588.939999996</v>
      </c>
      <c r="D684" s="180">
        <f>(D615/D612)*S76</f>
        <v>1316087.1976349901</v>
      </c>
      <c r="E684" s="180">
        <f>(E623/E612)*SUM(C684:D684)</f>
        <v>816072.10258488113</v>
      </c>
      <c r="F684" s="180">
        <f>(F624/F612)*S64</f>
        <v>34486.424567382463</v>
      </c>
      <c r="G684" s="180">
        <f>(G625/G612)*S77</f>
        <v>0</v>
      </c>
      <c r="H684" s="180">
        <f>(H628/H612)*S60</f>
        <v>260249.4204452649</v>
      </c>
      <c r="I684" s="180">
        <f>(I629/I612)*S78</f>
        <v>190785.9862360938</v>
      </c>
      <c r="J684" s="180">
        <f>(J630/J612)*S79</f>
        <v>96513.341850733239</v>
      </c>
      <c r="K684" s="180">
        <f>(K644/K612)*S75</f>
        <v>5769879.5611775527</v>
      </c>
      <c r="L684" s="180">
        <f>(L647/L612)*S80</f>
        <v>0</v>
      </c>
      <c r="M684" s="180">
        <f t="shared" si="20"/>
        <v>8484074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3067816.6399999997</v>
      </c>
      <c r="D685" s="180">
        <f>(D615/D612)*T76</f>
        <v>559257.78980667726</v>
      </c>
      <c r="E685" s="180">
        <f>(E623/E612)*SUM(C685:D685)</f>
        <v>239097.87487620526</v>
      </c>
      <c r="F685" s="180">
        <f>(F624/F612)*T64</f>
        <v>5619.8428929026404</v>
      </c>
      <c r="G685" s="180">
        <f>(G625/G612)*T77</f>
        <v>0</v>
      </c>
      <c r="H685" s="180">
        <f>(H628/H612)*T60</f>
        <v>92775.982807827284</v>
      </c>
      <c r="I685" s="180">
        <f>(I629/I612)*T78</f>
        <v>81085.444106211857</v>
      </c>
      <c r="J685" s="180">
        <f>(J630/J612)*T79</f>
        <v>906.21259755381016</v>
      </c>
      <c r="K685" s="180">
        <f>(K644/K612)*T75</f>
        <v>418448.98032632924</v>
      </c>
      <c r="L685" s="180">
        <f>(L647/L612)*T80</f>
        <v>329493.52942224749</v>
      </c>
      <c r="M685" s="180">
        <f t="shared" si="20"/>
        <v>1726686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13653601.949999999</v>
      </c>
      <c r="D686" s="180">
        <f>(D615/D612)*U76</f>
        <v>1418645.1266357063</v>
      </c>
      <c r="E686" s="180">
        <f>(E623/E612)*SUM(C686:D686)</f>
        <v>993567.21660238272</v>
      </c>
      <c r="F686" s="180">
        <f>(F624/F612)*U64</f>
        <v>34308.264346726828</v>
      </c>
      <c r="G686" s="180">
        <f>(G625/G612)*U77</f>
        <v>0</v>
      </c>
      <c r="H686" s="180">
        <f>(H628/H612)*U60</f>
        <v>317798.43233733822</v>
      </c>
      <c r="I686" s="180">
        <f>(I629/I612)*U78</f>
        <v>205625.51847928864</v>
      </c>
      <c r="J686" s="180">
        <f>(J630/J612)*U79</f>
        <v>8259.2012115703965</v>
      </c>
      <c r="K686" s="180">
        <f>(K644/K612)*U75</f>
        <v>3104319.5476928148</v>
      </c>
      <c r="L686" s="180">
        <f>(L647/L612)*U80</f>
        <v>0</v>
      </c>
      <c r="M686" s="180">
        <f t="shared" si="20"/>
        <v>6082523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732639.32000000007</v>
      </c>
      <c r="D687" s="180">
        <f>(D615/D612)*V76</f>
        <v>38595.894389395318</v>
      </c>
      <c r="E687" s="180">
        <f>(E623/E612)*SUM(C687:D687)</f>
        <v>50840.065280939816</v>
      </c>
      <c r="F687" s="180">
        <f>(F624/F612)*V64</f>
        <v>841.23444211918752</v>
      </c>
      <c r="G687" s="180">
        <f>(G625/G612)*V77</f>
        <v>0</v>
      </c>
      <c r="H687" s="180">
        <f>(H628/H612)*V60</f>
        <v>30344.024452184109</v>
      </c>
      <c r="I687" s="180">
        <f>(I629/I612)*V78</f>
        <v>5599.8234879980564</v>
      </c>
      <c r="J687" s="180">
        <f>(J630/J612)*V79</f>
        <v>7653.075900073336</v>
      </c>
      <c r="K687" s="180">
        <f>(K644/K612)*V75</f>
        <v>398312.47888283042</v>
      </c>
      <c r="L687" s="180">
        <f>(L647/L612)*V80</f>
        <v>0</v>
      </c>
      <c r="M687" s="180">
        <f t="shared" si="20"/>
        <v>532187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3100393.5500000003</v>
      </c>
      <c r="D688" s="180">
        <f>(D615/D612)*W76</f>
        <v>215721.52869766846</v>
      </c>
      <c r="E688" s="180">
        <f>(E623/E612)*SUM(C688:D688)</f>
        <v>218599.33770474434</v>
      </c>
      <c r="F688" s="180">
        <f>(F624/F612)*W64</f>
        <v>3746.4172529373259</v>
      </c>
      <c r="G688" s="180">
        <f>(G625/G612)*W77</f>
        <v>0</v>
      </c>
      <c r="H688" s="180">
        <f>(H628/H612)*W60</f>
        <v>60339.267014113233</v>
      </c>
      <c r="I688" s="180">
        <f>(I629/I612)*W78</f>
        <v>31247.015063029154</v>
      </c>
      <c r="J688" s="180">
        <f>(J630/J612)*W79</f>
        <v>8830.8972452054222</v>
      </c>
      <c r="K688" s="180">
        <f>(K644/K612)*W75</f>
        <v>954768.50823783013</v>
      </c>
      <c r="L688" s="180">
        <f>(L647/L612)*W80</f>
        <v>0</v>
      </c>
      <c r="M688" s="180">
        <f t="shared" si="20"/>
        <v>1493253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3144596.83</v>
      </c>
      <c r="D689" s="180">
        <f>(D615/D612)*X76</f>
        <v>164989.24825381738</v>
      </c>
      <c r="E689" s="180">
        <f>(E623/E612)*SUM(C689:D689)</f>
        <v>218168.94396416872</v>
      </c>
      <c r="F689" s="180">
        <f>(F624/F612)*X64</f>
        <v>6619.4726341362548</v>
      </c>
      <c r="G689" s="180">
        <f>(G625/G612)*X77</f>
        <v>0</v>
      </c>
      <c r="H689" s="180">
        <f>(H628/H612)*X60</f>
        <v>81033.659169242615</v>
      </c>
      <c r="I689" s="180">
        <f>(I629/I612)*X78</f>
        <v>23911.246293751701</v>
      </c>
      <c r="J689" s="180">
        <f>(J630/J612)*X79</f>
        <v>19452.116939236665</v>
      </c>
      <c r="K689" s="180">
        <f>(K644/K612)*X75</f>
        <v>2465051.0177407414</v>
      </c>
      <c r="L689" s="180">
        <f>(L647/L612)*X80</f>
        <v>0</v>
      </c>
      <c r="M689" s="180">
        <f t="shared" si="20"/>
        <v>2979226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10753948.800000001</v>
      </c>
      <c r="D690" s="180">
        <f>(D615/D612)*Y76</f>
        <v>4588100.6126407813</v>
      </c>
      <c r="E690" s="180">
        <f>(E623/E612)*SUM(C690:D690)</f>
        <v>1011352.6705333317</v>
      </c>
      <c r="F690" s="180">
        <f>(F624/F612)*Y64</f>
        <v>7433.4418269172029</v>
      </c>
      <c r="G690" s="180">
        <f>(G625/G612)*Y77</f>
        <v>0</v>
      </c>
      <c r="H690" s="180">
        <f>(H628/H612)*Y60</f>
        <v>338783.47606768005</v>
      </c>
      <c r="I690" s="180">
        <f>(I629/I612)*Y78</f>
        <v>665091.03566952911</v>
      </c>
      <c r="J690" s="180">
        <f>(J630/J612)*Y79</f>
        <v>53931.976086031944</v>
      </c>
      <c r="K690" s="180">
        <f>(K644/K612)*Y75</f>
        <v>2608527.5195545857</v>
      </c>
      <c r="L690" s="180">
        <f>(L647/L612)*Y80</f>
        <v>0</v>
      </c>
      <c r="M690" s="180">
        <f t="shared" si="20"/>
        <v>9273221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27340885.819999997</v>
      </c>
      <c r="D691" s="180">
        <f>(D615/D612)*Z76</f>
        <v>1549739.9633860886</v>
      </c>
      <c r="E691" s="180">
        <f>(E623/E612)*SUM(C691:D691)</f>
        <v>1904479.0401556485</v>
      </c>
      <c r="F691" s="180">
        <f>(F624/F612)*Z64</f>
        <v>197097.25823942013</v>
      </c>
      <c r="G691" s="180">
        <f>(G625/G612)*Z77</f>
        <v>0</v>
      </c>
      <c r="H691" s="180">
        <f>(H628/H612)*Z60</f>
        <v>412318.32459644048</v>
      </c>
      <c r="I691" s="180">
        <f>(I629/I612)*Z78</f>
        <v>224664.91833848204</v>
      </c>
      <c r="J691" s="180">
        <f>(J630/J612)*Z79</f>
        <v>28626.456857436213</v>
      </c>
      <c r="K691" s="180">
        <f>(K644/K612)*Z75</f>
        <v>4151866.1773602008</v>
      </c>
      <c r="L691" s="180">
        <f>(L647/L612)*Z80</f>
        <v>709678.37106330227</v>
      </c>
      <c r="M691" s="180">
        <f t="shared" si="20"/>
        <v>9178471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1832120.6400000001</v>
      </c>
      <c r="D692" s="180">
        <f>(D615/D612)*AA76</f>
        <v>454622.46139123442</v>
      </c>
      <c r="E692" s="180">
        <f>(E623/E612)*SUM(C692:D692)</f>
        <v>150742.81670023766</v>
      </c>
      <c r="F692" s="180">
        <f>(F624/F612)*AA64</f>
        <v>5892.6389640313437</v>
      </c>
      <c r="G692" s="180">
        <f>(G625/G612)*AA77</f>
        <v>0</v>
      </c>
      <c r="H692" s="180">
        <f>(H628/H612)*AA60</f>
        <v>32320.455163629049</v>
      </c>
      <c r="I692" s="180">
        <f>(I629/I612)*AA78</f>
        <v>65909.922453737119</v>
      </c>
      <c r="J692" s="180">
        <f>(J630/J612)*AA79</f>
        <v>8030.5227981163862</v>
      </c>
      <c r="K692" s="180">
        <f>(K644/K612)*AA75</f>
        <v>436955.66190732043</v>
      </c>
      <c r="L692" s="180">
        <f>(L647/L612)*AA80</f>
        <v>25345.656109403651</v>
      </c>
      <c r="M692" s="180">
        <f t="shared" si="20"/>
        <v>1179820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32098543.68999999</v>
      </c>
      <c r="D693" s="180">
        <f>(D615/D612)*AB76</f>
        <v>774104.62401393452</v>
      </c>
      <c r="E693" s="180">
        <f>(E623/E612)*SUM(C693:D693)</f>
        <v>2166975.2042702162</v>
      </c>
      <c r="F693" s="180">
        <f>(F624/F612)*AB64</f>
        <v>350249.02634426509</v>
      </c>
      <c r="G693" s="180">
        <f>(G625/G612)*AB77</f>
        <v>0</v>
      </c>
      <c r="H693" s="180">
        <f>(H628/H612)*AB60</f>
        <v>337388.34850666008</v>
      </c>
      <c r="I693" s="180">
        <f>(I629/I612)*AB78</f>
        <v>112220.46269948105</v>
      </c>
      <c r="J693" s="180">
        <f>(J630/J612)*AB79</f>
        <v>2495.9101185909822</v>
      </c>
      <c r="K693" s="180">
        <f>(K644/K612)*AB75</f>
        <v>3545402.6256886651</v>
      </c>
      <c r="L693" s="180">
        <f>(L647/L612)*AB80</f>
        <v>0</v>
      </c>
      <c r="M693" s="180">
        <f t="shared" si="20"/>
        <v>7288836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2805431.4999999995</v>
      </c>
      <c r="D694" s="180">
        <f>(D615/D612)*AC76</f>
        <v>147167.34801168868</v>
      </c>
      <c r="E694" s="180">
        <f>(E623/E612)*SUM(C694:D694)</f>
        <v>194636.23467995779</v>
      </c>
      <c r="F694" s="180">
        <f>(F624/F612)*AC64</f>
        <v>3470.0619808042034</v>
      </c>
      <c r="G694" s="180">
        <f>(G625/G612)*AC77</f>
        <v>0</v>
      </c>
      <c r="H694" s="180">
        <f>(H628/H612)*AC60</f>
        <v>119225.27615216402</v>
      </c>
      <c r="I694" s="180">
        <f>(I629/I612)*AC78</f>
        <v>21335.327489272597</v>
      </c>
      <c r="J694" s="180">
        <f>(J630/J612)*AC79</f>
        <v>270.75864195205304</v>
      </c>
      <c r="K694" s="180">
        <f>(K644/K612)*AC75</f>
        <v>350055.49561550352</v>
      </c>
      <c r="L694" s="180">
        <f>(L647/L612)*AC80</f>
        <v>0</v>
      </c>
      <c r="M694" s="180">
        <f t="shared" si="20"/>
        <v>836161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839216.30999999994</v>
      </c>
      <c r="D695" s="180">
        <f>(D615/D612)*AD76</f>
        <v>0</v>
      </c>
      <c r="E695" s="180">
        <f>(E623/E612)*SUM(C695:D695)</f>
        <v>55321.400254018379</v>
      </c>
      <c r="F695" s="180">
        <f>(F624/F612)*AD64</f>
        <v>66.335014824817378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65992.131829243837</v>
      </c>
      <c r="L695" s="180">
        <f>(L647/L612)*AD80</f>
        <v>0</v>
      </c>
      <c r="M695" s="180">
        <f t="shared" si="20"/>
        <v>121380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2204737.0299999998</v>
      </c>
      <c r="D696" s="180">
        <f>(D615/D612)*AE76</f>
        <v>222937.75824356108</v>
      </c>
      <c r="E696" s="180">
        <f>(E623/E612)*SUM(C696:D696)</f>
        <v>160033.07734451845</v>
      </c>
      <c r="F696" s="180">
        <f>(F624/F612)*AE64</f>
        <v>124.14983573382528</v>
      </c>
      <c r="G696" s="180">
        <f>(G625/G612)*AE77</f>
        <v>0</v>
      </c>
      <c r="H696" s="180">
        <f>(H628/H612)*AE60</f>
        <v>108296.77692417432</v>
      </c>
      <c r="I696" s="180">
        <f>(I629/I612)*AE78</f>
        <v>32310.981525748786</v>
      </c>
      <c r="J696" s="180">
        <f>(J630/J612)*AE79</f>
        <v>2060.6560379647617</v>
      </c>
      <c r="K696" s="180">
        <f>(K644/K612)*AE75</f>
        <v>269311.56287394516</v>
      </c>
      <c r="L696" s="180">
        <f>(L647/L612)*AE80</f>
        <v>0</v>
      </c>
      <c r="M696" s="180">
        <f t="shared" si="20"/>
        <v>795075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4601920.4000000004</v>
      </c>
      <c r="D697" s="180">
        <f>(D615/D612)*AF76</f>
        <v>0</v>
      </c>
      <c r="E697" s="180">
        <f>(E623/E612)*SUM(C697:D697)</f>
        <v>303360.02452756476</v>
      </c>
      <c r="F697" s="180">
        <f>(F624/F612)*AF64</f>
        <v>2159.8563569305775</v>
      </c>
      <c r="G697" s="180">
        <f>(G625/G612)*AF77</f>
        <v>97776.644757142814</v>
      </c>
      <c r="H697" s="180">
        <f>(H628/H612)*AF60</f>
        <v>277455.99369784433</v>
      </c>
      <c r="I697" s="180">
        <f>(I629/I612)*AF78</f>
        <v>0</v>
      </c>
      <c r="J697" s="180">
        <f>(J630/J612)*AF79</f>
        <v>164.07038586105568</v>
      </c>
      <c r="K697" s="180">
        <f>(K644/K612)*AF75</f>
        <v>396474.32973962271</v>
      </c>
      <c r="L697" s="180">
        <f>(L647/L612)*AF80</f>
        <v>0</v>
      </c>
      <c r="M697" s="180">
        <f t="shared" si="20"/>
        <v>1077391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17313467.780000001</v>
      </c>
      <c r="D698" s="180">
        <f>(D615/D612)*AG76</f>
        <v>4065361.3178087729</v>
      </c>
      <c r="E698" s="180">
        <f>(E623/E612)*SUM(C698:D698)</f>
        <v>1409299.0655557374</v>
      </c>
      <c r="F698" s="180">
        <f>(F624/F612)*AG64</f>
        <v>20159.881463930997</v>
      </c>
      <c r="G698" s="180">
        <f>(G625/G612)*AG77</f>
        <v>43835.749348058765</v>
      </c>
      <c r="H698" s="180">
        <f>(H628/H612)*AG60</f>
        <v>546424.96139948396</v>
      </c>
      <c r="I698" s="180">
        <f>(I629/I612)*AG78</f>
        <v>589325.42387691548</v>
      </c>
      <c r="J698" s="180">
        <f>(J630/J612)*AG79</f>
        <v>80370.261061569938</v>
      </c>
      <c r="K698" s="180">
        <f>(K644/K612)*AG75</f>
        <v>6151460.3902076287</v>
      </c>
      <c r="L698" s="180">
        <f>(L647/L612)*AG80</f>
        <v>1419356.7421266045</v>
      </c>
      <c r="M698" s="180">
        <f t="shared" si="20"/>
        <v>14325594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3303663.0600000015</v>
      </c>
      <c r="D701" s="180">
        <f>(D615/D612)*AJ76</f>
        <v>0</v>
      </c>
      <c r="E701" s="180">
        <f>(E623/E612)*SUM(C701:D701)</f>
        <v>217778.49675809476</v>
      </c>
      <c r="F701" s="180">
        <f>(F624/F612)*AJ64</f>
        <v>4305.617241848192</v>
      </c>
      <c r="G701" s="180">
        <f>(G625/G612)*AJ77</f>
        <v>0</v>
      </c>
      <c r="H701" s="180">
        <f>(H628/H612)*AJ60</f>
        <v>154801.02895817294</v>
      </c>
      <c r="I701" s="180">
        <f>(I629/I612)*AJ78</f>
        <v>0</v>
      </c>
      <c r="J701" s="180">
        <f>(J630/J612)*AJ79</f>
        <v>3604.8729079989985</v>
      </c>
      <c r="K701" s="180">
        <f>(K644/K612)*AJ75</f>
        <v>129113.78124672764</v>
      </c>
      <c r="L701" s="180">
        <f>(L647/L612)*AJ80</f>
        <v>101382.62443761461</v>
      </c>
      <c r="M701" s="180">
        <f t="shared" si="20"/>
        <v>610986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1090298.1000000003</v>
      </c>
      <c r="D702" s="180">
        <f>(D615/D612)*AK76</f>
        <v>80909.240363038349</v>
      </c>
      <c r="E702" s="180">
        <f>(E623/E612)*SUM(C702:D702)</f>
        <v>77206.352265327165</v>
      </c>
      <c r="F702" s="180">
        <f>(F624/F612)*AK64</f>
        <v>17.330238214177179</v>
      </c>
      <c r="G702" s="180">
        <f>(G625/G612)*AK77</f>
        <v>0</v>
      </c>
      <c r="H702" s="180">
        <f>(H628/H612)*AK60</f>
        <v>70047.029626210453</v>
      </c>
      <c r="I702" s="180">
        <f>(I629/I612)*AK78</f>
        <v>11703.631089915938</v>
      </c>
      <c r="J702" s="180">
        <f>(J630/J612)*AK79</f>
        <v>0</v>
      </c>
      <c r="K702" s="180">
        <f>(K644/K612)*AK75</f>
        <v>150814.82001027159</v>
      </c>
      <c r="L702" s="180">
        <f>(L647/L612)*AK80</f>
        <v>0</v>
      </c>
      <c r="M702" s="180">
        <f t="shared" si="20"/>
        <v>390698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632892.62</v>
      </c>
      <c r="D703" s="180">
        <f>(D615/D612)*AL76</f>
        <v>0</v>
      </c>
      <c r="E703" s="180">
        <f>(E623/E612)*SUM(C703:D703)</f>
        <v>41720.478417339582</v>
      </c>
      <c r="F703" s="180">
        <f>(F624/F612)*AL64</f>
        <v>15.525410547989349</v>
      </c>
      <c r="G703" s="180">
        <f>(G625/G612)*AL77</f>
        <v>0</v>
      </c>
      <c r="H703" s="180">
        <f>(H628/H612)*AL60</f>
        <v>29297.678781419141</v>
      </c>
      <c r="I703" s="180">
        <f>(I629/I612)*AL78</f>
        <v>0</v>
      </c>
      <c r="J703" s="180">
        <f>(J630/J612)*AL79</f>
        <v>0</v>
      </c>
      <c r="K703" s="180">
        <f>(K644/K612)*AL75</f>
        <v>95940.843938753533</v>
      </c>
      <c r="L703" s="180">
        <f>(L647/L612)*AL80</f>
        <v>0</v>
      </c>
      <c r="M703" s="180">
        <f t="shared" si="20"/>
        <v>166975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116269093.72999996</v>
      </c>
      <c r="D713" s="180">
        <f>(D615/D612)*AV76</f>
        <v>422477.43886862189</v>
      </c>
      <c r="E713" s="180">
        <f>(E623/E612)*SUM(C713:D713)</f>
        <v>7692344.6767892903</v>
      </c>
      <c r="F713" s="180">
        <f>(F624/F612)*AV64</f>
        <v>66576.379197074697</v>
      </c>
      <c r="G713" s="180">
        <f>(G625/G612)*AV77</f>
        <v>0</v>
      </c>
      <c r="H713" s="180">
        <f>(H628/H612)*AV60</f>
        <v>2884100.7026445274</v>
      </c>
      <c r="I713" s="180">
        <f>(I629/I612)*AV78</f>
        <v>61262.068958698736</v>
      </c>
      <c r="J713" s="180">
        <f>(J630/J612)*AV79</f>
        <v>43391.091373678784</v>
      </c>
      <c r="K713" s="180">
        <f>(K644/K612)*AV75</f>
        <v>5204339.7336231871</v>
      </c>
      <c r="L713" s="180">
        <f>(L647/L612)*AV80</f>
        <v>228110.90498463286</v>
      </c>
      <c r="M713" s="180">
        <f t="shared" si="20"/>
        <v>16602603</v>
      </c>
      <c r="N713" s="199" t="s">
        <v>741</v>
      </c>
    </row>
    <row r="715" spans="1:83" ht="12.65" customHeight="1" x14ac:dyDescent="0.3">
      <c r="C715" s="180">
        <f>SUM(C614:C647)+SUM(C668:C713)</f>
        <v>566878303.53999996</v>
      </c>
      <c r="D715" s="180">
        <f>SUM(D616:D647)+SUM(D668:D713)</f>
        <v>49464410.780000001</v>
      </c>
      <c r="E715" s="180">
        <f>SUM(E624:E647)+SUM(E668:E713)</f>
        <v>35057774.720922559</v>
      </c>
      <c r="F715" s="180">
        <f>SUM(F625:F648)+SUM(F668:F713)</f>
        <v>1513826.6132432616</v>
      </c>
      <c r="G715" s="180">
        <f>SUM(G626:G647)+SUM(G668:G713)</f>
        <v>1465573.6604339776</v>
      </c>
      <c r="H715" s="180">
        <f>SUM(H629:H647)+SUM(H668:H713)</f>
        <v>13047686.367115989</v>
      </c>
      <c r="I715" s="180">
        <f>SUM(I630:I647)+SUM(I668:I713)</f>
        <v>6598943.9947266681</v>
      </c>
      <c r="J715" s="180">
        <f>SUM(J631:J647)+SUM(J668:J713)</f>
        <v>809346.46186819451</v>
      </c>
      <c r="K715" s="180">
        <f>SUM(K668:K713)</f>
        <v>67667616.106222838</v>
      </c>
      <c r="L715" s="180">
        <f>SUM(L668:L713)</f>
        <v>15384813.258408014</v>
      </c>
      <c r="M715" s="180">
        <f>SUM(M668:M713)</f>
        <v>176302391</v>
      </c>
      <c r="N715" s="198" t="s">
        <v>742</v>
      </c>
    </row>
    <row r="716" spans="1:83" ht="12.65" customHeight="1" x14ac:dyDescent="0.3">
      <c r="C716" s="180">
        <f>CE71</f>
        <v>566878303.53999996</v>
      </c>
      <c r="D716" s="180">
        <f>D615</f>
        <v>49464410.780000001</v>
      </c>
      <c r="E716" s="180">
        <f>E623</f>
        <v>35057774.720922545</v>
      </c>
      <c r="F716" s="180">
        <f>F624</f>
        <v>1513826.6132432609</v>
      </c>
      <c r="G716" s="180">
        <f>G625</f>
        <v>1465573.6604339776</v>
      </c>
      <c r="H716" s="180">
        <f>H628</f>
        <v>13047686.367115989</v>
      </c>
      <c r="I716" s="180">
        <f>I629</f>
        <v>6598943.99472667</v>
      </c>
      <c r="J716" s="180">
        <f>J630</f>
        <v>809346.4618681944</v>
      </c>
      <c r="K716" s="180">
        <f>K644</f>
        <v>67667616.106222838</v>
      </c>
      <c r="L716" s="180">
        <f>L647</f>
        <v>15384813.258408016</v>
      </c>
      <c r="M716" s="180">
        <f>C648</f>
        <v>176302388.76999998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131*2020*A</v>
      </c>
      <c r="B722" s="276">
        <f>ROUND(C165,0)</f>
        <v>17725303</v>
      </c>
      <c r="C722" s="276">
        <f>ROUND(C166,0)</f>
        <v>340545</v>
      </c>
      <c r="D722" s="276">
        <f>ROUND(C167,0)</f>
        <v>2729248</v>
      </c>
      <c r="E722" s="276">
        <f>ROUND(C168,0)</f>
        <v>25664263</v>
      </c>
      <c r="F722" s="276">
        <f>ROUND(C169,0)</f>
        <v>0</v>
      </c>
      <c r="G722" s="276">
        <f>ROUND(C170,0)</f>
        <v>15157683</v>
      </c>
      <c r="H722" s="276">
        <f>ROUND(C171+C172,0)</f>
        <v>2574922</v>
      </c>
      <c r="I722" s="276">
        <f>ROUND(C175,0)</f>
        <v>14345640</v>
      </c>
      <c r="J722" s="276">
        <f>ROUND(C176,0)</f>
        <v>378223</v>
      </c>
      <c r="K722" s="276">
        <f>ROUND(C179,0)</f>
        <v>6816551</v>
      </c>
      <c r="L722" s="276">
        <f>ROUND(C180,0)</f>
        <v>1617848</v>
      </c>
      <c r="M722" s="276">
        <f>ROUND(C183,0)</f>
        <v>580959</v>
      </c>
      <c r="N722" s="276">
        <f>ROUND(C184,0)</f>
        <v>19273390</v>
      </c>
      <c r="O722" s="276">
        <f>ROUND(C185,0)</f>
        <v>0</v>
      </c>
      <c r="P722" s="276">
        <f>ROUND(C188,0)</f>
        <v>0</v>
      </c>
      <c r="Q722" s="276">
        <f>ROUND(C189,0)</f>
        <v>6991747</v>
      </c>
      <c r="R722" s="276">
        <f>ROUND(B195,0)</f>
        <v>2151141</v>
      </c>
      <c r="S722" s="276">
        <f>ROUND(C195,0)</f>
        <v>0</v>
      </c>
      <c r="T722" s="276">
        <f>ROUND(D195,0)</f>
        <v>0</v>
      </c>
      <c r="U722" s="276">
        <f>ROUND(B196,0)</f>
        <v>4895314</v>
      </c>
      <c r="V722" s="276">
        <f>ROUND(C196,0)</f>
        <v>0</v>
      </c>
      <c r="W722" s="276">
        <f>ROUND(D196,0)</f>
        <v>203605</v>
      </c>
      <c r="X722" s="276">
        <f>ROUND(B197,0)</f>
        <v>231396345</v>
      </c>
      <c r="Y722" s="276">
        <f>ROUND(C197,0)</f>
        <v>23225038</v>
      </c>
      <c r="Z722" s="276">
        <f>ROUND(D197,0)</f>
        <v>1837457</v>
      </c>
      <c r="AA722" s="276">
        <f>ROUND(B198,0)</f>
        <v>46019823</v>
      </c>
      <c r="AB722" s="276">
        <f>ROUND(C198,0)</f>
        <v>3131761</v>
      </c>
      <c r="AC722" s="276">
        <f>ROUND(D198,0)</f>
        <v>1713674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232126093</v>
      </c>
      <c r="AH722" s="276">
        <f>ROUND(C200,0)</f>
        <v>5299689</v>
      </c>
      <c r="AI722" s="276">
        <f>ROUND(D200,0)</f>
        <v>23808442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84644447</v>
      </c>
      <c r="AQ722" s="276">
        <f>ROUND(C203,0)</f>
        <v>87285775</v>
      </c>
      <c r="AR722" s="276">
        <f>ROUND(D203,0)</f>
        <v>0</v>
      </c>
      <c r="AS722" s="276"/>
      <c r="AT722" s="276"/>
      <c r="AU722" s="276"/>
      <c r="AV722" s="276">
        <f>ROUND(B209,0)</f>
        <v>4246005</v>
      </c>
      <c r="AW722" s="276">
        <f>ROUND(C209,0)</f>
        <v>98381</v>
      </c>
      <c r="AX722" s="276">
        <f>ROUND(D209,0)</f>
        <v>198442</v>
      </c>
      <c r="AY722" s="276">
        <f>ROUND(B210,0)</f>
        <v>127827724</v>
      </c>
      <c r="AZ722" s="276">
        <f>ROUND(C210,0)</f>
        <v>10005843</v>
      </c>
      <c r="BA722" s="276">
        <f>ROUND(D210,0)</f>
        <v>42325768</v>
      </c>
      <c r="BB722" s="276">
        <f>ROUND(B211,0)</f>
        <v>34253088</v>
      </c>
      <c r="BC722" s="276">
        <f>ROUND(C211,0)</f>
        <v>2811862</v>
      </c>
      <c r="BD722" s="276">
        <f>ROUND(D211,0)</f>
        <v>1706482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178823844</v>
      </c>
      <c r="BI722" s="276">
        <f>ROUND(C213,0)</f>
        <v>18662747</v>
      </c>
      <c r="BJ722" s="276">
        <f>ROUND(D213,0)</f>
        <v>23728132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568976367</v>
      </c>
      <c r="BU722" s="276">
        <f>ROUND(C224,0)</f>
        <v>84274391</v>
      </c>
      <c r="BV722" s="276">
        <f>ROUND(C225,0)</f>
        <v>8180247</v>
      </c>
      <c r="BW722" s="276">
        <f>ROUND(C226,0)</f>
        <v>7470598</v>
      </c>
      <c r="BX722" s="276">
        <f>ROUND(C227,0)</f>
        <v>415862875</v>
      </c>
      <c r="BY722" s="276">
        <f>ROUND(C228,0)</f>
        <v>23805431</v>
      </c>
      <c r="BZ722" s="276">
        <f>ROUND(C231,0)</f>
        <v>5967</v>
      </c>
      <c r="CA722" s="276">
        <f>ROUND(C233,0)</f>
        <v>10816134</v>
      </c>
      <c r="CB722" s="276">
        <f>ROUND(C234,0)</f>
        <v>8763482</v>
      </c>
      <c r="CC722" s="276">
        <f>ROUND(C238+C239,0)</f>
        <v>1443854</v>
      </c>
      <c r="CD722" s="276">
        <f>D221</f>
        <v>14447418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131*2020*A</v>
      </c>
      <c r="B726" s="276">
        <f>ROUND(C111,0)</f>
        <v>15395</v>
      </c>
      <c r="C726" s="276">
        <f>ROUND(C112,0)</f>
        <v>0</v>
      </c>
      <c r="D726" s="276">
        <f>ROUND(C113,0)</f>
        <v>0</v>
      </c>
      <c r="E726" s="276">
        <f>ROUND(C114,0)</f>
        <v>3290</v>
      </c>
      <c r="F726" s="276">
        <f>ROUND(D111,0)</f>
        <v>64139</v>
      </c>
      <c r="G726" s="276">
        <f>ROUND(D112,0)</f>
        <v>0</v>
      </c>
      <c r="H726" s="276">
        <f>ROUND(D113,0)</f>
        <v>0</v>
      </c>
      <c r="I726" s="276">
        <f>ROUND(D114,0)</f>
        <v>5210</v>
      </c>
      <c r="J726" s="276">
        <f>ROUND(C116,0)</f>
        <v>49</v>
      </c>
      <c r="K726" s="276">
        <f>ROUND(C117,0)</f>
        <v>0</v>
      </c>
      <c r="L726" s="276">
        <f>ROUND(C118,0)</f>
        <v>195</v>
      </c>
      <c r="M726" s="276">
        <f>ROUND(C119,0)</f>
        <v>0</v>
      </c>
      <c r="N726" s="276">
        <f>ROUND(C120,0)</f>
        <v>42</v>
      </c>
      <c r="O726" s="276">
        <f>ROUND(C121,0)</f>
        <v>0</v>
      </c>
      <c r="P726" s="276">
        <f>ROUND(C122,0)</f>
        <v>14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349</v>
      </c>
      <c r="W726" s="276">
        <f>ROUND(C129,0)</f>
        <v>40</v>
      </c>
      <c r="X726" s="276">
        <f>ROUND(B138,0)</f>
        <v>6505</v>
      </c>
      <c r="Y726" s="276">
        <f>ROUND(B139,0)</f>
        <v>33618</v>
      </c>
      <c r="Z726" s="276">
        <f>ROUND(B140,0)</f>
        <v>176550</v>
      </c>
      <c r="AA726" s="276">
        <f>ROUND(B141,0)</f>
        <v>414982733</v>
      </c>
      <c r="AB726" s="276">
        <f>ROUND(B142,0)</f>
        <v>331175233</v>
      </c>
      <c r="AC726" s="276">
        <f>ROUND(C138,0)</f>
        <v>1226</v>
      </c>
      <c r="AD726" s="276">
        <f>ROUND(C139,0)</f>
        <v>5829</v>
      </c>
      <c r="AE726" s="276">
        <f>ROUND(C140,0)</f>
        <v>26853</v>
      </c>
      <c r="AF726" s="276">
        <f>ROUND(C141,0)</f>
        <v>61793923</v>
      </c>
      <c r="AG726" s="276">
        <f>ROUND(C142,0)</f>
        <v>57217040</v>
      </c>
      <c r="AH726" s="276">
        <f>ROUND(D138,0)</f>
        <v>7664</v>
      </c>
      <c r="AI726" s="276">
        <f>ROUND(D139,0)</f>
        <v>24692</v>
      </c>
      <c r="AJ726" s="276">
        <f>ROUND(D140,0)</f>
        <v>336581</v>
      </c>
      <c r="AK726" s="276">
        <f>ROUND(D141,0)</f>
        <v>368089316</v>
      </c>
      <c r="AL726" s="276">
        <f>ROUND(D142,0)</f>
        <v>454738403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131*2020*A</v>
      </c>
      <c r="B730" s="276">
        <f>ROUND(C250,0)</f>
        <v>36635298</v>
      </c>
      <c r="C730" s="276">
        <f>ROUND(C251,0)</f>
        <v>0</v>
      </c>
      <c r="D730" s="276">
        <f>ROUND(C252,0)</f>
        <v>292451507</v>
      </c>
      <c r="E730" s="276">
        <f>ROUND(C253,0)</f>
        <v>216436463</v>
      </c>
      <c r="F730" s="276">
        <f>ROUND(C254,0)</f>
        <v>0</v>
      </c>
      <c r="G730" s="276">
        <f>ROUND(C255,0)</f>
        <v>10877161</v>
      </c>
      <c r="H730" s="276">
        <f>ROUND(C256,0)</f>
        <v>0</v>
      </c>
      <c r="I730" s="276">
        <f>ROUND(C257,0)</f>
        <v>9195643</v>
      </c>
      <c r="J730" s="276">
        <f>ROUND(C258,0)</f>
        <v>10527080</v>
      </c>
      <c r="K730" s="276">
        <f>ROUND(C259,0)</f>
        <v>6676720</v>
      </c>
      <c r="L730" s="276">
        <f>ROUND(C262,0)</f>
        <v>0</v>
      </c>
      <c r="M730" s="276">
        <f>ROUND(C263,0)</f>
        <v>499624175</v>
      </c>
      <c r="N730" s="276">
        <f>ROUND(C264,0)</f>
        <v>0</v>
      </c>
      <c r="O730" s="276">
        <f>ROUND(C267,0)</f>
        <v>2151141</v>
      </c>
      <c r="P730" s="276">
        <f>ROUND(C268,0)</f>
        <v>4691709</v>
      </c>
      <c r="Q730" s="276">
        <f>ROUND(C269,0)</f>
        <v>252783926</v>
      </c>
      <c r="R730" s="276">
        <f>ROUND(C270,0)</f>
        <v>47437910</v>
      </c>
      <c r="S730" s="276">
        <f>ROUND(C271,0)</f>
        <v>0</v>
      </c>
      <c r="T730" s="276">
        <f>ROUND(C272,0)</f>
        <v>213617339</v>
      </c>
      <c r="U730" s="276">
        <f>ROUND(C273,0)</f>
        <v>0</v>
      </c>
      <c r="V730" s="276">
        <f>ROUND(C274,0)</f>
        <v>171930222</v>
      </c>
      <c r="W730" s="276">
        <f>ROUND(C275,0)</f>
        <v>0</v>
      </c>
      <c r="X730" s="276">
        <f>ROUND(C276,0)</f>
        <v>308770671</v>
      </c>
      <c r="Y730" s="276">
        <f>ROUND(C279,0)</f>
        <v>0</v>
      </c>
      <c r="Z730" s="276">
        <f>ROUND(C280,0)</f>
        <v>0</v>
      </c>
      <c r="AA730" s="276">
        <f>ROUND(C281,0)</f>
        <v>18440384</v>
      </c>
      <c r="AB730" s="276">
        <f>ROUND(C282,0)</f>
        <v>7997933</v>
      </c>
      <c r="AC730" s="276">
        <f>ROUND(C286,0)</f>
        <v>1767682</v>
      </c>
      <c r="AD730" s="276">
        <f>ROUND(C287,0)</f>
        <v>0</v>
      </c>
      <c r="AE730" s="276">
        <f>ROUND(C288,0)</f>
        <v>0</v>
      </c>
      <c r="AF730" s="276">
        <f>ROUND(C289,0)</f>
        <v>2066493</v>
      </c>
      <c r="AG730" s="276">
        <f>ROUND(C304,0)</f>
        <v>0</v>
      </c>
      <c r="AH730" s="276">
        <f>ROUND(C305,0)</f>
        <v>25302194</v>
      </c>
      <c r="AI730" s="276">
        <f>ROUND(C306,0)</f>
        <v>47507429</v>
      </c>
      <c r="AJ730" s="276">
        <f>ROUND(C307,0)</f>
        <v>15861410</v>
      </c>
      <c r="AK730" s="276">
        <f>ROUND(C308,0)</f>
        <v>0</v>
      </c>
      <c r="AL730" s="276">
        <f>ROUND(C309,0)</f>
        <v>44435034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7311712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37285713</v>
      </c>
      <c r="AX730" s="276">
        <f>ROUND(C325,0)</f>
        <v>289389817</v>
      </c>
      <c r="AY730" s="276">
        <f>ROUND(C326,0)</f>
        <v>13662899</v>
      </c>
      <c r="AZ730" s="276">
        <f>ROUND(C327,0)</f>
        <v>0</v>
      </c>
      <c r="BA730" s="276">
        <f>ROUND(C328,0)</f>
        <v>0</v>
      </c>
      <c r="BB730" s="276">
        <f>ROUND(C332,0)</f>
        <v>590220691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2520.33</v>
      </c>
      <c r="BJ730" s="276">
        <f>ROUND(C359,0)</f>
        <v>844865972</v>
      </c>
      <c r="BK730" s="276">
        <f>ROUND(C360,0)</f>
        <v>843130676</v>
      </c>
      <c r="BL730" s="276">
        <f>ROUND(C364,0)</f>
        <v>1108569909</v>
      </c>
      <c r="BM730" s="276">
        <f>ROUND(C365,0)</f>
        <v>19579616</v>
      </c>
      <c r="BN730" s="276">
        <f>ROUND(C366,0)</f>
        <v>1443854</v>
      </c>
      <c r="BO730" s="276">
        <f>ROUND(C370,0)</f>
        <v>30709529</v>
      </c>
      <c r="BP730" s="276">
        <f>ROUND(C371,0)</f>
        <v>0</v>
      </c>
      <c r="BQ730" s="276">
        <f>ROUND(C378,0)</f>
        <v>264285785</v>
      </c>
      <c r="BR730" s="276">
        <f>ROUND(C379,0)</f>
        <v>64191963</v>
      </c>
      <c r="BS730" s="276">
        <f>ROUND(C380,0)</f>
        <v>25620261</v>
      </c>
      <c r="BT730" s="276">
        <f>ROUND(C381,0)</f>
        <v>101921709</v>
      </c>
      <c r="BU730" s="276">
        <f>ROUND(C382,0)</f>
        <v>4331773</v>
      </c>
      <c r="BV730" s="276">
        <f>ROUND(C383,0)</f>
        <v>47650958</v>
      </c>
      <c r="BW730" s="276">
        <f>ROUND(C384,0)</f>
        <v>31578833</v>
      </c>
      <c r="BX730" s="276">
        <f>ROUND(C385,0)</f>
        <v>14723863</v>
      </c>
      <c r="BY730" s="276">
        <f>ROUND(C386,0)</f>
        <v>8434399</v>
      </c>
      <c r="BZ730" s="276">
        <f>ROUND(C387,0)</f>
        <v>19854349</v>
      </c>
      <c r="CA730" s="276">
        <f>ROUND(C388,0)</f>
        <v>6991747</v>
      </c>
      <c r="CB730" s="276">
        <f>C363</f>
        <v>14447418</v>
      </c>
      <c r="CC730" s="276">
        <f>ROUND(C389,0)</f>
        <v>8002194</v>
      </c>
      <c r="CD730" s="276">
        <f>ROUND(C392,0)</f>
        <v>22304971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131*2020*6010*A</v>
      </c>
      <c r="B734" s="276">
        <f>ROUND(C59,0)</f>
        <v>11378</v>
      </c>
      <c r="C734" s="276">
        <f>ROUND(C60,2)</f>
        <v>116.45</v>
      </c>
      <c r="D734" s="276">
        <f>ROUND(C61,0)</f>
        <v>13152248</v>
      </c>
      <c r="E734" s="276">
        <f>ROUND(C62,0)</f>
        <v>2913599</v>
      </c>
      <c r="F734" s="276">
        <f>ROUND(C63,0)</f>
        <v>2136149</v>
      </c>
      <c r="G734" s="276">
        <f>ROUND(C64,0)</f>
        <v>1679901</v>
      </c>
      <c r="H734" s="276">
        <f>ROUND(C65,0)</f>
        <v>0</v>
      </c>
      <c r="I734" s="276">
        <f>ROUND(C66,0)</f>
        <v>389446</v>
      </c>
      <c r="J734" s="276">
        <f>ROUND(C67,0)</f>
        <v>860306</v>
      </c>
      <c r="K734" s="276">
        <f>ROUND(C68,0)</f>
        <v>39330</v>
      </c>
      <c r="L734" s="276">
        <f>ROUND(C69,0)</f>
        <v>38830</v>
      </c>
      <c r="M734" s="276">
        <f>ROUND(C70,0)</f>
        <v>18919</v>
      </c>
      <c r="N734" s="276">
        <f>ROUND(C75,0)</f>
        <v>89214395</v>
      </c>
      <c r="O734" s="276">
        <f>ROUND(C73,0)</f>
        <v>88670071</v>
      </c>
      <c r="P734" s="276">
        <f>IF(C76&gt;0,ROUND(C76,0),0)</f>
        <v>30945</v>
      </c>
      <c r="Q734" s="276">
        <f>IF(C77&gt;0,ROUND(C77,0),0)</f>
        <v>22627</v>
      </c>
      <c r="R734" s="276">
        <f>IF(C78&gt;0,ROUND(C78,0),0)</f>
        <v>8759</v>
      </c>
      <c r="S734" s="276">
        <f>IF(C79&gt;0,ROUND(C79,0),0)</f>
        <v>116506</v>
      </c>
      <c r="T734" s="276">
        <f>IF(C80&gt;0,ROUND(C80,2),0)</f>
        <v>101</v>
      </c>
      <c r="U734" s="276"/>
      <c r="V734" s="276"/>
      <c r="W734" s="276"/>
      <c r="X734" s="276"/>
      <c r="Y734" s="276">
        <f>IF(M668&lt;&gt;0,ROUND(M668,0),0)</f>
        <v>12499376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131*2020*6030*A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131*2020*6070*A</v>
      </c>
      <c r="B736" s="276">
        <f>ROUND(E59,0)</f>
        <v>49523</v>
      </c>
      <c r="C736" s="278">
        <f>ROUND(E60,2)</f>
        <v>373.97</v>
      </c>
      <c r="D736" s="276">
        <f>ROUND(E61,0)</f>
        <v>33998244</v>
      </c>
      <c r="E736" s="276">
        <f>ROUND(E62,0)</f>
        <v>8704197</v>
      </c>
      <c r="F736" s="276">
        <f>ROUND(E63,0)</f>
        <v>5338959</v>
      </c>
      <c r="G736" s="276">
        <f>ROUND(E64,0)</f>
        <v>5981227</v>
      </c>
      <c r="H736" s="276">
        <f>ROUND(E65,0)</f>
        <v>0</v>
      </c>
      <c r="I736" s="276">
        <f>ROUND(E66,0)</f>
        <v>915762</v>
      </c>
      <c r="J736" s="276">
        <f>ROUND(E67,0)</f>
        <v>2408338</v>
      </c>
      <c r="K736" s="276">
        <f>ROUND(E68,0)</f>
        <v>247858</v>
      </c>
      <c r="L736" s="276">
        <f>ROUND(E69,0)</f>
        <v>386333</v>
      </c>
      <c r="M736" s="276">
        <f>ROUND(E70,0)</f>
        <v>23065929</v>
      </c>
      <c r="N736" s="276">
        <f>ROUND(E75,0)</f>
        <v>244574595</v>
      </c>
      <c r="O736" s="276">
        <f>ROUND(E73,0)</f>
        <v>214478703</v>
      </c>
      <c r="P736" s="276">
        <f>IF(E76&gt;0,ROUND(E76,0),0)</f>
        <v>123083</v>
      </c>
      <c r="Q736" s="276">
        <f>IF(E77&gt;0,ROUND(E77,0),0)</f>
        <v>207948</v>
      </c>
      <c r="R736" s="276">
        <f>IF(E78&gt;0,ROUND(E78,0),0)</f>
        <v>34837</v>
      </c>
      <c r="S736" s="276">
        <f>IF(E79&gt;0,ROUND(E79,0),0)</f>
        <v>617631</v>
      </c>
      <c r="T736" s="278">
        <f>IF(E80&gt;0,ROUND(E80,2),0)</f>
        <v>248</v>
      </c>
      <c r="U736" s="276"/>
      <c r="V736" s="277"/>
      <c r="W736" s="276"/>
      <c r="X736" s="276"/>
      <c r="Y736" s="276">
        <f t="shared" si="21"/>
        <v>38294093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131*2020*6100*A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131*2020*6120*A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131*2020*6140*A</v>
      </c>
      <c r="B739" s="276">
        <f>ROUND(H59,0)</f>
        <v>3238</v>
      </c>
      <c r="C739" s="278">
        <f>ROUND(H60,2)</f>
        <v>19.760000000000002</v>
      </c>
      <c r="D739" s="276">
        <f>ROUND(H61,0)</f>
        <v>1935853</v>
      </c>
      <c r="E739" s="276">
        <f>ROUND(H62,0)</f>
        <v>460580</v>
      </c>
      <c r="F739" s="276">
        <f>ROUND(H63,0)</f>
        <v>14063</v>
      </c>
      <c r="G739" s="276">
        <f>ROUND(H64,0)</f>
        <v>30604</v>
      </c>
      <c r="H739" s="276">
        <f>ROUND(H65,0)</f>
        <v>0</v>
      </c>
      <c r="I739" s="276">
        <f>ROUND(H66,0)</f>
        <v>6924</v>
      </c>
      <c r="J739" s="276">
        <f>ROUND(H67,0)</f>
        <v>124389</v>
      </c>
      <c r="K739" s="276">
        <f>ROUND(H68,0)</f>
        <v>0</v>
      </c>
      <c r="L739" s="276">
        <f>ROUND(H69,0)</f>
        <v>5861</v>
      </c>
      <c r="M739" s="276">
        <f>ROUND(H70,0)</f>
        <v>0</v>
      </c>
      <c r="N739" s="276">
        <f>ROUND(H75,0)</f>
        <v>12895806</v>
      </c>
      <c r="O739" s="276">
        <f>ROUND(H73,0)</f>
        <v>12898716</v>
      </c>
      <c r="P739" s="276">
        <f>IF(H76&gt;0,ROUND(H76,0),0)</f>
        <v>6780</v>
      </c>
      <c r="Q739" s="276">
        <f>IF(H77&gt;0,ROUND(H77,0),0)</f>
        <v>17313</v>
      </c>
      <c r="R739" s="276">
        <f>IF(H78&gt;0,ROUND(H78,0),0)</f>
        <v>1919</v>
      </c>
      <c r="S739" s="276">
        <f>IF(H79&gt;0,ROUND(H79,0),0)</f>
        <v>9480</v>
      </c>
      <c r="T739" s="278">
        <f>IF(H80&gt;0,ROUND(H80,2),0)</f>
        <v>11</v>
      </c>
      <c r="U739" s="276"/>
      <c r="V739" s="277"/>
      <c r="W739" s="276"/>
      <c r="X739" s="276"/>
      <c r="Y739" s="276">
        <f t="shared" si="21"/>
        <v>2072703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131*2020*6150*A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131*2020*6170*A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131*2020*6200*A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131*2020*6210*A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131*2020*6330*A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131*2020*6400*A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131*2020*7010*A</v>
      </c>
      <c r="B746" s="276">
        <f>ROUND(O59,0)</f>
        <v>3554</v>
      </c>
      <c r="C746" s="278">
        <f>ROUND(O60,2)</f>
        <v>66.010000000000005</v>
      </c>
      <c r="D746" s="276">
        <f>ROUND(O61,0)</f>
        <v>7024753</v>
      </c>
      <c r="E746" s="276">
        <f>ROUND(O62,0)</f>
        <v>1565846</v>
      </c>
      <c r="F746" s="276">
        <f>ROUND(O63,0)</f>
        <v>1092876</v>
      </c>
      <c r="G746" s="276">
        <f>ROUND(O64,0)</f>
        <v>930971</v>
      </c>
      <c r="H746" s="276">
        <f>ROUND(O65,0)</f>
        <v>0</v>
      </c>
      <c r="I746" s="276">
        <f>ROUND(O66,0)</f>
        <v>62287</v>
      </c>
      <c r="J746" s="276">
        <f>ROUND(O67,0)</f>
        <v>359073</v>
      </c>
      <c r="K746" s="276">
        <f>ROUND(O68,0)</f>
        <v>0</v>
      </c>
      <c r="L746" s="276">
        <f>ROUND(O69,0)</f>
        <v>17610</v>
      </c>
      <c r="M746" s="276">
        <f>ROUND(O70,0)</f>
        <v>0</v>
      </c>
      <c r="N746" s="276">
        <f>ROUND(O75,0)</f>
        <v>63039232</v>
      </c>
      <c r="O746" s="276">
        <f>ROUND(O73,0)</f>
        <v>62692000</v>
      </c>
      <c r="P746" s="276">
        <f>IF(O76&gt;0,ROUND(O76,0),0)</f>
        <v>18365</v>
      </c>
      <c r="Q746" s="276">
        <f>IF(O77&gt;0,ROUND(O77,0),0)</f>
        <v>6812</v>
      </c>
      <c r="R746" s="276">
        <f>IF(O78&gt;0,ROUND(O78,0),0)</f>
        <v>5198</v>
      </c>
      <c r="S746" s="276">
        <f>IF(O79&gt;0,ROUND(O79,0),0)</f>
        <v>87126</v>
      </c>
      <c r="T746" s="278">
        <f>IF(O80&gt;0,ROUND(O80,2),0)</f>
        <v>53</v>
      </c>
      <c r="U746" s="276"/>
      <c r="V746" s="277"/>
      <c r="W746" s="276"/>
      <c r="X746" s="276"/>
      <c r="Y746" s="276">
        <f t="shared" si="21"/>
        <v>7500566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131*2020*7020*A</v>
      </c>
      <c r="B747" s="276">
        <f>ROUND(P59,0)</f>
        <v>1175285</v>
      </c>
      <c r="C747" s="278">
        <f>ROUND(P60,2)</f>
        <v>111.47</v>
      </c>
      <c r="D747" s="276">
        <f>ROUND(P61,0)</f>
        <v>11549140</v>
      </c>
      <c r="E747" s="276">
        <f>ROUND(P62,0)</f>
        <v>2675736</v>
      </c>
      <c r="F747" s="276">
        <f>ROUND(P63,0)</f>
        <v>1211396</v>
      </c>
      <c r="G747" s="276">
        <f>ROUND(P64,0)</f>
        <v>37518987</v>
      </c>
      <c r="H747" s="276">
        <f>ROUND(P65,0)</f>
        <v>0</v>
      </c>
      <c r="I747" s="276">
        <f>ROUND(P66,0)</f>
        <v>1570017</v>
      </c>
      <c r="J747" s="276">
        <f>ROUND(P67,0)</f>
        <v>3662064</v>
      </c>
      <c r="K747" s="276">
        <f>ROUND(P68,0)</f>
        <v>23128</v>
      </c>
      <c r="L747" s="276">
        <f>ROUND(P69,0)</f>
        <v>172004</v>
      </c>
      <c r="M747" s="276">
        <f>ROUND(P70,0)</f>
        <v>7945</v>
      </c>
      <c r="N747" s="276">
        <f>ROUND(P75,0)</f>
        <v>297581832</v>
      </c>
      <c r="O747" s="276">
        <f>ROUND(P73,0)</f>
        <v>157956265</v>
      </c>
      <c r="P747" s="276">
        <f>IF(P76&gt;0,ROUND(P76,0),0)</f>
        <v>68314</v>
      </c>
      <c r="Q747" s="276">
        <f>IF(P77&gt;0,ROUND(P77,0),0)</f>
        <v>0</v>
      </c>
      <c r="R747" s="276">
        <f>IF(P78&gt;0,ROUND(P78,0),0)</f>
        <v>19335</v>
      </c>
      <c r="S747" s="276">
        <f>IF(P79&gt;0,ROUND(P79,0),0)</f>
        <v>153719</v>
      </c>
      <c r="T747" s="278">
        <f>IF(P80&gt;0,ROUND(P80,2),0)</f>
        <v>63</v>
      </c>
      <c r="U747" s="276"/>
      <c r="V747" s="277"/>
      <c r="W747" s="276"/>
      <c r="X747" s="276"/>
      <c r="Y747" s="276">
        <f t="shared" si="21"/>
        <v>27693536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131*2020*7030*A</v>
      </c>
      <c r="B748" s="276">
        <f>ROUND(Q59,0)</f>
        <v>665810</v>
      </c>
      <c r="C748" s="278">
        <f>ROUND(Q60,2)</f>
        <v>24.23</v>
      </c>
      <c r="D748" s="276">
        <f>ROUND(Q61,0)</f>
        <v>2889778</v>
      </c>
      <c r="E748" s="276">
        <f>ROUND(Q62,0)</f>
        <v>670629</v>
      </c>
      <c r="F748" s="276">
        <f>ROUND(Q63,0)</f>
        <v>47974</v>
      </c>
      <c r="G748" s="276">
        <f>ROUND(Q64,0)</f>
        <v>118533</v>
      </c>
      <c r="H748" s="276">
        <f>ROUND(Q65,0)</f>
        <v>0</v>
      </c>
      <c r="I748" s="276">
        <f>ROUND(Q66,0)</f>
        <v>41358</v>
      </c>
      <c r="J748" s="276">
        <f>ROUND(Q67,0)</f>
        <v>186750</v>
      </c>
      <c r="K748" s="276">
        <f>ROUND(Q68,0)</f>
        <v>0</v>
      </c>
      <c r="L748" s="276">
        <f>ROUND(Q69,0)</f>
        <v>1080</v>
      </c>
      <c r="M748" s="276">
        <f>ROUND(Q70,0)</f>
        <v>0</v>
      </c>
      <c r="N748" s="276">
        <f>ROUND(Q75,0)</f>
        <v>21313087</v>
      </c>
      <c r="O748" s="276">
        <f>ROUND(Q73,0)</f>
        <v>7755027</v>
      </c>
      <c r="P748" s="276">
        <f>IF(Q76&gt;0,ROUND(Q76,0),0)</f>
        <v>9157</v>
      </c>
      <c r="Q748" s="276">
        <f>IF(Q77&gt;0,ROUND(Q77,0),0)</f>
        <v>0</v>
      </c>
      <c r="R748" s="276">
        <f>IF(Q78&gt;0,ROUND(Q78,0),0)</f>
        <v>2592</v>
      </c>
      <c r="S748" s="276">
        <f>IF(Q79&gt;0,ROUND(Q79,0),0)</f>
        <v>61961</v>
      </c>
      <c r="T748" s="278">
        <f>IF(Q80&gt;0,ROUND(Q80,2),0)</f>
        <v>20</v>
      </c>
      <c r="U748" s="276"/>
      <c r="V748" s="277"/>
      <c r="W748" s="276"/>
      <c r="X748" s="276"/>
      <c r="Y748" s="276">
        <f t="shared" si="21"/>
        <v>3003395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131*2020*7040*A</v>
      </c>
      <c r="B749" s="276">
        <f>ROUND(R59,0)</f>
        <v>1280976</v>
      </c>
      <c r="C749" s="278">
        <f>ROUND(R60,2)</f>
        <v>10.09</v>
      </c>
      <c r="D749" s="276">
        <f>ROUND(R61,0)</f>
        <v>823734</v>
      </c>
      <c r="E749" s="276">
        <f>ROUND(R62,0)</f>
        <v>232088</v>
      </c>
      <c r="F749" s="276">
        <f>ROUND(R63,0)</f>
        <v>54563</v>
      </c>
      <c r="G749" s="276">
        <f>ROUND(R64,0)</f>
        <v>1322761</v>
      </c>
      <c r="H749" s="276">
        <f>ROUND(R65,0)</f>
        <v>0</v>
      </c>
      <c r="I749" s="276">
        <f>ROUND(R66,0)</f>
        <v>5957</v>
      </c>
      <c r="J749" s="276">
        <f>ROUND(R67,0)</f>
        <v>219757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44703355</v>
      </c>
      <c r="O749" s="276">
        <f>ROUND(R73,0)</f>
        <v>22101590</v>
      </c>
      <c r="P749" s="276">
        <f>IF(R76&gt;0,ROUND(R76,0),0)</f>
        <v>361</v>
      </c>
      <c r="Q749" s="276">
        <f>IF(R77&gt;0,ROUND(R77,0),0)</f>
        <v>0</v>
      </c>
      <c r="R749" s="276">
        <f>IF(R78&gt;0,ROUND(R78,0),0)</f>
        <v>102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2093562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131*2020*7050*A</v>
      </c>
      <c r="B750" s="276"/>
      <c r="C750" s="278">
        <f>ROUND(S60,2)</f>
        <v>44.77</v>
      </c>
      <c r="D750" s="276">
        <f>ROUND(S61,0)</f>
        <v>2407351</v>
      </c>
      <c r="E750" s="276">
        <f>ROUND(S62,0)</f>
        <v>717507</v>
      </c>
      <c r="F750" s="276">
        <f>ROUND(S63,0)</f>
        <v>92008</v>
      </c>
      <c r="G750" s="276">
        <f>ROUND(S64,0)</f>
        <v>2303455</v>
      </c>
      <c r="H750" s="276">
        <f>ROUND(S65,0)</f>
        <v>0</v>
      </c>
      <c r="I750" s="276">
        <f>ROUND(S66,0)</f>
        <v>3336954</v>
      </c>
      <c r="J750" s="276">
        <f>ROUND(S67,0)</f>
        <v>1717924</v>
      </c>
      <c r="K750" s="276">
        <f>ROUND(S68,0)</f>
        <v>166582</v>
      </c>
      <c r="L750" s="276">
        <f>ROUND(S69,0)</f>
        <v>321808</v>
      </c>
      <c r="M750" s="276">
        <f>ROUND(S70,0)</f>
        <v>0</v>
      </c>
      <c r="N750" s="276">
        <f>ROUND(S75,0)</f>
        <v>143932030</v>
      </c>
      <c r="O750" s="276">
        <f>ROUND(S73,0)</f>
        <v>75309768</v>
      </c>
      <c r="P750" s="276">
        <f>IF(S76&gt;0,ROUND(S76,0),0)</f>
        <v>12037</v>
      </c>
      <c r="Q750" s="276">
        <f>IF(S77&gt;0,ROUND(S77,0),0)</f>
        <v>0</v>
      </c>
      <c r="R750" s="276">
        <f>IF(S78&gt;0,ROUND(S78,0),0)</f>
        <v>3407</v>
      </c>
      <c r="S750" s="276">
        <f>IF(S79&gt;0,ROUND(S79,0),0)</f>
        <v>227062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8484074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131*2020*7060*A</v>
      </c>
      <c r="B751" s="276"/>
      <c r="C751" s="278">
        <f>ROUND(T60,2)</f>
        <v>15.96</v>
      </c>
      <c r="D751" s="276">
        <f>ROUND(T61,0)</f>
        <v>1855676</v>
      </c>
      <c r="E751" s="276">
        <f>ROUND(T62,0)</f>
        <v>376949</v>
      </c>
      <c r="F751" s="276">
        <f>ROUND(T63,0)</f>
        <v>5102</v>
      </c>
      <c r="G751" s="276">
        <f>ROUND(T64,0)</f>
        <v>375367</v>
      </c>
      <c r="H751" s="276">
        <f>ROUND(T65,0)</f>
        <v>0</v>
      </c>
      <c r="I751" s="276">
        <f>ROUND(T66,0)</f>
        <v>70697</v>
      </c>
      <c r="J751" s="276">
        <f>ROUND(T67,0)</f>
        <v>97025</v>
      </c>
      <c r="K751" s="276">
        <f>ROUND(T68,0)</f>
        <v>286154</v>
      </c>
      <c r="L751" s="276">
        <f>ROUND(T69,0)</f>
        <v>847</v>
      </c>
      <c r="M751" s="276">
        <f>ROUND(T70,0)</f>
        <v>0</v>
      </c>
      <c r="N751" s="276">
        <f>ROUND(T75,0)</f>
        <v>10438383</v>
      </c>
      <c r="O751" s="276">
        <f>ROUND(T73,0)</f>
        <v>1443856</v>
      </c>
      <c r="P751" s="276">
        <f>IF(T76&gt;0,ROUND(T76,0),0)</f>
        <v>5115</v>
      </c>
      <c r="Q751" s="276">
        <f>IF(T77&gt;0,ROUND(T77,0),0)</f>
        <v>0</v>
      </c>
      <c r="R751" s="276">
        <f>IF(T78&gt;0,ROUND(T78,0),0)</f>
        <v>1448</v>
      </c>
      <c r="S751" s="276">
        <f>IF(T79&gt;0,ROUND(T79,0),0)</f>
        <v>2132</v>
      </c>
      <c r="T751" s="278">
        <f>IF(T80&gt;0,ROUND(T80,2),0)</f>
        <v>13</v>
      </c>
      <c r="U751" s="276"/>
      <c r="V751" s="277"/>
      <c r="W751" s="276"/>
      <c r="X751" s="276"/>
      <c r="Y751" s="276">
        <f t="shared" si="21"/>
        <v>1726686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131*2020*7070*A</v>
      </c>
      <c r="B752" s="276">
        <f>ROUND(U59,0)</f>
        <v>722237</v>
      </c>
      <c r="C752" s="278">
        <f>ROUND(U60,2)</f>
        <v>54.67</v>
      </c>
      <c r="D752" s="276">
        <f>ROUND(U61,0)</f>
        <v>3879706</v>
      </c>
      <c r="E752" s="276">
        <f>ROUND(U62,0)</f>
        <v>977259</v>
      </c>
      <c r="F752" s="276">
        <f>ROUND(U63,0)</f>
        <v>215724</v>
      </c>
      <c r="G752" s="276">
        <f>ROUND(U64,0)</f>
        <v>2291555</v>
      </c>
      <c r="H752" s="276">
        <f>ROUND(U65,0)</f>
        <v>0</v>
      </c>
      <c r="I752" s="276">
        <f>ROUND(U66,0)</f>
        <v>5725894</v>
      </c>
      <c r="J752" s="276">
        <f>ROUND(U67,0)</f>
        <v>516217</v>
      </c>
      <c r="K752" s="276">
        <f>ROUND(U68,0)</f>
        <v>47788</v>
      </c>
      <c r="L752" s="276">
        <f>ROUND(U69,0)</f>
        <v>3863</v>
      </c>
      <c r="M752" s="276">
        <f>ROUND(U70,0)</f>
        <v>4404</v>
      </c>
      <c r="N752" s="276">
        <f>ROUND(U75,0)</f>
        <v>77438534</v>
      </c>
      <c r="O752" s="276">
        <f>ROUND(U73,0)</f>
        <v>46961338</v>
      </c>
      <c r="P752" s="276">
        <f>IF(U76&gt;0,ROUND(U76,0),0)</f>
        <v>12975</v>
      </c>
      <c r="Q752" s="276">
        <f>IF(U77&gt;0,ROUND(U77,0),0)</f>
        <v>0</v>
      </c>
      <c r="R752" s="276">
        <f>IF(U78&gt;0,ROUND(U78,0),0)</f>
        <v>3672</v>
      </c>
      <c r="S752" s="276">
        <f>IF(U79&gt;0,ROUND(U79,0),0)</f>
        <v>19431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6082523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131*2020*7110*A</v>
      </c>
      <c r="B753" s="276">
        <f>ROUND(V59,0)</f>
        <v>26307</v>
      </c>
      <c r="C753" s="278">
        <f>ROUND(V60,2)</f>
        <v>5.22</v>
      </c>
      <c r="D753" s="276">
        <f>ROUND(V61,0)</f>
        <v>353467</v>
      </c>
      <c r="E753" s="276">
        <f>ROUND(V62,0)</f>
        <v>90820</v>
      </c>
      <c r="F753" s="276">
        <f>ROUND(V63,0)</f>
        <v>129836</v>
      </c>
      <c r="G753" s="276">
        <f>ROUND(V64,0)</f>
        <v>56189</v>
      </c>
      <c r="H753" s="276">
        <f>ROUND(V65,0)</f>
        <v>0</v>
      </c>
      <c r="I753" s="276">
        <f>ROUND(V66,0)</f>
        <v>39609</v>
      </c>
      <c r="J753" s="276">
        <f>ROUND(V67,0)</f>
        <v>61594</v>
      </c>
      <c r="K753" s="276">
        <f>ROUND(V68,0)</f>
        <v>0</v>
      </c>
      <c r="L753" s="276">
        <f>ROUND(V69,0)</f>
        <v>1125</v>
      </c>
      <c r="M753" s="276">
        <f>ROUND(V70,0)</f>
        <v>0</v>
      </c>
      <c r="N753" s="276">
        <f>ROUND(V75,0)</f>
        <v>9936069</v>
      </c>
      <c r="O753" s="276">
        <f>ROUND(V73,0)</f>
        <v>4051293</v>
      </c>
      <c r="P753" s="276">
        <f>IF(V76&gt;0,ROUND(V76,0),0)</f>
        <v>353</v>
      </c>
      <c r="Q753" s="276">
        <f>IF(V77&gt;0,ROUND(V77,0),0)</f>
        <v>0</v>
      </c>
      <c r="R753" s="276">
        <f>IF(V78&gt;0,ROUND(V78,0),0)</f>
        <v>100</v>
      </c>
      <c r="S753" s="276">
        <f>IF(V79&gt;0,ROUND(V79,0),0)</f>
        <v>18005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532187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131*2020*7120*A</v>
      </c>
      <c r="B754" s="276">
        <f>ROUND(W59,0)</f>
        <v>61628</v>
      </c>
      <c r="C754" s="278">
        <f>ROUND(W60,2)</f>
        <v>10.38</v>
      </c>
      <c r="D754" s="276">
        <f>ROUND(W61,0)</f>
        <v>1194589</v>
      </c>
      <c r="E754" s="276">
        <f>ROUND(W62,0)</f>
        <v>274959</v>
      </c>
      <c r="F754" s="276">
        <f>ROUND(W63,0)</f>
        <v>0</v>
      </c>
      <c r="G754" s="276">
        <f>ROUND(W64,0)</f>
        <v>250235</v>
      </c>
      <c r="H754" s="276">
        <f>ROUND(W65,0)</f>
        <v>0</v>
      </c>
      <c r="I754" s="276">
        <f>ROUND(W66,0)</f>
        <v>753439</v>
      </c>
      <c r="J754" s="276">
        <f>ROUND(W67,0)</f>
        <v>626105</v>
      </c>
      <c r="K754" s="276">
        <f>ROUND(W68,0)</f>
        <v>0</v>
      </c>
      <c r="L754" s="276">
        <f>ROUND(W69,0)</f>
        <v>1066</v>
      </c>
      <c r="M754" s="276">
        <f>ROUND(W70,0)</f>
        <v>0</v>
      </c>
      <c r="N754" s="276">
        <f>ROUND(W75,0)</f>
        <v>23817095</v>
      </c>
      <c r="O754" s="276">
        <f>ROUND(W73,0)</f>
        <v>4759638</v>
      </c>
      <c r="P754" s="276">
        <f>IF(W76&gt;0,ROUND(W76,0),0)</f>
        <v>1973</v>
      </c>
      <c r="Q754" s="276">
        <f>IF(W77&gt;0,ROUND(W77,0),0)</f>
        <v>0</v>
      </c>
      <c r="R754" s="276">
        <f>IF(W78&gt;0,ROUND(W78,0),0)</f>
        <v>558</v>
      </c>
      <c r="S754" s="276">
        <f>IF(W79&gt;0,ROUND(W79,0),0)</f>
        <v>20776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1493253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131*2020*7130*A</v>
      </c>
      <c r="B755" s="276">
        <f>ROUND(X59,0)</f>
        <v>130731</v>
      </c>
      <c r="C755" s="278">
        <f>ROUND(X60,2)</f>
        <v>13.94</v>
      </c>
      <c r="D755" s="276">
        <f>ROUND(X61,0)</f>
        <v>1345356</v>
      </c>
      <c r="E755" s="276">
        <f>ROUND(X62,0)</f>
        <v>333809</v>
      </c>
      <c r="F755" s="276">
        <f>ROUND(X63,0)</f>
        <v>0</v>
      </c>
      <c r="G755" s="276">
        <f>ROUND(X64,0)</f>
        <v>442135</v>
      </c>
      <c r="H755" s="276">
        <f>ROUND(X65,0)</f>
        <v>0</v>
      </c>
      <c r="I755" s="276">
        <f>ROUND(X66,0)</f>
        <v>452837</v>
      </c>
      <c r="J755" s="276">
        <f>ROUND(X67,0)</f>
        <v>568918</v>
      </c>
      <c r="K755" s="276">
        <f>ROUND(X68,0)</f>
        <v>0</v>
      </c>
      <c r="L755" s="276">
        <f>ROUND(X69,0)</f>
        <v>1542</v>
      </c>
      <c r="M755" s="276">
        <f>ROUND(X70,0)</f>
        <v>0</v>
      </c>
      <c r="N755" s="276">
        <f>ROUND(X75,0)</f>
        <v>61491716</v>
      </c>
      <c r="O755" s="276">
        <f>ROUND(X73,0)</f>
        <v>19349257</v>
      </c>
      <c r="P755" s="276">
        <f>IF(X76&gt;0,ROUND(X76,0),0)</f>
        <v>1509</v>
      </c>
      <c r="Q755" s="276">
        <f>IF(X77&gt;0,ROUND(X77,0),0)</f>
        <v>0</v>
      </c>
      <c r="R755" s="276">
        <f>IF(X78&gt;0,ROUND(X78,0),0)</f>
        <v>427</v>
      </c>
      <c r="S755" s="276">
        <f>IF(X79&gt;0,ROUND(X79,0),0)</f>
        <v>45764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2979226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131*2020*7140*A</v>
      </c>
      <c r="B756" s="276">
        <f>ROUND(Y59,0)</f>
        <v>128924</v>
      </c>
      <c r="C756" s="278">
        <f>ROUND(Y60,2)</f>
        <v>58.28</v>
      </c>
      <c r="D756" s="276">
        <f>ROUND(Y61,0)</f>
        <v>5532081</v>
      </c>
      <c r="E756" s="276">
        <f>ROUND(Y62,0)</f>
        <v>1369946</v>
      </c>
      <c r="F756" s="276">
        <f>ROUND(Y63,0)</f>
        <v>77091</v>
      </c>
      <c r="G756" s="276">
        <f>ROUND(Y64,0)</f>
        <v>496502</v>
      </c>
      <c r="H756" s="276">
        <f>ROUND(Y65,0)</f>
        <v>0</v>
      </c>
      <c r="I756" s="276">
        <f>ROUND(Y66,0)</f>
        <v>1238937</v>
      </c>
      <c r="J756" s="276">
        <f>ROUND(Y67,0)</f>
        <v>1561951</v>
      </c>
      <c r="K756" s="276">
        <f>ROUND(Y68,0)</f>
        <v>469597</v>
      </c>
      <c r="L756" s="276">
        <f>ROUND(Y69,0)</f>
        <v>10996</v>
      </c>
      <c r="M756" s="276">
        <f>ROUND(Y70,0)</f>
        <v>3152</v>
      </c>
      <c r="N756" s="276">
        <f>ROUND(Y75,0)</f>
        <v>65070797</v>
      </c>
      <c r="O756" s="276">
        <f>ROUND(Y73,0)</f>
        <v>14546772</v>
      </c>
      <c r="P756" s="276">
        <f>IF(Y76&gt;0,ROUND(Y76,0),0)</f>
        <v>41963</v>
      </c>
      <c r="Q756" s="276">
        <f>IF(Y77&gt;0,ROUND(Y77,0),0)</f>
        <v>0</v>
      </c>
      <c r="R756" s="276">
        <f>IF(Y78&gt;0,ROUND(Y78,0),0)</f>
        <v>11877</v>
      </c>
      <c r="S756" s="276">
        <f>IF(Y79&gt;0,ROUND(Y79,0),0)</f>
        <v>126883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9273221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131*2020*7150*A</v>
      </c>
      <c r="B757" s="276">
        <f>ROUND(Z59,0)</f>
        <v>22745</v>
      </c>
      <c r="C757" s="278">
        <f>ROUND(Z60,2)</f>
        <v>70.930000000000007</v>
      </c>
      <c r="D757" s="276">
        <f>ROUND(Z61,0)</f>
        <v>7065804</v>
      </c>
      <c r="E757" s="276">
        <f>ROUND(Z62,0)</f>
        <v>1664990</v>
      </c>
      <c r="F757" s="276">
        <f>ROUND(Z63,0)</f>
        <v>433050</v>
      </c>
      <c r="G757" s="276">
        <f>ROUND(Z64,0)</f>
        <v>13164733</v>
      </c>
      <c r="H757" s="276">
        <f>ROUND(Z65,0)</f>
        <v>0</v>
      </c>
      <c r="I757" s="276">
        <f>ROUND(Z66,0)</f>
        <v>1881091</v>
      </c>
      <c r="J757" s="276">
        <f>ROUND(Z67,0)</f>
        <v>1910766</v>
      </c>
      <c r="K757" s="276">
        <f>ROUND(Z68,0)</f>
        <v>986368</v>
      </c>
      <c r="L757" s="276">
        <f>ROUND(Z69,0)</f>
        <v>241017</v>
      </c>
      <c r="M757" s="276">
        <f>ROUND(Z70,0)</f>
        <v>6933</v>
      </c>
      <c r="N757" s="276">
        <f>ROUND(Z75,0)</f>
        <v>103570018</v>
      </c>
      <c r="O757" s="276">
        <f>ROUND(Z73,0)</f>
        <v>23313845</v>
      </c>
      <c r="P757" s="276">
        <f>IF(Z76&gt;0,ROUND(Z76,0),0)</f>
        <v>14174</v>
      </c>
      <c r="Q757" s="276">
        <f>IF(Z77&gt;0,ROUND(Z77,0),0)</f>
        <v>0</v>
      </c>
      <c r="R757" s="276">
        <f>IF(Z78&gt;0,ROUND(Z78,0),0)</f>
        <v>4012</v>
      </c>
      <c r="S757" s="276">
        <f>IF(Z79&gt;0,ROUND(Z79,0),0)</f>
        <v>67348</v>
      </c>
      <c r="T757" s="278">
        <f>IF(Z80&gt;0,ROUND(Z80,2),0)</f>
        <v>28</v>
      </c>
      <c r="U757" s="276"/>
      <c r="V757" s="277"/>
      <c r="W757" s="276"/>
      <c r="X757" s="276"/>
      <c r="Y757" s="276">
        <f t="shared" si="21"/>
        <v>9178471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131*2020*7160*A</v>
      </c>
      <c r="B758" s="276">
        <f>ROUND(AA59,0)</f>
        <v>18920</v>
      </c>
      <c r="C758" s="278">
        <f>ROUND(AA60,2)</f>
        <v>5.56</v>
      </c>
      <c r="D758" s="276">
        <f>ROUND(AA61,0)</f>
        <v>663667</v>
      </c>
      <c r="E758" s="276">
        <f>ROUND(AA62,0)</f>
        <v>149585</v>
      </c>
      <c r="F758" s="276">
        <f>ROUND(AA63,0)</f>
        <v>1625</v>
      </c>
      <c r="G758" s="276">
        <f>ROUND(AA64,0)</f>
        <v>393588</v>
      </c>
      <c r="H758" s="276">
        <f>ROUND(AA65,0)</f>
        <v>0</v>
      </c>
      <c r="I758" s="276">
        <f>ROUND(AA66,0)</f>
        <v>367143</v>
      </c>
      <c r="J758" s="276">
        <f>ROUND(AA67,0)</f>
        <v>200924</v>
      </c>
      <c r="K758" s="276">
        <f>ROUND(AA68,0)</f>
        <v>54587</v>
      </c>
      <c r="L758" s="276">
        <f>ROUND(AA69,0)</f>
        <v>1002</v>
      </c>
      <c r="M758" s="276">
        <f>ROUND(AA70,0)</f>
        <v>0</v>
      </c>
      <c r="N758" s="276">
        <f>ROUND(AA75,0)</f>
        <v>10900040</v>
      </c>
      <c r="O758" s="276">
        <f>ROUND(AA73,0)</f>
        <v>1054854</v>
      </c>
      <c r="P758" s="276">
        <f>IF(AA76&gt;0,ROUND(AA76,0),0)</f>
        <v>4158</v>
      </c>
      <c r="Q758" s="276">
        <f>IF(AA77&gt;0,ROUND(AA77,0),0)</f>
        <v>0</v>
      </c>
      <c r="R758" s="276">
        <f>IF(AA78&gt;0,ROUND(AA78,0),0)</f>
        <v>1177</v>
      </c>
      <c r="S758" s="276">
        <f>IF(AA79&gt;0,ROUND(AA79,0),0)</f>
        <v>18893</v>
      </c>
      <c r="T758" s="278">
        <f>IF(AA80&gt;0,ROUND(AA80,2),0)</f>
        <v>1</v>
      </c>
      <c r="U758" s="276"/>
      <c r="V758" s="277"/>
      <c r="W758" s="276"/>
      <c r="X758" s="276"/>
      <c r="Y758" s="276">
        <f t="shared" si="21"/>
        <v>1179820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131*2020*7170*A</v>
      </c>
      <c r="B759" s="276"/>
      <c r="C759" s="278">
        <f>ROUND(AB60,2)</f>
        <v>58.04</v>
      </c>
      <c r="D759" s="276">
        <f>ROUND(AB61,0)</f>
        <v>6193774</v>
      </c>
      <c r="E759" s="276">
        <f>ROUND(AB62,0)</f>
        <v>1423540</v>
      </c>
      <c r="F759" s="276">
        <f>ROUND(AB63,0)</f>
        <v>0</v>
      </c>
      <c r="G759" s="276">
        <f>ROUND(AB64,0)</f>
        <v>23394211</v>
      </c>
      <c r="H759" s="276">
        <f>ROUND(AB65,0)</f>
        <v>0</v>
      </c>
      <c r="I759" s="276">
        <f>ROUND(AB66,0)</f>
        <v>281246</v>
      </c>
      <c r="J759" s="276">
        <f>ROUND(AB67,0)</f>
        <v>594421</v>
      </c>
      <c r="K759" s="276">
        <f>ROUND(AB68,0)</f>
        <v>191913</v>
      </c>
      <c r="L759" s="276">
        <f>ROUND(AB69,0)</f>
        <v>19438</v>
      </c>
      <c r="M759" s="276">
        <f>ROUND(AB70,0)</f>
        <v>0</v>
      </c>
      <c r="N759" s="276">
        <f>ROUND(AB75,0)</f>
        <v>88441534</v>
      </c>
      <c r="O759" s="276">
        <f>ROUND(AB73,0)</f>
        <v>26790643</v>
      </c>
      <c r="P759" s="276">
        <f>IF(AB76&gt;0,ROUND(AB76,0),0)</f>
        <v>7080</v>
      </c>
      <c r="Q759" s="276">
        <f>IF(AB77&gt;0,ROUND(AB77,0),0)</f>
        <v>0</v>
      </c>
      <c r="R759" s="276">
        <f>IF(AB78&gt;0,ROUND(AB78,0),0)</f>
        <v>2004</v>
      </c>
      <c r="S759" s="276">
        <f>IF(AB79&gt;0,ROUND(AB79,0),0)</f>
        <v>5872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7288836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131*2020*7180*A</v>
      </c>
      <c r="B760" s="276">
        <f>ROUND(AC59,0)</f>
        <v>0</v>
      </c>
      <c r="C760" s="278">
        <f>ROUND(AC60,2)</f>
        <v>20.51</v>
      </c>
      <c r="D760" s="276">
        <f>ROUND(AC61,0)</f>
        <v>1882566</v>
      </c>
      <c r="E760" s="276">
        <f>ROUND(AC62,0)</f>
        <v>494357</v>
      </c>
      <c r="F760" s="276">
        <f>ROUND(AC63,0)</f>
        <v>40308</v>
      </c>
      <c r="G760" s="276">
        <f>ROUND(AC64,0)</f>
        <v>231776</v>
      </c>
      <c r="H760" s="276">
        <f>ROUND(AC65,0)</f>
        <v>0</v>
      </c>
      <c r="I760" s="276">
        <f>ROUND(AC66,0)</f>
        <v>59480</v>
      </c>
      <c r="J760" s="276">
        <f>ROUND(AC67,0)</f>
        <v>59450</v>
      </c>
      <c r="K760" s="276">
        <f>ROUND(AC68,0)</f>
        <v>31062</v>
      </c>
      <c r="L760" s="276">
        <f>ROUND(AC69,0)</f>
        <v>6433</v>
      </c>
      <c r="M760" s="276">
        <f>ROUND(AC70,0)</f>
        <v>0</v>
      </c>
      <c r="N760" s="276">
        <f>ROUND(AC75,0)</f>
        <v>8732279</v>
      </c>
      <c r="O760" s="276">
        <f>ROUND(AC73,0)</f>
        <v>8428042</v>
      </c>
      <c r="P760" s="276">
        <f>IF(AC76&gt;0,ROUND(AC76,0),0)</f>
        <v>1346</v>
      </c>
      <c r="Q760" s="276">
        <f>IF(AC77&gt;0,ROUND(AC77,0),0)</f>
        <v>0</v>
      </c>
      <c r="R760" s="276">
        <f>IF(AC78&gt;0,ROUND(AC78,0),0)</f>
        <v>381</v>
      </c>
      <c r="S760" s="276">
        <f>IF(AC79&gt;0,ROUND(AC79,0),0)</f>
        <v>637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836161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131*2020*7190*A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4431</v>
      </c>
      <c r="H761" s="276">
        <f>ROUND(AD65,0)</f>
        <v>0</v>
      </c>
      <c r="I761" s="276">
        <f>ROUND(AD66,0)</f>
        <v>834786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1646201</v>
      </c>
      <c r="O761" s="276">
        <f>ROUND(AD73,0)</f>
        <v>1485384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121380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131*2020*7200*A</v>
      </c>
      <c r="B762" s="276">
        <f>ROUND(AE59,0)</f>
        <v>0</v>
      </c>
      <c r="C762" s="278">
        <f>ROUND(AE60,2)</f>
        <v>18.63</v>
      </c>
      <c r="D762" s="276">
        <f>ROUND(AE61,0)</f>
        <v>1736090</v>
      </c>
      <c r="E762" s="276">
        <f>ROUND(AE62,0)</f>
        <v>417553</v>
      </c>
      <c r="F762" s="276">
        <f>ROUND(AE63,0)</f>
        <v>0</v>
      </c>
      <c r="G762" s="276">
        <f>ROUND(AE64,0)</f>
        <v>8292</v>
      </c>
      <c r="H762" s="276">
        <f>ROUND(AE65,0)</f>
        <v>0</v>
      </c>
      <c r="I762" s="276">
        <f>ROUND(AE66,0)</f>
        <v>3642</v>
      </c>
      <c r="J762" s="276">
        <f>ROUND(AE67,0)</f>
        <v>30176</v>
      </c>
      <c r="K762" s="276">
        <f>ROUND(AE68,0)</f>
        <v>0</v>
      </c>
      <c r="L762" s="276">
        <f>ROUND(AE69,0)</f>
        <v>11399</v>
      </c>
      <c r="M762" s="276">
        <f>ROUND(AE70,0)</f>
        <v>2415</v>
      </c>
      <c r="N762" s="276">
        <f>ROUND(AE75,0)</f>
        <v>6718088</v>
      </c>
      <c r="O762" s="276">
        <f>ROUND(AE73,0)</f>
        <v>4889508</v>
      </c>
      <c r="P762" s="276">
        <f>IF(AE76&gt;0,ROUND(AE76,0),0)</f>
        <v>2039</v>
      </c>
      <c r="Q762" s="276">
        <f>IF(AE77&gt;0,ROUND(AE77,0),0)</f>
        <v>0</v>
      </c>
      <c r="R762" s="276">
        <f>IF(AE78&gt;0,ROUND(AE78,0),0)</f>
        <v>577</v>
      </c>
      <c r="S762" s="276">
        <f>IF(AE79&gt;0,ROUND(AE79,0),0)</f>
        <v>4848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795075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131*2020*7220*A</v>
      </c>
      <c r="B763" s="276">
        <f>ROUND(AF59,0)</f>
        <v>38676</v>
      </c>
      <c r="C763" s="278">
        <f>ROUND(AF60,2)</f>
        <v>47.73</v>
      </c>
      <c r="D763" s="276">
        <f>ROUND(AF61,0)</f>
        <v>3018425</v>
      </c>
      <c r="E763" s="276">
        <f>ROUND(AF62,0)</f>
        <v>875260</v>
      </c>
      <c r="F763" s="276">
        <f>ROUND(AF63,0)</f>
        <v>0</v>
      </c>
      <c r="G763" s="276">
        <f>ROUND(AF64,0)</f>
        <v>144263</v>
      </c>
      <c r="H763" s="276">
        <f>ROUND(AF65,0)</f>
        <v>16948</v>
      </c>
      <c r="I763" s="276">
        <f>ROUND(AF66,0)</f>
        <v>68754</v>
      </c>
      <c r="J763" s="276">
        <f>ROUND(AF67,0)</f>
        <v>22671</v>
      </c>
      <c r="K763" s="276">
        <f>ROUND(AF68,0)</f>
        <v>422440</v>
      </c>
      <c r="L763" s="276">
        <f>ROUND(AF69,0)</f>
        <v>33325</v>
      </c>
      <c r="M763" s="276">
        <f>ROUND(AF70,0)</f>
        <v>167</v>
      </c>
      <c r="N763" s="276">
        <f>ROUND(AF75,0)</f>
        <v>9890216</v>
      </c>
      <c r="O763" s="276">
        <f>ROUND(AF73,0)</f>
        <v>777</v>
      </c>
      <c r="P763" s="276">
        <f>IF(AF76&gt;0,ROUND(AF76,0),0)</f>
        <v>0</v>
      </c>
      <c r="Q763" s="276">
        <f>IF(AF77&gt;0,ROUND(AF77,0),0)</f>
        <v>18810</v>
      </c>
      <c r="R763" s="276">
        <f>IF(AF78&gt;0,ROUND(AF78,0),0)</f>
        <v>0</v>
      </c>
      <c r="S763" s="276">
        <f>IF(AF79&gt;0,ROUND(AF79,0),0)</f>
        <v>386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1077391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131*2020*7230*A</v>
      </c>
      <c r="B764" s="276">
        <f>ROUND(AG59,0)</f>
        <v>47738</v>
      </c>
      <c r="C764" s="278">
        <f>ROUND(AG60,2)</f>
        <v>94</v>
      </c>
      <c r="D764" s="276">
        <f>ROUND(AG61,0)</f>
        <v>8009482</v>
      </c>
      <c r="E764" s="276">
        <f>ROUND(AG62,0)</f>
        <v>1935792</v>
      </c>
      <c r="F764" s="276">
        <f>ROUND(AG63,0)</f>
        <v>4849855</v>
      </c>
      <c r="G764" s="276">
        <f>ROUND(AG64,0)</f>
        <v>1346541</v>
      </c>
      <c r="H764" s="276">
        <f>ROUND(AG65,0)</f>
        <v>0</v>
      </c>
      <c r="I764" s="276">
        <f>ROUND(AG66,0)</f>
        <v>450069</v>
      </c>
      <c r="J764" s="276">
        <f>ROUND(AG67,0)</f>
        <v>688895</v>
      </c>
      <c r="K764" s="276">
        <f>ROUND(AG68,0)</f>
        <v>61</v>
      </c>
      <c r="L764" s="276">
        <f>ROUND(AG69,0)</f>
        <v>32772</v>
      </c>
      <c r="M764" s="276">
        <f>ROUND(AG70,0)</f>
        <v>0</v>
      </c>
      <c r="N764" s="276">
        <f>ROUND(AG75,0)</f>
        <v>153450722</v>
      </c>
      <c r="O764" s="276">
        <f>ROUND(AG73,0)</f>
        <v>37647765</v>
      </c>
      <c r="P764" s="276">
        <f>IF(AG76&gt;0,ROUND(AG76,0),0)</f>
        <v>37182</v>
      </c>
      <c r="Q764" s="276">
        <f>IF(AG77&gt;0,ROUND(AG77,0),0)</f>
        <v>8433</v>
      </c>
      <c r="R764" s="276">
        <f>IF(AG78&gt;0,ROUND(AG78,0),0)</f>
        <v>10524</v>
      </c>
      <c r="S764" s="276">
        <f>IF(AG79&gt;0,ROUND(AG79,0),0)</f>
        <v>189083</v>
      </c>
      <c r="T764" s="278">
        <f>IF(AG80&gt;0,ROUND(AG80,2),0)</f>
        <v>56</v>
      </c>
      <c r="U764" s="276"/>
      <c r="V764" s="277"/>
      <c r="W764" s="276"/>
      <c r="X764" s="276"/>
      <c r="Y764" s="276">
        <f t="shared" si="21"/>
        <v>14325594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131*2020*7240*A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131*2020*7250*A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131*2020*7260*A</v>
      </c>
      <c r="B767" s="276">
        <f>ROUND(AJ59,0)</f>
        <v>21216</v>
      </c>
      <c r="C767" s="278">
        <f>ROUND(AJ60,2)</f>
        <v>26.63</v>
      </c>
      <c r="D767" s="276">
        <f>ROUND(AJ61,0)</f>
        <v>2262291</v>
      </c>
      <c r="E767" s="276">
        <f>ROUND(AJ62,0)</f>
        <v>571861</v>
      </c>
      <c r="F767" s="276">
        <f>ROUND(AJ63,0)</f>
        <v>0</v>
      </c>
      <c r="G767" s="276">
        <f>ROUND(AJ64,0)</f>
        <v>287585</v>
      </c>
      <c r="H767" s="276">
        <f>ROUND(AJ65,0)</f>
        <v>2263</v>
      </c>
      <c r="I767" s="276">
        <f>ROUND(AJ66,0)</f>
        <v>45138</v>
      </c>
      <c r="J767" s="276">
        <f>ROUND(AJ67,0)</f>
        <v>16018</v>
      </c>
      <c r="K767" s="276">
        <f>ROUND(AJ68,0)</f>
        <v>276210</v>
      </c>
      <c r="L767" s="276">
        <f>ROUND(AJ69,0)</f>
        <v>8952</v>
      </c>
      <c r="M767" s="276">
        <f>ROUND(AJ70,0)</f>
        <v>166656</v>
      </c>
      <c r="N767" s="276">
        <f>ROUND(AJ75,0)</f>
        <v>3220797</v>
      </c>
      <c r="O767" s="276">
        <f>ROUND(AJ73,0)</f>
        <v>8635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8481</v>
      </c>
      <c r="T767" s="278">
        <f>IF(AJ80&gt;0,ROUND(AJ80,2),0)</f>
        <v>4</v>
      </c>
      <c r="U767" s="276"/>
      <c r="V767" s="277"/>
      <c r="W767" s="276"/>
      <c r="X767" s="276"/>
      <c r="Y767" s="276">
        <f t="shared" si="21"/>
        <v>610986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131*2020*7310*A</v>
      </c>
      <c r="B768" s="276">
        <f>ROUND(AK59,0)</f>
        <v>0</v>
      </c>
      <c r="C768" s="278">
        <f>ROUND(AK60,2)</f>
        <v>12.05</v>
      </c>
      <c r="D768" s="276">
        <f>ROUND(AK61,0)</f>
        <v>1075399</v>
      </c>
      <c r="E768" s="276">
        <f>ROUND(AK62,0)</f>
        <v>256131</v>
      </c>
      <c r="F768" s="276">
        <f>ROUND(AK63,0)</f>
        <v>0</v>
      </c>
      <c r="G768" s="276">
        <f>ROUND(AK64,0)</f>
        <v>1158</v>
      </c>
      <c r="H768" s="276">
        <f>ROUND(AK65,0)</f>
        <v>0</v>
      </c>
      <c r="I768" s="276">
        <f>ROUND(AK66,0)</f>
        <v>0</v>
      </c>
      <c r="J768" s="276">
        <f>ROUND(AK67,0)</f>
        <v>10952</v>
      </c>
      <c r="K768" s="276">
        <f>ROUND(AK68,0)</f>
        <v>0</v>
      </c>
      <c r="L768" s="276">
        <f>ROUND(AK69,0)</f>
        <v>6333</v>
      </c>
      <c r="M768" s="276">
        <f>ROUND(AK70,0)</f>
        <v>259675</v>
      </c>
      <c r="N768" s="276">
        <f>ROUND(AK75,0)</f>
        <v>3762138</v>
      </c>
      <c r="O768" s="276">
        <f>ROUND(AK73,0)</f>
        <v>3148627</v>
      </c>
      <c r="P768" s="276">
        <f>IF(AK76&gt;0,ROUND(AK76,0),0)</f>
        <v>740</v>
      </c>
      <c r="Q768" s="276">
        <f>IF(AK77&gt;0,ROUND(AK77,0),0)</f>
        <v>0</v>
      </c>
      <c r="R768" s="276">
        <f>IF(AK78&gt;0,ROUND(AK78,0),0)</f>
        <v>209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390698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131*2020*7320*A</v>
      </c>
      <c r="B769" s="276">
        <f>ROUND(AL59,0)</f>
        <v>0</v>
      </c>
      <c r="C769" s="278">
        <f>ROUND(AL60,2)</f>
        <v>5.04</v>
      </c>
      <c r="D769" s="276">
        <f>ROUND(AL61,0)</f>
        <v>500610</v>
      </c>
      <c r="E769" s="276">
        <f>ROUND(AL62,0)</f>
        <v>119025</v>
      </c>
      <c r="F769" s="276">
        <f>ROUND(AL63,0)</f>
        <v>0</v>
      </c>
      <c r="G769" s="276">
        <f>ROUND(AL64,0)</f>
        <v>1037</v>
      </c>
      <c r="H769" s="276">
        <f>ROUND(AL65,0)</f>
        <v>0</v>
      </c>
      <c r="I769" s="276">
        <f>ROUND(AL66,0)</f>
        <v>0</v>
      </c>
      <c r="J769" s="276">
        <f>ROUND(AL67,0)</f>
        <v>7966</v>
      </c>
      <c r="K769" s="276">
        <f>ROUND(AL68,0)</f>
        <v>0</v>
      </c>
      <c r="L769" s="276">
        <f>ROUND(AL69,0)</f>
        <v>4637</v>
      </c>
      <c r="M769" s="276">
        <f>ROUND(AL70,0)</f>
        <v>383</v>
      </c>
      <c r="N769" s="276">
        <f>ROUND(AL75,0)</f>
        <v>2393284</v>
      </c>
      <c r="O769" s="276">
        <f>ROUND(AL73,0)</f>
        <v>2030303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166975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131*2020*7330*A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131*2020*7340*A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131*2020*7350*A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131*2020*7380*A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131*2020*7390*A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131*2020*7400*A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131*2020*7410*A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131*2020*7420*A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131*2020*7430*A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131*2020*7490*A</v>
      </c>
      <c r="B779" s="276"/>
      <c r="C779" s="278">
        <f>ROUND(AV60,2)</f>
        <v>496.14</v>
      </c>
      <c r="D779" s="276">
        <f>ROUND(AV61,0)</f>
        <v>78959891</v>
      </c>
      <c r="E779" s="276">
        <f>ROUND(AV62,0)</f>
        <v>18429568</v>
      </c>
      <c r="F779" s="276">
        <f>ROUND(AV63,0)</f>
        <v>2772755</v>
      </c>
      <c r="G779" s="276">
        <f>ROUND(AV64,0)</f>
        <v>4446841</v>
      </c>
      <c r="H779" s="276">
        <f>ROUND(AV65,0)</f>
        <v>144068</v>
      </c>
      <c r="I779" s="276">
        <f>ROUND(AV66,0)</f>
        <v>1741680</v>
      </c>
      <c r="J779" s="276">
        <f>ROUND(AV67,0)</f>
        <v>3596953</v>
      </c>
      <c r="K779" s="276">
        <f>ROUND(AV68,0)</f>
        <v>5546665</v>
      </c>
      <c r="L779" s="276">
        <f>ROUND(AV69,0)</f>
        <v>994310</v>
      </c>
      <c r="M779" s="276">
        <f>ROUND(AV70,0)</f>
        <v>363638</v>
      </c>
      <c r="N779" s="276">
        <f>ROUND(AV75,0)</f>
        <v>129824405</v>
      </c>
      <c r="O779" s="276">
        <f>ROUND(AV73,0)</f>
        <v>3093294</v>
      </c>
      <c r="P779" s="276">
        <f>IF(AV76&gt;0,ROUND(AV76,0),0)</f>
        <v>3864</v>
      </c>
      <c r="Q779" s="276">
        <f>IF(AV77&gt;0,ROUND(AV77,0),0)</f>
        <v>0</v>
      </c>
      <c r="R779" s="276">
        <f>IF(AV78&gt;0,ROUND(AV78,0),0)</f>
        <v>1094</v>
      </c>
      <c r="S779" s="276">
        <f>IF(AV79&gt;0,ROUND(AV79,0),0)</f>
        <v>102084</v>
      </c>
      <c r="T779" s="278">
        <f>IF(AV80&gt;0,ROUND(AV80,2),0)</f>
        <v>9</v>
      </c>
      <c r="U779" s="276"/>
      <c r="V779" s="277"/>
      <c r="W779" s="276"/>
      <c r="X779" s="276"/>
      <c r="Y779" s="276">
        <f t="shared" si="21"/>
        <v>16602603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131*2020*8200*A</v>
      </c>
      <c r="B780" s="276"/>
      <c r="C780" s="278">
        <f>ROUND(AW60,2)</f>
        <v>3.87</v>
      </c>
      <c r="D780" s="276">
        <f>ROUND(AW61,0)</f>
        <v>342659</v>
      </c>
      <c r="E780" s="276">
        <f>ROUND(AW62,0)</f>
        <v>88753</v>
      </c>
      <c r="F780" s="276">
        <f>ROUND(AW63,0)</f>
        <v>5839</v>
      </c>
      <c r="G780" s="276">
        <f>ROUND(AW64,0)</f>
        <v>1841</v>
      </c>
      <c r="H780" s="276">
        <f>ROUND(AW65,0)</f>
        <v>0</v>
      </c>
      <c r="I780" s="276">
        <f>ROUND(AW66,0)</f>
        <v>12409</v>
      </c>
      <c r="J780" s="276">
        <f>ROUND(AW67,0)</f>
        <v>0</v>
      </c>
      <c r="K780" s="276">
        <f>ROUND(AW68,0)</f>
        <v>0</v>
      </c>
      <c r="L780" s="276">
        <f>ROUND(AW69,0)</f>
        <v>5324</v>
      </c>
      <c r="M780" s="276">
        <f>ROUND(AW70,0)</f>
        <v>173159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131*2020*8310*A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131*2020*8320*A</v>
      </c>
      <c r="B782" s="276">
        <f>ROUND(AY59,0)</f>
        <v>281943</v>
      </c>
      <c r="C782" s="278">
        <f>ROUND(AY60,2)</f>
        <v>6.55</v>
      </c>
      <c r="D782" s="276">
        <f>ROUND(AY61,0)</f>
        <v>449942</v>
      </c>
      <c r="E782" s="276">
        <f>ROUND(AY62,0)</f>
        <v>132967</v>
      </c>
      <c r="F782" s="276">
        <f>ROUND(AY63,0)</f>
        <v>0</v>
      </c>
      <c r="G782" s="276">
        <f>ROUND(AY64,0)</f>
        <v>686</v>
      </c>
      <c r="H782" s="276">
        <f>ROUND(AY65,0)</f>
        <v>0</v>
      </c>
      <c r="I782" s="276">
        <f>ROUND(AY66,0)</f>
        <v>12549</v>
      </c>
      <c r="J782" s="276">
        <f>ROUND(AY67,0)</f>
        <v>92703</v>
      </c>
      <c r="K782" s="276">
        <f>ROUND(AY68,0)</f>
        <v>0</v>
      </c>
      <c r="L782" s="276">
        <f>ROUND(AY69,0)</f>
        <v>1195</v>
      </c>
      <c r="M782" s="276">
        <f>ROUND(AY70,0)</f>
        <v>0</v>
      </c>
      <c r="N782" s="276"/>
      <c r="O782" s="276"/>
      <c r="P782" s="276">
        <f>IF(AY76&gt;0,ROUND(AY76,0),0)</f>
        <v>6264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131*2020*8330*A</v>
      </c>
      <c r="B783" s="276">
        <f>ROUND(AZ59,0)</f>
        <v>526911</v>
      </c>
      <c r="C783" s="278">
        <f>ROUND(AZ60,2)</f>
        <v>61.71</v>
      </c>
      <c r="D783" s="276">
        <f>ROUND(AZ61,0)</f>
        <v>3161146</v>
      </c>
      <c r="E783" s="276">
        <f>ROUND(AZ62,0)</f>
        <v>1012648</v>
      </c>
      <c r="F783" s="276">
        <f>ROUND(AZ63,0)</f>
        <v>0</v>
      </c>
      <c r="G783" s="276">
        <f>ROUND(AZ64,0)</f>
        <v>2482143</v>
      </c>
      <c r="H783" s="276">
        <f>ROUND(AZ65,0)</f>
        <v>0</v>
      </c>
      <c r="I783" s="276">
        <f>ROUND(AZ66,0)</f>
        <v>211429</v>
      </c>
      <c r="J783" s="276">
        <f>ROUND(AZ67,0)</f>
        <v>179746</v>
      </c>
      <c r="K783" s="276">
        <f>ROUND(AZ68,0)</f>
        <v>187902</v>
      </c>
      <c r="L783" s="276">
        <f>ROUND(AZ69,0)</f>
        <v>3259</v>
      </c>
      <c r="M783" s="276">
        <f>ROUND(AZ70,0)</f>
        <v>2280821</v>
      </c>
      <c r="N783" s="276"/>
      <c r="O783" s="276"/>
      <c r="P783" s="276">
        <f>IF(AZ76&gt;0,ROUND(AZ76,0),0)</f>
        <v>8891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131*2020*8350*A</v>
      </c>
      <c r="B784" s="276">
        <f>ROUND(BA59,0)</f>
        <v>0</v>
      </c>
      <c r="C784" s="278">
        <f>ROUND(BA60,2)</f>
        <v>4.21</v>
      </c>
      <c r="D784" s="276">
        <f>ROUND(BA61,0)</f>
        <v>182521</v>
      </c>
      <c r="E784" s="276">
        <f>ROUND(BA62,0)</f>
        <v>47561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390448</v>
      </c>
      <c r="J784" s="276">
        <f>ROUND(BA67,0)</f>
        <v>12328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833</v>
      </c>
      <c r="Q784" s="276">
        <f>IF(BA77&gt;0,ROUND(BA77,0),0)</f>
        <v>0</v>
      </c>
      <c r="R784" s="276">
        <f>IF(BA78&gt;0,ROUND(BA78,0),0)</f>
        <v>236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131*2020*8360*A</v>
      </c>
      <c r="B785" s="276"/>
      <c r="C785" s="278">
        <f>ROUND(BB60,2)</f>
        <v>28.27</v>
      </c>
      <c r="D785" s="276">
        <f>ROUND(BB61,0)</f>
        <v>2758210</v>
      </c>
      <c r="E785" s="276">
        <f>ROUND(BB62,0)</f>
        <v>674815</v>
      </c>
      <c r="F785" s="276">
        <f>ROUND(BB63,0)</f>
        <v>277241</v>
      </c>
      <c r="G785" s="276">
        <f>ROUND(BB64,0)</f>
        <v>17799</v>
      </c>
      <c r="H785" s="276">
        <f>ROUND(BB65,0)</f>
        <v>0</v>
      </c>
      <c r="I785" s="276">
        <f>ROUND(BB66,0)</f>
        <v>941847</v>
      </c>
      <c r="J785" s="276">
        <f>ROUND(BB67,0)</f>
        <v>24408</v>
      </c>
      <c r="K785" s="276">
        <f>ROUND(BB68,0)</f>
        <v>798</v>
      </c>
      <c r="L785" s="276">
        <f>ROUND(BB69,0)</f>
        <v>9183</v>
      </c>
      <c r="M785" s="276">
        <f>ROUND(BB70,0)</f>
        <v>0</v>
      </c>
      <c r="N785" s="276"/>
      <c r="O785" s="276"/>
      <c r="P785" s="276">
        <f>IF(BB76&gt;0,ROUND(BB76,0),0)</f>
        <v>1310</v>
      </c>
      <c r="Q785" s="276">
        <f>IF(BB77&gt;0,ROUND(BB77,0),0)</f>
        <v>0</v>
      </c>
      <c r="R785" s="276">
        <f>IF(BB78&gt;0,ROUND(BB78,0),0)</f>
        <v>371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131*2020*8370*A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131*2020*8420*A</v>
      </c>
      <c r="B787" s="276"/>
      <c r="C787" s="278">
        <f>ROUND(BD60,2)</f>
        <v>10.9</v>
      </c>
      <c r="D787" s="276">
        <f>ROUND(BD61,0)</f>
        <v>773103</v>
      </c>
      <c r="E787" s="276">
        <f>ROUND(BD62,0)</f>
        <v>219987</v>
      </c>
      <c r="F787" s="276">
        <f>ROUND(BD63,0)</f>
        <v>0</v>
      </c>
      <c r="G787" s="276">
        <f>ROUND(BD64,0)</f>
        <v>2336</v>
      </c>
      <c r="H787" s="276">
        <f>ROUND(BD65,0)</f>
        <v>0</v>
      </c>
      <c r="I787" s="276">
        <f>ROUND(BD66,0)</f>
        <v>326376</v>
      </c>
      <c r="J787" s="276">
        <f>ROUND(BD67,0)</f>
        <v>76447</v>
      </c>
      <c r="K787" s="276">
        <f>ROUND(BD68,0)</f>
        <v>0</v>
      </c>
      <c r="L787" s="276">
        <f>ROUND(BD69,0)</f>
        <v>21958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131*2020*8430*A</v>
      </c>
      <c r="B788" s="276">
        <f>ROUND(BE59,0)</f>
        <v>614209</v>
      </c>
      <c r="C788" s="278">
        <f>ROUND(BE60,2)</f>
        <v>33.92</v>
      </c>
      <c r="D788" s="276">
        <f>ROUND(BE61,0)</f>
        <v>2685785</v>
      </c>
      <c r="E788" s="276">
        <f>ROUND(BE62,0)</f>
        <v>759843</v>
      </c>
      <c r="F788" s="276">
        <f>ROUND(BE63,0)</f>
        <v>166645</v>
      </c>
      <c r="G788" s="276">
        <f>ROUND(BE64,0)</f>
        <v>1106078</v>
      </c>
      <c r="H788" s="276">
        <f>ROUND(BE65,0)</f>
        <v>2598765</v>
      </c>
      <c r="I788" s="276">
        <f>ROUND(BE66,0)</f>
        <v>3819773</v>
      </c>
      <c r="J788" s="276">
        <f>ROUND(BE67,0)</f>
        <v>2842467</v>
      </c>
      <c r="K788" s="276">
        <f>ROUND(BE68,0)</f>
        <v>400000</v>
      </c>
      <c r="L788" s="276">
        <f>ROUND(BE69,0)</f>
        <v>53617</v>
      </c>
      <c r="M788" s="276">
        <f>ROUND(BE70,0)</f>
        <v>333233</v>
      </c>
      <c r="N788" s="276"/>
      <c r="O788" s="276"/>
      <c r="P788" s="276">
        <f>IF(BE76&gt;0,ROUND(BE76,0),0)</f>
        <v>161805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131*2020*8460*A</v>
      </c>
      <c r="B789" s="276"/>
      <c r="C789" s="278">
        <f>ROUND(BF60,2)</f>
        <v>69.83</v>
      </c>
      <c r="D789" s="276">
        <f>ROUND(BF61,0)</f>
        <v>3347661</v>
      </c>
      <c r="E789" s="276">
        <f>ROUND(BF62,0)</f>
        <v>997416</v>
      </c>
      <c r="F789" s="276">
        <f>ROUND(BF63,0)</f>
        <v>0</v>
      </c>
      <c r="G789" s="276">
        <f>ROUND(BF64,0)</f>
        <v>327743</v>
      </c>
      <c r="H789" s="276">
        <f>ROUND(BF65,0)</f>
        <v>466192</v>
      </c>
      <c r="I789" s="276">
        <f>ROUND(BF66,0)</f>
        <v>446286</v>
      </c>
      <c r="J789" s="276">
        <f>ROUND(BF67,0)</f>
        <v>45620</v>
      </c>
      <c r="K789" s="276">
        <f>ROUND(BF68,0)</f>
        <v>0</v>
      </c>
      <c r="L789" s="276">
        <f>ROUND(BF69,0)</f>
        <v>545</v>
      </c>
      <c r="M789" s="276">
        <f>ROUND(BF70,0)</f>
        <v>0</v>
      </c>
      <c r="N789" s="276"/>
      <c r="O789" s="276"/>
      <c r="P789" s="276">
        <f>IF(BF76&gt;0,ROUND(BF76,0),0)</f>
        <v>1591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131*2020*8470*A</v>
      </c>
      <c r="B790" s="276"/>
      <c r="C790" s="278">
        <f>ROUND(BG60,2)</f>
        <v>6.65</v>
      </c>
      <c r="D790" s="276">
        <f>ROUND(BG61,0)</f>
        <v>330522</v>
      </c>
      <c r="E790" s="276">
        <f>ROUND(BG62,0)</f>
        <v>75757</v>
      </c>
      <c r="F790" s="276">
        <f>ROUND(BG63,0)</f>
        <v>0</v>
      </c>
      <c r="G790" s="276">
        <f>ROUND(BG64,0)</f>
        <v>378</v>
      </c>
      <c r="H790" s="276">
        <f>ROUND(BG65,0)</f>
        <v>0</v>
      </c>
      <c r="I790" s="276">
        <f>ROUND(BG66,0)</f>
        <v>2078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131*2020*8480*A</v>
      </c>
      <c r="B791" s="276"/>
      <c r="C791" s="278">
        <f>ROUND(BH60,2)</f>
        <v>113.95</v>
      </c>
      <c r="D791" s="276">
        <f>ROUND(BH61,0)</f>
        <v>12977216</v>
      </c>
      <c r="E791" s="276">
        <f>ROUND(BH62,0)</f>
        <v>3032610</v>
      </c>
      <c r="F791" s="276">
        <f>ROUND(BH63,0)</f>
        <v>1056115</v>
      </c>
      <c r="G791" s="276">
        <f>ROUND(BH64,0)</f>
        <v>585063</v>
      </c>
      <c r="H791" s="276">
        <f>ROUND(BH65,0)</f>
        <v>1038994</v>
      </c>
      <c r="I791" s="276">
        <f>ROUND(BH66,0)</f>
        <v>11737636</v>
      </c>
      <c r="J791" s="276">
        <f>ROUND(BH67,0)</f>
        <v>7366144</v>
      </c>
      <c r="K791" s="276">
        <f>ROUND(BH68,0)</f>
        <v>4450</v>
      </c>
      <c r="L791" s="276">
        <f>ROUND(BH69,0)</f>
        <v>253010</v>
      </c>
      <c r="M791" s="276">
        <f>ROUND(BH70,0)</f>
        <v>4200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131*2020*8490*A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131*2020*8510*A</v>
      </c>
      <c r="B793" s="276"/>
      <c r="C793" s="278">
        <f>ROUND(BJ60,2)</f>
        <v>20.65</v>
      </c>
      <c r="D793" s="276">
        <f>ROUND(BJ61,0)</f>
        <v>1768979</v>
      </c>
      <c r="E793" s="276">
        <f>ROUND(BJ62,0)</f>
        <v>510908</v>
      </c>
      <c r="F793" s="276">
        <f>ROUND(BJ63,0)</f>
        <v>154715</v>
      </c>
      <c r="G793" s="276">
        <f>ROUND(BJ64,0)</f>
        <v>33892</v>
      </c>
      <c r="H793" s="276">
        <f>ROUND(BJ65,0)</f>
        <v>0</v>
      </c>
      <c r="I793" s="276">
        <f>ROUND(BJ66,0)</f>
        <v>98666</v>
      </c>
      <c r="J793" s="276">
        <f>ROUND(BJ67,0)</f>
        <v>42149</v>
      </c>
      <c r="K793" s="276">
        <f>ROUND(BJ68,0)</f>
        <v>0</v>
      </c>
      <c r="L793" s="276">
        <f>ROUND(BJ69,0)</f>
        <v>6012</v>
      </c>
      <c r="M793" s="276">
        <f>ROUND(BJ70,0)</f>
        <v>62639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131*2020*8530*A</v>
      </c>
      <c r="B794" s="276"/>
      <c r="C794" s="278">
        <f>ROUND(BK60,2)</f>
        <v>40.43</v>
      </c>
      <c r="D794" s="276">
        <f>ROUND(BK61,0)</f>
        <v>3059930</v>
      </c>
      <c r="E794" s="276">
        <f>ROUND(BK62,0)</f>
        <v>817215</v>
      </c>
      <c r="F794" s="276">
        <f>ROUND(BK63,0)</f>
        <v>66612</v>
      </c>
      <c r="G794" s="276">
        <f>ROUND(BK64,0)</f>
        <v>36513</v>
      </c>
      <c r="H794" s="276">
        <f>ROUND(BK65,0)</f>
        <v>0</v>
      </c>
      <c r="I794" s="276">
        <f>ROUND(BK66,0)</f>
        <v>2408767</v>
      </c>
      <c r="J794" s="276">
        <f>ROUND(BK67,0)</f>
        <v>20848</v>
      </c>
      <c r="K794" s="276">
        <f>ROUND(BK68,0)</f>
        <v>108242</v>
      </c>
      <c r="L794" s="276">
        <f>ROUND(BK69,0)</f>
        <v>18380</v>
      </c>
      <c r="M794" s="276">
        <f>ROUND(BK70,0)</f>
        <v>231587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131*2020*8560*A</v>
      </c>
      <c r="B795" s="276"/>
      <c r="C795" s="278">
        <f>ROUND(BL60,2)</f>
        <v>56.25</v>
      </c>
      <c r="D795" s="276">
        <f>ROUND(BL61,0)</f>
        <v>3068261</v>
      </c>
      <c r="E795" s="276">
        <f>ROUND(BL62,0)</f>
        <v>889145</v>
      </c>
      <c r="F795" s="276">
        <f>ROUND(BL63,0)</f>
        <v>0</v>
      </c>
      <c r="G795" s="276">
        <f>ROUND(BL64,0)</f>
        <v>45367</v>
      </c>
      <c r="H795" s="276">
        <f>ROUND(BL65,0)</f>
        <v>0</v>
      </c>
      <c r="I795" s="276">
        <f>ROUND(BL66,0)</f>
        <v>383909</v>
      </c>
      <c r="J795" s="276">
        <f>ROUND(BL67,0)</f>
        <v>6058</v>
      </c>
      <c r="K795" s="276">
        <f>ROUND(BL68,0)</f>
        <v>0</v>
      </c>
      <c r="L795" s="276">
        <f>ROUND(BL69,0)</f>
        <v>8170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131*2020*8590*A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131*2020*8610*A</v>
      </c>
      <c r="B797" s="276"/>
      <c r="C797" s="278">
        <f>ROUND(BN60,2)</f>
        <v>14.6</v>
      </c>
      <c r="D797" s="276">
        <f>ROUND(BN61,0)</f>
        <v>4528712</v>
      </c>
      <c r="E797" s="276">
        <f>ROUND(BN62,0)</f>
        <v>1013711</v>
      </c>
      <c r="F797" s="276">
        <f>ROUND(BN63,0)</f>
        <v>1844983</v>
      </c>
      <c r="G797" s="276">
        <f>ROUND(BN64,0)</f>
        <v>147755</v>
      </c>
      <c r="H797" s="276">
        <f>ROUND(BN65,0)</f>
        <v>0</v>
      </c>
      <c r="I797" s="276">
        <f>ROUND(BN66,0)</f>
        <v>555943</v>
      </c>
      <c r="J797" s="276">
        <f>ROUND(BN67,0)</f>
        <v>276258</v>
      </c>
      <c r="K797" s="276">
        <f>ROUND(BN68,0)</f>
        <v>274506</v>
      </c>
      <c r="L797" s="276">
        <f>ROUND(BN69,0)</f>
        <v>626229</v>
      </c>
      <c r="M797" s="276">
        <f>ROUND(BN70,0)</f>
        <v>0</v>
      </c>
      <c r="N797" s="276"/>
      <c r="O797" s="276"/>
      <c r="P797" s="276">
        <f>IF(BN76&gt;0,ROUND(BN76,0),0)</f>
        <v>18628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131*2020*8620*A</v>
      </c>
      <c r="B798" s="276"/>
      <c r="C798" s="278">
        <f>ROUND(BO60,2)</f>
        <v>3.88</v>
      </c>
      <c r="D798" s="276">
        <f>ROUND(BO61,0)</f>
        <v>295056</v>
      </c>
      <c r="E798" s="276">
        <f>ROUND(BO62,0)</f>
        <v>76172</v>
      </c>
      <c r="F798" s="276">
        <f>ROUND(BO63,0)</f>
        <v>0</v>
      </c>
      <c r="G798" s="276">
        <f>ROUND(BO64,0)</f>
        <v>38081</v>
      </c>
      <c r="H798" s="276">
        <f>ROUND(BO65,0)</f>
        <v>0</v>
      </c>
      <c r="I798" s="276">
        <f>ROUND(BO66,0)</f>
        <v>93531</v>
      </c>
      <c r="J798" s="276">
        <f>ROUND(BO67,0)</f>
        <v>0</v>
      </c>
      <c r="K798" s="276">
        <f>ROUND(BO68,0)</f>
        <v>53864</v>
      </c>
      <c r="L798" s="276">
        <f>ROUND(BO69,0)</f>
        <v>212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131*2020*8630*A</v>
      </c>
      <c r="B799" s="276"/>
      <c r="C799" s="278">
        <f>ROUND(BP60,2)</f>
        <v>17.36</v>
      </c>
      <c r="D799" s="276">
        <f>ROUND(BP61,0)</f>
        <v>1863052</v>
      </c>
      <c r="E799" s="276">
        <f>ROUND(BP62,0)</f>
        <v>453950</v>
      </c>
      <c r="F799" s="276">
        <f>ROUND(BP63,0)</f>
        <v>119678</v>
      </c>
      <c r="G799" s="276">
        <f>ROUND(BP64,0)</f>
        <v>160321</v>
      </c>
      <c r="H799" s="276">
        <f>ROUND(BP65,0)</f>
        <v>0</v>
      </c>
      <c r="I799" s="276">
        <f>ROUND(BP66,0)</f>
        <v>1086547</v>
      </c>
      <c r="J799" s="276">
        <f>ROUND(BP67,0)</f>
        <v>6741</v>
      </c>
      <c r="K799" s="276">
        <f>ROUND(BP68,0)</f>
        <v>101070</v>
      </c>
      <c r="L799" s="276">
        <f>ROUND(BP69,0)</f>
        <v>1442875</v>
      </c>
      <c r="M799" s="276">
        <f>ROUND(BP70,0)</f>
        <v>3422276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131*2020*8640*A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131*2020*8650*A</v>
      </c>
      <c r="B801" s="276"/>
      <c r="C801" s="278">
        <f>ROUND(BR60,2)</f>
        <v>21.61</v>
      </c>
      <c r="D801" s="276">
        <f>ROUND(BR61,0)</f>
        <v>2135940</v>
      </c>
      <c r="E801" s="276">
        <f>ROUND(BR62,0)</f>
        <v>888486</v>
      </c>
      <c r="F801" s="276">
        <f>ROUND(BR63,0)</f>
        <v>37660</v>
      </c>
      <c r="G801" s="276">
        <f>ROUND(BR64,0)</f>
        <v>42504</v>
      </c>
      <c r="H801" s="276">
        <f>ROUND(BR65,0)</f>
        <v>0</v>
      </c>
      <c r="I801" s="276">
        <f>ROUND(BR66,0)</f>
        <v>668954</v>
      </c>
      <c r="J801" s="276">
        <f>ROUND(BR67,0)</f>
        <v>16750</v>
      </c>
      <c r="K801" s="276">
        <f>ROUND(BR68,0)</f>
        <v>0</v>
      </c>
      <c r="L801" s="276">
        <f>ROUND(BR69,0)</f>
        <v>1853105</v>
      </c>
      <c r="M801" s="276">
        <f>ROUND(BR70,0)</f>
        <v>0</v>
      </c>
      <c r="N801" s="276"/>
      <c r="O801" s="276"/>
      <c r="P801" s="276">
        <f>IF(BR76&gt;0,ROUND(BR76,0),0)</f>
        <v>685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131*2020*8660*A</v>
      </c>
      <c r="B802" s="276"/>
      <c r="C802" s="278">
        <f>ROUND(BS60,2)</f>
        <v>1.47</v>
      </c>
      <c r="D802" s="276">
        <f>ROUND(BS61,0)</f>
        <v>114073</v>
      </c>
      <c r="E802" s="276">
        <f>ROUND(BS62,0)</f>
        <v>31999</v>
      </c>
      <c r="F802" s="276">
        <f>ROUND(BS63,0)</f>
        <v>0</v>
      </c>
      <c r="G802" s="276">
        <f>ROUND(BS64,0)</f>
        <v>23304</v>
      </c>
      <c r="H802" s="276">
        <f>ROUND(BS65,0)</f>
        <v>0</v>
      </c>
      <c r="I802" s="276">
        <f>ROUND(BS66,0)</f>
        <v>6047</v>
      </c>
      <c r="J802" s="276">
        <f>ROUND(BS67,0)</f>
        <v>11675</v>
      </c>
      <c r="K802" s="276">
        <f>ROUND(BS68,0)</f>
        <v>21859</v>
      </c>
      <c r="L802" s="276">
        <f>ROUND(BS69,0)</f>
        <v>10061</v>
      </c>
      <c r="M802" s="276">
        <f>ROUND(BS70,0)</f>
        <v>12669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131*2020*8670*A</v>
      </c>
      <c r="B803" s="276"/>
      <c r="C803" s="278">
        <f>ROUND(BT60,2)</f>
        <v>1.59</v>
      </c>
      <c r="D803" s="276">
        <f>ROUND(BT61,0)</f>
        <v>121639</v>
      </c>
      <c r="E803" s="276">
        <f>ROUND(BT62,0)</f>
        <v>31928</v>
      </c>
      <c r="F803" s="276">
        <f>ROUND(BT63,0)</f>
        <v>0</v>
      </c>
      <c r="G803" s="276">
        <f>ROUND(BT64,0)</f>
        <v>972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1411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131*2020*8680*A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131*2020*8690*A</v>
      </c>
      <c r="B805" s="276"/>
      <c r="C805" s="278">
        <f>ROUND(BV60,2)</f>
        <v>27.94</v>
      </c>
      <c r="D805" s="276">
        <f>ROUND(BV61,0)</f>
        <v>1924179</v>
      </c>
      <c r="E805" s="276">
        <f>ROUND(BV62,0)</f>
        <v>519497</v>
      </c>
      <c r="F805" s="276">
        <f>ROUND(BV63,0)</f>
        <v>478192</v>
      </c>
      <c r="G805" s="276">
        <f>ROUND(BV64,0)</f>
        <v>6361</v>
      </c>
      <c r="H805" s="276">
        <f>ROUND(BV65,0)</f>
        <v>0</v>
      </c>
      <c r="I805" s="276">
        <f>ROUND(BV66,0)</f>
        <v>96400</v>
      </c>
      <c r="J805" s="276">
        <f>ROUND(BV67,0)</f>
        <v>89136</v>
      </c>
      <c r="K805" s="276">
        <f>ROUND(BV68,0)</f>
        <v>0</v>
      </c>
      <c r="L805" s="276">
        <f>ROUND(BV69,0)</f>
        <v>21031</v>
      </c>
      <c r="M805" s="276">
        <f>ROUND(BV70,0)</f>
        <v>273</v>
      </c>
      <c r="N805" s="276"/>
      <c r="O805" s="276"/>
      <c r="P805" s="276">
        <f>IF(BV76&gt;0,ROUND(BV76,0),0)</f>
        <v>6023</v>
      </c>
      <c r="Q805" s="276">
        <f>IF(BV77&gt;0,ROUND(BV77,0),0)</f>
        <v>0</v>
      </c>
      <c r="R805" s="276">
        <f>IF(BV78&gt;0,ROUND(BV78,0),0)</f>
        <v>1705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131*2020*8700*A</v>
      </c>
      <c r="B806" s="276"/>
      <c r="C806" s="278">
        <f>ROUND(BW60,2)</f>
        <v>3.9</v>
      </c>
      <c r="D806" s="276">
        <f>ROUND(BW61,0)</f>
        <v>297314</v>
      </c>
      <c r="E806" s="276">
        <f>ROUND(BW62,0)</f>
        <v>87460</v>
      </c>
      <c r="F806" s="276">
        <f>ROUND(BW63,0)</f>
        <v>212720</v>
      </c>
      <c r="G806" s="276">
        <f>ROUND(BW64,0)</f>
        <v>152169</v>
      </c>
      <c r="H806" s="276">
        <f>ROUND(BW65,0)</f>
        <v>0</v>
      </c>
      <c r="I806" s="276">
        <f>ROUND(BW66,0)</f>
        <v>226166</v>
      </c>
      <c r="J806" s="276">
        <f>ROUND(BW67,0)</f>
        <v>2297</v>
      </c>
      <c r="K806" s="276">
        <f>ROUND(BW68,0)</f>
        <v>0</v>
      </c>
      <c r="L806" s="276">
        <f>ROUND(BW69,0)</f>
        <v>16113</v>
      </c>
      <c r="M806" s="276">
        <f>ROUND(BW70,0)</f>
        <v>37900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131*2020*8710*A</v>
      </c>
      <c r="B807" s="276"/>
      <c r="C807" s="278">
        <f>ROUND(BX60,2)</f>
        <v>15.08</v>
      </c>
      <c r="D807" s="276">
        <f>ROUND(BX61,0)</f>
        <v>1696318</v>
      </c>
      <c r="E807" s="276">
        <f>ROUND(BX62,0)</f>
        <v>386614</v>
      </c>
      <c r="F807" s="276">
        <f>ROUND(BX63,0)</f>
        <v>395390</v>
      </c>
      <c r="G807" s="276">
        <f>ROUND(BX64,0)</f>
        <v>15846</v>
      </c>
      <c r="H807" s="276">
        <f>ROUND(BX65,0)</f>
        <v>0</v>
      </c>
      <c r="I807" s="276">
        <f>ROUND(BX66,0)</f>
        <v>146699</v>
      </c>
      <c r="J807" s="276">
        <f>ROUND(BX67,0)</f>
        <v>0</v>
      </c>
      <c r="K807" s="276">
        <f>ROUND(BX68,0)</f>
        <v>0</v>
      </c>
      <c r="L807" s="276">
        <f>ROUND(BX69,0)</f>
        <v>128166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131*2020*8720*A</v>
      </c>
      <c r="B808" s="276"/>
      <c r="C808" s="278">
        <f>ROUND(BY60,2)</f>
        <v>21.47</v>
      </c>
      <c r="D808" s="276">
        <f>ROUND(BY61,0)</f>
        <v>2214042</v>
      </c>
      <c r="E808" s="276">
        <f>ROUND(BY62,0)</f>
        <v>461189</v>
      </c>
      <c r="F808" s="276">
        <f>ROUND(BY63,0)</f>
        <v>393743</v>
      </c>
      <c r="G808" s="276">
        <f>ROUND(BY64,0)</f>
        <v>39700</v>
      </c>
      <c r="H808" s="276">
        <f>ROUND(BY65,0)</f>
        <v>0</v>
      </c>
      <c r="I808" s="276">
        <f>ROUND(BY66,0)</f>
        <v>53355</v>
      </c>
      <c r="J808" s="276">
        <f>ROUND(BY67,0)</f>
        <v>69054</v>
      </c>
      <c r="K808" s="276">
        <f>ROUND(BY68,0)</f>
        <v>0</v>
      </c>
      <c r="L808" s="276">
        <f>ROUND(BY69,0)</f>
        <v>104476</v>
      </c>
      <c r="M808" s="276">
        <f>ROUND(BY70,0)</f>
        <v>0</v>
      </c>
      <c r="N808" s="276"/>
      <c r="O808" s="276"/>
      <c r="P808" s="276">
        <f>IF(BY76&gt;0,ROUND(BY76,0),0)</f>
        <v>4666</v>
      </c>
      <c r="Q808" s="276">
        <f>IF(BY77&gt;0,ROUND(BY77,0),0)</f>
        <v>0</v>
      </c>
      <c r="R808" s="276">
        <f>IF(BY78&gt;0,ROUND(BY78,0),0)</f>
        <v>1321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131*2020*8730*A</v>
      </c>
      <c r="B809" s="276"/>
      <c r="C809" s="278">
        <f>ROUND(BZ60,2)</f>
        <v>49.86</v>
      </c>
      <c r="D809" s="276">
        <f>ROUND(BZ61,0)</f>
        <v>4008531</v>
      </c>
      <c r="E809" s="276">
        <f>ROUND(BZ62,0)</f>
        <v>1048779</v>
      </c>
      <c r="F809" s="276">
        <f>ROUND(BZ63,0)</f>
        <v>1557032</v>
      </c>
      <c r="G809" s="276">
        <f>ROUND(BZ64,0)</f>
        <v>2171</v>
      </c>
      <c r="H809" s="276">
        <f>ROUND(BZ65,0)</f>
        <v>0</v>
      </c>
      <c r="I809" s="276">
        <f>ROUND(BZ66,0)</f>
        <v>34883</v>
      </c>
      <c r="J809" s="276">
        <f>ROUND(BZ67,0)</f>
        <v>0</v>
      </c>
      <c r="K809" s="276">
        <f>ROUND(BZ68,0)</f>
        <v>0</v>
      </c>
      <c r="L809" s="276">
        <f>ROUND(BZ69,0)</f>
        <v>1481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131*2020*8740*A</v>
      </c>
      <c r="B810" s="276"/>
      <c r="C810" s="278">
        <f>ROUND(CA60,2)</f>
        <v>25.97</v>
      </c>
      <c r="D810" s="276">
        <f>ROUND(CA61,0)</f>
        <v>2674921</v>
      </c>
      <c r="E810" s="276">
        <f>ROUND(CA62,0)</f>
        <v>503830</v>
      </c>
      <c r="F810" s="276">
        <f>ROUND(CA63,0)</f>
        <v>0</v>
      </c>
      <c r="G810" s="276">
        <f>ROUND(CA64,0)</f>
        <v>72003</v>
      </c>
      <c r="H810" s="276">
        <f>ROUND(CA65,0)</f>
        <v>0</v>
      </c>
      <c r="I810" s="276">
        <f>ROUND(CA66,0)</f>
        <v>89498</v>
      </c>
      <c r="J810" s="276">
        <f>ROUND(CA67,0)</f>
        <v>0</v>
      </c>
      <c r="K810" s="276">
        <f>ROUND(CA68,0)</f>
        <v>0</v>
      </c>
      <c r="L810" s="276">
        <f>ROUND(CA69,0)</f>
        <v>26291</v>
      </c>
      <c r="M810" s="276">
        <f>ROUND(CA70,0)</f>
        <v>33412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131*2020*8770*A</v>
      </c>
      <c r="B811" s="276"/>
      <c r="C811" s="278">
        <f>ROUND(CB60,2)</f>
        <v>10.48</v>
      </c>
      <c r="D811" s="276">
        <f>ROUND(CB61,0)</f>
        <v>827639</v>
      </c>
      <c r="E811" s="276">
        <f>ROUND(CB62,0)</f>
        <v>216538</v>
      </c>
      <c r="F811" s="276">
        <f>ROUND(CB63,0)</f>
        <v>34240</v>
      </c>
      <c r="G811" s="276">
        <f>ROUND(CB64,0)</f>
        <v>17522</v>
      </c>
      <c r="H811" s="276">
        <f>ROUND(CB65,0)</f>
        <v>0</v>
      </c>
      <c r="I811" s="276">
        <f>ROUND(CB66,0)</f>
        <v>197674</v>
      </c>
      <c r="J811" s="276">
        <f>ROUND(CB67,0)</f>
        <v>533</v>
      </c>
      <c r="K811" s="276">
        <f>ROUND(CB68,0)</f>
        <v>286563</v>
      </c>
      <c r="L811" s="276">
        <f>ROUND(CB69,0)</f>
        <v>18001</v>
      </c>
      <c r="M811" s="276">
        <f>ROUND(CB70,0)</f>
        <v>135781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131*2020*8790*A</v>
      </c>
      <c r="B812" s="276"/>
      <c r="C812" s="278">
        <f>ROUND(CC60,2)</f>
        <v>67.459999999999994</v>
      </c>
      <c r="D812" s="276">
        <f>ROUND(CC61,0)</f>
        <v>7368457</v>
      </c>
      <c r="E812" s="276">
        <f>ROUND(CC62,0)</f>
        <v>1510599</v>
      </c>
      <c r="F812" s="276">
        <f>ROUND(CC63,0)</f>
        <v>306123</v>
      </c>
      <c r="G812" s="276">
        <f>ROUND(CC64,0)</f>
        <v>-659716</v>
      </c>
      <c r="H812" s="276">
        <f>ROUND(CC65,0)</f>
        <v>64542</v>
      </c>
      <c r="I812" s="276">
        <f>ROUND(CC66,0)</f>
        <v>3259945</v>
      </c>
      <c r="J812" s="276">
        <f>ROUND(CC67,0)</f>
        <v>287868</v>
      </c>
      <c r="K812" s="276">
        <f>ROUND(CC68,0)</f>
        <v>4494866</v>
      </c>
      <c r="L812" s="276">
        <f>ROUND(CC69,0)</f>
        <v>1049503</v>
      </c>
      <c r="M812" s="276">
        <f>ROUND(CC70,0)</f>
        <v>165539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131*2020*9000*A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35280495</v>
      </c>
      <c r="V813" s="277">
        <f>ROUND(CD70,0)</f>
        <v>-84176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2520.3200000000002</v>
      </c>
      <c r="D815" s="277">
        <f t="shared" si="22"/>
        <v>264285783</v>
      </c>
      <c r="E815" s="277">
        <f t="shared" si="22"/>
        <v>64191963</v>
      </c>
      <c r="F815" s="277">
        <f t="shared" si="22"/>
        <v>25620262</v>
      </c>
      <c r="G815" s="277">
        <f t="shared" si="22"/>
        <v>101921710</v>
      </c>
      <c r="H815" s="277">
        <f t="shared" si="22"/>
        <v>4331772</v>
      </c>
      <c r="I815" s="277">
        <f t="shared" si="22"/>
        <v>47650962</v>
      </c>
      <c r="J815" s="277">
        <f t="shared" si="22"/>
        <v>31578833</v>
      </c>
      <c r="K815" s="277">
        <f t="shared" si="22"/>
        <v>14723863</v>
      </c>
      <c r="L815" s="277">
        <f>SUM(L734:L813)+SUM(U734:U813)</f>
        <v>43282686</v>
      </c>
      <c r="M815" s="277">
        <f>SUM(M734:M813)+SUM(V734:V813)</f>
        <v>30709529</v>
      </c>
      <c r="N815" s="277">
        <f t="shared" ref="N815:Y815" si="23">SUM(N734:N813)</f>
        <v>1687996648</v>
      </c>
      <c r="O815" s="277">
        <f t="shared" si="23"/>
        <v>844865971</v>
      </c>
      <c r="P815" s="277">
        <f t="shared" si="23"/>
        <v>614209</v>
      </c>
      <c r="Q815" s="277">
        <f t="shared" si="23"/>
        <v>281943</v>
      </c>
      <c r="R815" s="277">
        <f t="shared" si="23"/>
        <v>117842</v>
      </c>
      <c r="S815" s="277">
        <f t="shared" si="23"/>
        <v>1904108</v>
      </c>
      <c r="T815" s="281">
        <f t="shared" si="23"/>
        <v>607</v>
      </c>
      <c r="U815" s="277">
        <f t="shared" si="23"/>
        <v>35280495</v>
      </c>
      <c r="V815" s="277">
        <f t="shared" si="23"/>
        <v>-84176</v>
      </c>
      <c r="W815" s="277">
        <f t="shared" si="23"/>
        <v>0</v>
      </c>
      <c r="X815" s="277">
        <f t="shared" si="23"/>
        <v>0</v>
      </c>
      <c r="Y815" s="277">
        <f t="shared" si="23"/>
        <v>176302391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2520.328</v>
      </c>
      <c r="D816" s="277">
        <f>CE61</f>
        <v>264285784.51000002</v>
      </c>
      <c r="E816" s="277">
        <f>CE62</f>
        <v>64191963</v>
      </c>
      <c r="F816" s="277">
        <f>CE63</f>
        <v>25620260.759999994</v>
      </c>
      <c r="G816" s="277">
        <f>CE64</f>
        <v>101921709.05999999</v>
      </c>
      <c r="H816" s="280">
        <f>CE65</f>
        <v>4331772.5599999996</v>
      </c>
      <c r="I816" s="280">
        <f>CE66</f>
        <v>47650957.979999997</v>
      </c>
      <c r="J816" s="280">
        <f>CE67</f>
        <v>31578833</v>
      </c>
      <c r="K816" s="280">
        <f>CE68</f>
        <v>14723862.609999999</v>
      </c>
      <c r="L816" s="280">
        <f>CE69</f>
        <v>43282689.170000002</v>
      </c>
      <c r="M816" s="280">
        <f>CE70</f>
        <v>30709529.110000007</v>
      </c>
      <c r="N816" s="277">
        <f>CE75</f>
        <v>1687996647.6900001</v>
      </c>
      <c r="O816" s="277">
        <f>CE73</f>
        <v>844865971.49999988</v>
      </c>
      <c r="P816" s="277">
        <f>CE76</f>
        <v>614209</v>
      </c>
      <c r="Q816" s="277">
        <f>CE77</f>
        <v>281943</v>
      </c>
      <c r="R816" s="277">
        <f>CE78</f>
        <v>117842</v>
      </c>
      <c r="S816" s="277">
        <f>CE79</f>
        <v>1904108</v>
      </c>
      <c r="T816" s="281">
        <f>CE80</f>
        <v>607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176302388.76999998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264285784.5</v>
      </c>
      <c r="E817" s="180">
        <f>C379</f>
        <v>64191963</v>
      </c>
      <c r="F817" s="180">
        <f>C380</f>
        <v>25620261</v>
      </c>
      <c r="G817" s="240">
        <f>C381</f>
        <v>101921708.5</v>
      </c>
      <c r="H817" s="240">
        <f>C382</f>
        <v>4331773</v>
      </c>
      <c r="I817" s="240">
        <f>C383</f>
        <v>47650958</v>
      </c>
      <c r="J817" s="240">
        <f>C384</f>
        <v>31578833</v>
      </c>
      <c r="K817" s="240">
        <f>C385</f>
        <v>14723863</v>
      </c>
      <c r="L817" s="240">
        <f>C386+C387+C388+C389</f>
        <v>43282689</v>
      </c>
      <c r="M817" s="240">
        <f>C370</f>
        <v>30709529</v>
      </c>
      <c r="N817" s="180">
        <f>D361</f>
        <v>1687996648</v>
      </c>
      <c r="O817" s="180">
        <f>C359</f>
        <v>844865972</v>
      </c>
    </row>
  </sheetData>
  <sheetProtection algorithmName="SHA-512" hashValue="WOZEE8+eDsoC2yOfCNDQRl1md+2N1DVh1K1pJlbryUhaQLvQs/vFOhd4LZMSIF9DqlSz16SX5WASN6hI3QIptg==" saltValue="37b4OFiBV40mdACDmErtyQ==" spinCount="100000" sheet="1" objects="1" scenarios="1"/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66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B6" sqref="B6"/>
    </sheetView>
  </sheetViews>
  <sheetFormatPr defaultColWidth="11.75" defaultRowHeight="12.65" customHeight="1" x14ac:dyDescent="0.3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0" width="11.75" style="180" customWidth="1"/>
    <col min="81" max="82" width="11.75" style="180"/>
    <col min="83" max="83" width="13.75" style="180" bestFit="1" customWidth="1"/>
    <col min="84" max="16384" width="11.75" style="180"/>
  </cols>
  <sheetData>
    <row r="1" spans="1:6" ht="12.75" customHeight="1" x14ac:dyDescent="0.3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3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3">
      <c r="A3" s="199"/>
      <c r="C3" s="236"/>
    </row>
    <row r="4" spans="1:6" ht="12.75" customHeight="1" x14ac:dyDescent="0.3">
      <c r="C4" s="236"/>
    </row>
    <row r="5" spans="1:6" ht="12.75" customHeight="1" x14ac:dyDescent="0.3">
      <c r="A5" s="199" t="s">
        <v>1258</v>
      </c>
      <c r="C5" s="236"/>
    </row>
    <row r="6" spans="1:6" ht="12.75" customHeight="1" x14ac:dyDescent="0.3">
      <c r="A6" s="199" t="s">
        <v>0</v>
      </c>
      <c r="C6" s="236"/>
    </row>
    <row r="7" spans="1:6" ht="12.75" customHeight="1" x14ac:dyDescent="0.3">
      <c r="A7" s="199" t="s">
        <v>1</v>
      </c>
      <c r="C7" s="236"/>
    </row>
    <row r="8" spans="1:6" ht="12.75" customHeight="1" x14ac:dyDescent="0.3">
      <c r="C8" s="236"/>
    </row>
    <row r="9" spans="1:6" ht="12.75" customHeight="1" x14ac:dyDescent="0.3">
      <c r="C9" s="236"/>
    </row>
    <row r="10" spans="1:6" ht="12.75" customHeight="1" x14ac:dyDescent="0.3">
      <c r="A10" s="198" t="s">
        <v>1228</v>
      </c>
      <c r="C10" s="236"/>
    </row>
    <row r="11" spans="1:6" ht="12.75" customHeight="1" x14ac:dyDescent="0.3">
      <c r="A11" s="198" t="s">
        <v>1231</v>
      </c>
      <c r="C11" s="236"/>
    </row>
    <row r="12" spans="1:6" ht="12.75" customHeight="1" x14ac:dyDescent="0.3">
      <c r="C12" s="236"/>
    </row>
    <row r="13" spans="1:6" ht="12.75" customHeight="1" x14ac:dyDescent="0.3">
      <c r="C13" s="236"/>
    </row>
    <row r="14" spans="1:6" ht="12.75" customHeight="1" x14ac:dyDescent="0.3">
      <c r="A14" s="199" t="s">
        <v>2</v>
      </c>
      <c r="C14" s="236"/>
    </row>
    <row r="15" spans="1:6" ht="12.75" customHeight="1" x14ac:dyDescent="0.3">
      <c r="A15" s="199"/>
      <c r="C15" s="236"/>
    </row>
    <row r="16" spans="1:6" ht="12.75" customHeight="1" x14ac:dyDescent="0.3">
      <c r="A16" s="180" t="s">
        <v>1260</v>
      </c>
      <c r="C16" s="236"/>
      <c r="F16" s="283" t="s">
        <v>1259</v>
      </c>
    </row>
    <row r="17" spans="1:6" ht="12.75" customHeight="1" x14ac:dyDescent="0.3">
      <c r="A17" s="180" t="s">
        <v>1230</v>
      </c>
      <c r="C17" s="283" t="s">
        <v>1259</v>
      </c>
    </row>
    <row r="18" spans="1:6" ht="12.75" customHeight="1" x14ac:dyDescent="0.3">
      <c r="A18" s="228"/>
      <c r="C18" s="236"/>
    </row>
    <row r="19" spans="1:6" ht="12.75" customHeight="1" x14ac:dyDescent="0.3">
      <c r="C19" s="236"/>
    </row>
    <row r="20" spans="1:6" ht="12.75" customHeight="1" x14ac:dyDescent="0.3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3">
      <c r="A21" s="199"/>
      <c r="C21" s="236"/>
    </row>
    <row r="22" spans="1:6" ht="12.65" customHeight="1" x14ac:dyDescent="0.3">
      <c r="A22" s="237" t="s">
        <v>1254</v>
      </c>
      <c r="B22" s="238"/>
      <c r="C22" s="239"/>
      <c r="D22" s="237"/>
      <c r="E22" s="237"/>
    </row>
    <row r="23" spans="1:6" ht="12.65" customHeight="1" x14ac:dyDescent="0.3">
      <c r="B23" s="199"/>
      <c r="C23" s="236"/>
    </row>
    <row r="24" spans="1:6" ht="12.65" customHeight="1" x14ac:dyDescent="0.3">
      <c r="A24" s="240" t="s">
        <v>3</v>
      </c>
      <c r="C24" s="236"/>
    </row>
    <row r="25" spans="1:6" ht="12.65" customHeight="1" x14ac:dyDescent="0.3">
      <c r="A25" s="198" t="s">
        <v>1235</v>
      </c>
      <c r="C25" s="236"/>
    </row>
    <row r="26" spans="1:6" ht="12.65" customHeight="1" x14ac:dyDescent="0.3">
      <c r="A26" s="199" t="s">
        <v>4</v>
      </c>
      <c r="C26" s="236"/>
    </row>
    <row r="27" spans="1:6" ht="12.65" customHeight="1" x14ac:dyDescent="0.3">
      <c r="A27" s="198" t="s">
        <v>1236</v>
      </c>
      <c r="C27" s="236"/>
    </row>
    <row r="28" spans="1:6" ht="12.65" customHeight="1" x14ac:dyDescent="0.3">
      <c r="A28" s="199" t="s">
        <v>5</v>
      </c>
      <c r="C28" s="236"/>
    </row>
    <row r="29" spans="1:6" ht="12.65" customHeight="1" x14ac:dyDescent="0.3">
      <c r="A29" s="198"/>
      <c r="C29" s="236"/>
    </row>
    <row r="30" spans="1:6" ht="12.65" customHeight="1" x14ac:dyDescent="0.3">
      <c r="A30" s="180" t="s">
        <v>6</v>
      </c>
      <c r="C30" s="236"/>
    </row>
    <row r="31" spans="1:6" ht="12.65" customHeight="1" x14ac:dyDescent="0.3">
      <c r="A31" s="199" t="s">
        <v>7</v>
      </c>
      <c r="C31" s="236"/>
    </row>
    <row r="32" spans="1:6" ht="12.65" customHeight="1" x14ac:dyDescent="0.3">
      <c r="A32" s="199" t="s">
        <v>8</v>
      </c>
      <c r="C32" s="236"/>
    </row>
    <row r="33" spans="1:83" ht="12.65" customHeight="1" x14ac:dyDescent="0.3">
      <c r="A33" s="198" t="s">
        <v>1237</v>
      </c>
      <c r="C33" s="236"/>
    </row>
    <row r="34" spans="1:83" ht="12.65" customHeight="1" x14ac:dyDescent="0.3">
      <c r="A34" s="199" t="s">
        <v>9</v>
      </c>
      <c r="C34" s="236"/>
    </row>
    <row r="35" spans="1:83" ht="12.65" customHeight="1" x14ac:dyDescent="0.3">
      <c r="A35" s="199"/>
      <c r="C35" s="236"/>
    </row>
    <row r="36" spans="1:83" ht="12.65" customHeight="1" x14ac:dyDescent="0.3">
      <c r="A36" s="198" t="s">
        <v>1238</v>
      </c>
      <c r="C36" s="236"/>
    </row>
    <row r="37" spans="1:83" ht="12.65" customHeight="1" x14ac:dyDescent="0.3">
      <c r="A37" s="199" t="s">
        <v>1229</v>
      </c>
      <c r="C37" s="236"/>
    </row>
    <row r="38" spans="1:83" ht="12" customHeight="1" x14ac:dyDescent="0.3">
      <c r="A38" s="198"/>
      <c r="C38" s="236"/>
    </row>
    <row r="39" spans="1:83" ht="12.65" customHeight="1" x14ac:dyDescent="0.3">
      <c r="A39" s="199"/>
      <c r="C39" s="236"/>
    </row>
    <row r="40" spans="1:83" ht="12" customHeight="1" x14ac:dyDescent="0.3">
      <c r="A40" s="199"/>
      <c r="C40" s="236"/>
    </row>
    <row r="41" spans="1:83" ht="12" customHeight="1" x14ac:dyDescent="0.3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3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3">
      <c r="A43" s="199"/>
      <c r="C43" s="236"/>
      <c r="F43" s="181"/>
    </row>
    <row r="44" spans="1:83" ht="12" customHeight="1" x14ac:dyDescent="0.3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">
      <c r="A47" s="175" t="s">
        <v>204</v>
      </c>
      <c r="B47" s="183"/>
      <c r="C47" s="184">
        <v>2084843.68</v>
      </c>
      <c r="D47" s="184">
        <v>0</v>
      </c>
      <c r="E47" s="184">
        <v>5508651.5900000008</v>
      </c>
      <c r="F47" s="184">
        <v>0</v>
      </c>
      <c r="G47" s="184">
        <v>0</v>
      </c>
      <c r="H47" s="184">
        <v>321842.34999999998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1137304.3500000001</v>
      </c>
      <c r="P47" s="184">
        <v>1934387.1900000004</v>
      </c>
      <c r="Q47" s="184">
        <v>474357.95999999996</v>
      </c>
      <c r="R47" s="184">
        <v>168056.92</v>
      </c>
      <c r="S47" s="184">
        <v>520947.45</v>
      </c>
      <c r="T47" s="184">
        <v>242861.52000000002</v>
      </c>
      <c r="U47" s="184">
        <v>732103.72000000009</v>
      </c>
      <c r="V47" s="184">
        <v>64100.579999999994</v>
      </c>
      <c r="W47" s="184">
        <v>192836.76000000004</v>
      </c>
      <c r="X47" s="184">
        <v>216566.89</v>
      </c>
      <c r="Y47" s="184">
        <v>1062788.76</v>
      </c>
      <c r="Z47" s="184">
        <v>1199766.52</v>
      </c>
      <c r="AA47" s="184">
        <v>120598.17</v>
      </c>
      <c r="AB47" s="184">
        <v>983637.45000000007</v>
      </c>
      <c r="AC47" s="184">
        <v>327031.45999999996</v>
      </c>
      <c r="AD47" s="184"/>
      <c r="AE47" s="184">
        <v>462370.04000000004</v>
      </c>
      <c r="AF47" s="184">
        <v>650724.71</v>
      </c>
      <c r="AG47" s="184">
        <v>1455623.32</v>
      </c>
      <c r="AH47" s="184">
        <v>0</v>
      </c>
      <c r="AI47" s="184">
        <v>0</v>
      </c>
      <c r="AJ47" s="184">
        <v>426087.4</v>
      </c>
      <c r="AK47" s="184">
        <v>161325.66000000003</v>
      </c>
      <c r="AL47" s="184">
        <v>77866.16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11839893.309999999</v>
      </c>
      <c r="AW47" s="184">
        <v>51455.63</v>
      </c>
      <c r="AX47" s="184">
        <v>0</v>
      </c>
      <c r="AY47" s="184">
        <v>95144.67</v>
      </c>
      <c r="AZ47" s="184">
        <v>799324.1100000001</v>
      </c>
      <c r="BA47" s="184">
        <v>31118.21</v>
      </c>
      <c r="BB47" s="184">
        <v>358005.78</v>
      </c>
      <c r="BC47" s="184">
        <v>0</v>
      </c>
      <c r="BD47" s="184">
        <v>170330.4</v>
      </c>
      <c r="BE47" s="184">
        <v>563655.82000000007</v>
      </c>
      <c r="BF47" s="184">
        <v>731524.42999999993</v>
      </c>
      <c r="BG47" s="184">
        <v>74382.040000000008</v>
      </c>
      <c r="BH47" s="184">
        <v>1793423.1400000001</v>
      </c>
      <c r="BI47" s="184"/>
      <c r="BJ47" s="184">
        <v>357681.51</v>
      </c>
      <c r="BK47" s="184">
        <v>575805.74</v>
      </c>
      <c r="BL47" s="184">
        <v>646511.69999999995</v>
      </c>
      <c r="BM47" s="184">
        <v>0</v>
      </c>
      <c r="BN47" s="184">
        <v>769970.78</v>
      </c>
      <c r="BO47" s="184">
        <v>47093.45</v>
      </c>
      <c r="BP47" s="184">
        <v>330477.63</v>
      </c>
      <c r="BQ47" s="184"/>
      <c r="BR47" s="184">
        <v>738402</v>
      </c>
      <c r="BS47" s="184">
        <v>29208.75</v>
      </c>
      <c r="BT47" s="184">
        <v>20510.059999999998</v>
      </c>
      <c r="BU47" s="184">
        <v>0</v>
      </c>
      <c r="BV47" s="184">
        <v>388419.66000000003</v>
      </c>
      <c r="BW47" s="184">
        <v>68067.740000000005</v>
      </c>
      <c r="BX47" s="184">
        <v>318038.44</v>
      </c>
      <c r="BY47" s="184">
        <v>349823.09</v>
      </c>
      <c r="BZ47" s="184">
        <v>741885.14</v>
      </c>
      <c r="CA47" s="184">
        <v>232418.67</v>
      </c>
      <c r="CB47" s="184">
        <v>154908.22999999998</v>
      </c>
      <c r="CC47" s="287">
        <f>869461.8-3</f>
        <v>869458.8</v>
      </c>
      <c r="CD47" s="195"/>
      <c r="CE47" s="195">
        <f>SUM(C47:CC47)</f>
        <v>43673619.540000007</v>
      </c>
    </row>
    <row r="48" spans="1:83" ht="12.65" customHeight="1" x14ac:dyDescent="0.3">
      <c r="A48" s="175" t="s">
        <v>205</v>
      </c>
      <c r="B48" s="183">
        <v>14939209</v>
      </c>
      <c r="C48" s="245">
        <f>ROUND(((B48/CE61)*C61),0)</f>
        <v>826237</v>
      </c>
      <c r="D48" s="245">
        <f>ROUND(((B48/CE61)*D61),0)</f>
        <v>0</v>
      </c>
      <c r="E48" s="195">
        <f>ROUND(((B48/CE61)*E61),0)</f>
        <v>1887795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117548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435186</v>
      </c>
      <c r="P48" s="195">
        <f>ROUND(((B48/CE61)*P61),0)</f>
        <v>683419</v>
      </c>
      <c r="Q48" s="195">
        <f>ROUND(((B48/CE61)*Q61),0)</f>
        <v>181587</v>
      </c>
      <c r="R48" s="195">
        <f>ROUND(((B48/CE61)*R61),0)</f>
        <v>48337</v>
      </c>
      <c r="S48" s="195">
        <f>ROUND(((B48/CE61)*S61),0)</f>
        <v>139424</v>
      </c>
      <c r="T48" s="195">
        <f>ROUND(((B48/CE61)*T61),0)</f>
        <v>110184</v>
      </c>
      <c r="U48" s="195">
        <f>ROUND(((B48/CE61)*U61),0)</f>
        <v>234437</v>
      </c>
      <c r="V48" s="195">
        <f>ROUND(((B48/CE61)*V61),0)</f>
        <v>20103</v>
      </c>
      <c r="W48" s="195">
        <f>ROUND(((B48/CE61)*W61),0)</f>
        <v>67807</v>
      </c>
      <c r="X48" s="195">
        <f>ROUND(((B48/CE61)*X61),0)</f>
        <v>72275</v>
      </c>
      <c r="Y48" s="195">
        <f>ROUND(((B48/CE61)*Y61),0)</f>
        <v>356527</v>
      </c>
      <c r="Z48" s="195">
        <f>ROUND(((B48/CE61)*Z61),0)</f>
        <v>428982</v>
      </c>
      <c r="AA48" s="195">
        <f>ROUND(((B48/CE61)*AA61),0)</f>
        <v>42650</v>
      </c>
      <c r="AB48" s="195">
        <f>ROUND(((B48/CE61)*AB61),0)</f>
        <v>354787</v>
      </c>
      <c r="AC48" s="195">
        <f>ROUND(((B48/CE61)*AC61),0)</f>
        <v>93489</v>
      </c>
      <c r="AD48" s="195">
        <f>ROUND(((B48/CE61)*AD61),0)</f>
        <v>0</v>
      </c>
      <c r="AE48" s="195">
        <f>ROUND(((B48/CE61)*AE61),0)</f>
        <v>154590</v>
      </c>
      <c r="AF48" s="195">
        <f>ROUND(((B48/CE61)*AF61),0)</f>
        <v>172721</v>
      </c>
      <c r="AG48" s="195">
        <f>ROUND(((B48/CE61)*AG61),0)</f>
        <v>494771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134382</v>
      </c>
      <c r="AK48" s="195">
        <f>ROUND(((B48/CE61)*AK61),0)</f>
        <v>59272</v>
      </c>
      <c r="AL48" s="195">
        <f>ROUND(((B48/CE61)*AL61),0)</f>
        <v>28637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4273583</v>
      </c>
      <c r="AW48" s="195">
        <f>ROUND(((B48/CE61)*AW61),0)</f>
        <v>17338</v>
      </c>
      <c r="AX48" s="195">
        <f>ROUND(((B48/CE61)*AX61),0)</f>
        <v>0</v>
      </c>
      <c r="AY48" s="195">
        <f>ROUND(((B48/CE61)*AY61),0)</f>
        <v>26873</v>
      </c>
      <c r="AZ48" s="195">
        <f>ROUND(((B48/CE61)*AZ61),0)</f>
        <v>189659</v>
      </c>
      <c r="BA48" s="195">
        <f>ROUND(((B48/CE61)*BA61),0)</f>
        <v>9950</v>
      </c>
      <c r="BB48" s="195">
        <f>ROUND(((B48/CE61)*BB61),0)</f>
        <v>124124</v>
      </c>
      <c r="BC48" s="195">
        <f>ROUND(((B48/CE61)*BC61),0)</f>
        <v>0</v>
      </c>
      <c r="BD48" s="195">
        <f>ROUND(((B48/CE61)*BD61),0)</f>
        <v>47661</v>
      </c>
      <c r="BE48" s="195">
        <f>ROUND(((B48/CE61)*BE61),0)</f>
        <v>152515</v>
      </c>
      <c r="BF48" s="195">
        <f>ROUND(((B48/CE61)*BF61),0)</f>
        <v>185559</v>
      </c>
      <c r="BG48" s="195">
        <f>ROUND(((B48/CE61)*BG61),0)</f>
        <v>18565</v>
      </c>
      <c r="BH48" s="195">
        <f>ROUND(((B48/CE61)*BH61),0)</f>
        <v>644492</v>
      </c>
      <c r="BI48" s="195">
        <f>ROUND(((B48/CE61)*BI61),0)</f>
        <v>0</v>
      </c>
      <c r="BJ48" s="195">
        <f>ROUND(((B48/CE61)*BJ61),0)</f>
        <v>91775</v>
      </c>
      <c r="BK48" s="195">
        <f>ROUND(((B48/CE61)*BK61),0)</f>
        <v>164129</v>
      </c>
      <c r="BL48" s="195">
        <f>ROUND(((B48/CE61)*BL61),0)</f>
        <v>175745</v>
      </c>
      <c r="BM48" s="195">
        <f>ROUND(((B48/CE61)*BM61),0)</f>
        <v>0</v>
      </c>
      <c r="BN48" s="195">
        <f>ROUND(((B48/CE61)*BN61),0)</f>
        <v>288584</v>
      </c>
      <c r="BO48" s="195">
        <f>ROUND(((B48/CE61)*BO61),0)</f>
        <v>14276</v>
      </c>
      <c r="BP48" s="195">
        <f>ROUND(((B48/CE61)*BP61),0)</f>
        <v>107600</v>
      </c>
      <c r="BQ48" s="195">
        <f>ROUND(((B48/CE61)*BQ61),0)</f>
        <v>0</v>
      </c>
      <c r="BR48" s="195">
        <f>ROUND(((B48/CE61)*BR61),0)</f>
        <v>124288</v>
      </c>
      <c r="BS48" s="195">
        <f>ROUND(((B48/CE61)*BS61),0)</f>
        <v>11091</v>
      </c>
      <c r="BT48" s="195">
        <f>ROUND(((B48/CE61)*BT61),0)</f>
        <v>6417</v>
      </c>
      <c r="BU48" s="195">
        <f>ROUND(((B48/CE61)*BU61),0)</f>
        <v>0</v>
      </c>
      <c r="BV48" s="195">
        <f>ROUND(((B48/CE61)*BV61),0)</f>
        <v>116285</v>
      </c>
      <c r="BW48" s="195">
        <f>ROUND(((B48/CE61)*BW61),0)</f>
        <v>16411</v>
      </c>
      <c r="BX48" s="195">
        <f>ROUND(((B48/CE61)*BX61),0)</f>
        <v>117965</v>
      </c>
      <c r="BY48" s="195">
        <f>ROUND(((B48/CE61)*BY61),0)</f>
        <v>145575</v>
      </c>
      <c r="BZ48" s="195">
        <f>ROUND(((B48/CE61)*BZ61),0)</f>
        <v>207372</v>
      </c>
      <c r="CA48" s="195">
        <f>ROUND(((B48/CE61)*CA61),0)</f>
        <v>127490</v>
      </c>
      <c r="CB48" s="195">
        <f>ROUND(((B48/CE61)*CB61),0)</f>
        <v>50168</v>
      </c>
      <c r="CC48" s="195">
        <f>ROUND(((B48/CE61)*CC61),0)</f>
        <v>338573</v>
      </c>
      <c r="CD48" s="195"/>
      <c r="CE48" s="195">
        <f>SUM(C48:CD48)</f>
        <v>14939210</v>
      </c>
    </row>
    <row r="49" spans="1:84" ht="12.65" customHeight="1" x14ac:dyDescent="0.3">
      <c r="A49" s="175" t="s">
        <v>206</v>
      </c>
      <c r="B49" s="195">
        <f>B47+B48</f>
        <v>14939209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">
      <c r="A51" s="171" t="s">
        <v>207</v>
      </c>
      <c r="B51" s="184"/>
      <c r="C51" s="184">
        <v>477995.01</v>
      </c>
      <c r="D51" s="184"/>
      <c r="E51" s="184">
        <v>589236.81999999995</v>
      </c>
      <c r="F51" s="184"/>
      <c r="G51" s="184"/>
      <c r="H51" s="184">
        <v>18066.45</v>
      </c>
      <c r="I51" s="184"/>
      <c r="J51" s="184"/>
      <c r="K51" s="184"/>
      <c r="L51" s="184"/>
      <c r="M51" s="184"/>
      <c r="N51" s="184"/>
      <c r="O51" s="184">
        <v>94584.81</v>
      </c>
      <c r="P51" s="184">
        <v>2133976.52</v>
      </c>
      <c r="Q51" s="184">
        <v>38964.94</v>
      </c>
      <c r="R51" s="184">
        <v>224417.99</v>
      </c>
      <c r="S51" s="184">
        <v>1198705.0499999998</v>
      </c>
      <c r="T51" s="184">
        <v>30585.260000000002</v>
      </c>
      <c r="U51" s="184">
        <v>283950.46000000002</v>
      </c>
      <c r="V51" s="184">
        <v>45867.18</v>
      </c>
      <c r="W51" s="184">
        <v>600722.09</v>
      </c>
      <c r="X51" s="184">
        <v>548561.87</v>
      </c>
      <c r="Y51" s="184">
        <v>852195.63</v>
      </c>
      <c r="Z51" s="184">
        <v>1809274.25</v>
      </c>
      <c r="AA51" s="184">
        <v>135671.71000000002</v>
      </c>
      <c r="AB51" s="184">
        <v>530684.39</v>
      </c>
      <c r="AC51" s="184">
        <v>44134.07</v>
      </c>
      <c r="AD51" s="184"/>
      <c r="AE51" s="184">
        <v>750.55</v>
      </c>
      <c r="AF51" s="184">
        <v>25113.020000000004</v>
      </c>
      <c r="AG51" s="184">
        <v>131943.97</v>
      </c>
      <c r="AH51" s="184"/>
      <c r="AI51" s="184"/>
      <c r="AJ51" s="184">
        <v>16723.39</v>
      </c>
      <c r="AK51" s="184"/>
      <c r="AL51" s="184">
        <v>7965.84</v>
      </c>
      <c r="AM51" s="184"/>
      <c r="AN51" s="184"/>
      <c r="AO51" s="184"/>
      <c r="AP51" s="184"/>
      <c r="AQ51" s="184"/>
      <c r="AR51" s="184"/>
      <c r="AS51" s="184"/>
      <c r="AT51" s="184"/>
      <c r="AU51" s="184"/>
      <c r="AV51" s="184">
        <v>3550846.4899999993</v>
      </c>
      <c r="AW51" s="184"/>
      <c r="AX51" s="184"/>
      <c r="AY51" s="184"/>
      <c r="AZ51" s="184">
        <v>66496.98</v>
      </c>
      <c r="BA51" s="184"/>
      <c r="BB51" s="184">
        <v>5020.93</v>
      </c>
      <c r="BC51" s="184"/>
      <c r="BD51" s="184">
        <v>68387.990000000005</v>
      </c>
      <c r="BE51" s="184">
        <v>469209.99</v>
      </c>
      <c r="BF51" s="184">
        <v>25928.59</v>
      </c>
      <c r="BG51" s="184"/>
      <c r="BH51" s="184">
        <v>7974605.21</v>
      </c>
      <c r="BI51" s="184"/>
      <c r="BJ51" s="184">
        <v>52572.72</v>
      </c>
      <c r="BK51" s="184">
        <v>21169.98</v>
      </c>
      <c r="BL51" s="184">
        <v>6058.25</v>
      </c>
      <c r="BM51" s="184"/>
      <c r="BN51" s="184">
        <v>576.36</v>
      </c>
      <c r="BO51" s="184"/>
      <c r="BP51" s="184">
        <v>7189.6</v>
      </c>
      <c r="BQ51" s="184"/>
      <c r="BR51" s="184">
        <v>26449.26</v>
      </c>
      <c r="BS51" s="184">
        <v>11674.56</v>
      </c>
      <c r="BT51" s="184"/>
      <c r="BU51" s="184"/>
      <c r="BV51" s="184">
        <v>20.83</v>
      </c>
      <c r="BW51" s="184">
        <v>2297.46</v>
      </c>
      <c r="BX51" s="184"/>
      <c r="BY51" s="184"/>
      <c r="BZ51" s="184"/>
      <c r="CA51" s="184">
        <v>2236.0100000000002</v>
      </c>
      <c r="CB51" s="184">
        <v>533.4</v>
      </c>
      <c r="CC51" s="287">
        <f>304873.24+2</f>
        <v>304875.24</v>
      </c>
      <c r="CD51" s="195"/>
      <c r="CE51" s="195">
        <f>SUM(C51:CD51)</f>
        <v>22436241.120000001</v>
      </c>
    </row>
    <row r="52" spans="1:84" ht="12.65" customHeight="1" x14ac:dyDescent="0.3">
      <c r="A52" s="171" t="s">
        <v>208</v>
      </c>
      <c r="B52" s="184">
        <v>9204591</v>
      </c>
      <c r="C52" s="195">
        <f>ROUND((B52/(CE76+CF76)*C76),0)</f>
        <v>512719</v>
      </c>
      <c r="D52" s="195">
        <f>ROUND((B52/(CE76+CF76)*D76),0)</f>
        <v>0</v>
      </c>
      <c r="E52" s="195">
        <f>ROUND((B52/(CE76+CF76)*E76),0)</f>
        <v>1889569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99957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243256</v>
      </c>
      <c r="P52" s="195">
        <f>ROUND((B52/(CE76+CF76)*P76),0)</f>
        <v>882596</v>
      </c>
      <c r="Q52" s="195">
        <f>ROUND((B52/(CE76+CF76)*Q76),0)</f>
        <v>165184</v>
      </c>
      <c r="R52" s="195">
        <f>ROUND((B52/(CE76+CF76)*R76),0)</f>
        <v>12737</v>
      </c>
      <c r="S52" s="195">
        <f>ROUND((B52/(CE76+CF76)*S76),0)</f>
        <v>227846</v>
      </c>
      <c r="T52" s="195">
        <f>ROUND((B52/(CE76+CF76)*T76),0)</f>
        <v>78117</v>
      </c>
      <c r="U52" s="195">
        <f>ROUND((B52/(CE76+CF76)*U76),0)</f>
        <v>179204</v>
      </c>
      <c r="V52" s="195">
        <f>ROUND((B52/(CE76+CF76)*V76),0)</f>
        <v>25291</v>
      </c>
      <c r="W52" s="195">
        <f>ROUND((B52/(CE76+CF76)*W76),0)</f>
        <v>30132</v>
      </c>
      <c r="X52" s="195">
        <f>ROUND((B52/(CE76+CF76)*X76),0)</f>
        <v>21396</v>
      </c>
      <c r="Y52" s="195">
        <f>ROUND((B52/(CE76+CF76)*Y76),0)</f>
        <v>642273</v>
      </c>
      <c r="Z52" s="195">
        <f>ROUND((B52/(CE76+CF76)*Z76),0)</f>
        <v>212956</v>
      </c>
      <c r="AA52" s="195">
        <f>ROUND((B52/(CE76+CF76)*AA76),0)</f>
        <v>41403</v>
      </c>
      <c r="AB52" s="195">
        <f>ROUND((B52/(CE76+CF76)*AB76),0)</f>
        <v>108127</v>
      </c>
      <c r="AC52" s="195">
        <f>ROUND((B52/(CE76+CF76)*AC76),0)</f>
        <v>17532</v>
      </c>
      <c r="AD52" s="195">
        <f>ROUND((B52/(CE76+CF76)*AD76),0)</f>
        <v>0</v>
      </c>
      <c r="AE52" s="195">
        <f>ROUND((B52/(CE76+CF76)*AE76),0)</f>
        <v>17029</v>
      </c>
      <c r="AF52" s="195">
        <f>ROUND((B52/(CE76+CF76)*AF76),0)</f>
        <v>0</v>
      </c>
      <c r="AG52" s="195">
        <f>ROUND((B52/(CE76+CF76)*AG76),0)</f>
        <v>563285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11301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55408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95665</v>
      </c>
      <c r="AZ52" s="195">
        <f>ROUND((B52/(CE76+CF76)*AZ76),0)</f>
        <v>125507</v>
      </c>
      <c r="BA52" s="195">
        <f>ROUND((B52/(CE76+CF76)*BA76),0)</f>
        <v>12722</v>
      </c>
      <c r="BB52" s="195">
        <f>ROUND((B52/(CE76+CF76)*BB76),0)</f>
        <v>4123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2410168</v>
      </c>
      <c r="BF52" s="195">
        <f>ROUND((B52/(CE76+CF76)*BF76),0)</f>
        <v>54965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284491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10461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102278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66892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9204590</v>
      </c>
    </row>
    <row r="53" spans="1:84" ht="12.65" customHeight="1" x14ac:dyDescent="0.3">
      <c r="A53" s="175" t="s">
        <v>206</v>
      </c>
      <c r="B53" s="195">
        <f>B51+B52</f>
        <v>9204591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5" customHeight="1" x14ac:dyDescent="0.3">
      <c r="A59" s="171" t="s">
        <v>233</v>
      </c>
      <c r="B59" s="175"/>
      <c r="C59" s="184">
        <v>12008</v>
      </c>
      <c r="D59" s="184"/>
      <c r="E59" s="184">
        <v>50863</v>
      </c>
      <c r="F59" s="184"/>
      <c r="G59" s="184"/>
      <c r="H59" s="184">
        <v>3526</v>
      </c>
      <c r="I59" s="184"/>
      <c r="J59" s="184"/>
      <c r="K59" s="184"/>
      <c r="L59" s="184"/>
      <c r="M59" s="184"/>
      <c r="N59" s="184"/>
      <c r="O59" s="184">
        <v>3648</v>
      </c>
      <c r="P59" s="185">
        <v>1261044</v>
      </c>
      <c r="Q59" s="185">
        <v>740444</v>
      </c>
      <c r="R59" s="185">
        <v>1376799</v>
      </c>
      <c r="S59" s="248"/>
      <c r="T59" s="248"/>
      <c r="U59" s="224">
        <v>788536</v>
      </c>
      <c r="V59" s="185">
        <v>26929</v>
      </c>
      <c r="W59" s="185">
        <v>67830.47</v>
      </c>
      <c r="X59" s="185">
        <v>129693.62</v>
      </c>
      <c r="Y59" s="185">
        <v>146696</v>
      </c>
      <c r="Z59" s="185">
        <v>24222</v>
      </c>
      <c r="AA59" s="185">
        <v>22625</v>
      </c>
      <c r="AB59" s="248"/>
      <c r="AC59" s="185"/>
      <c r="AD59" s="185"/>
      <c r="AE59" s="185"/>
      <c r="AF59" s="185">
        <v>26545</v>
      </c>
      <c r="AG59" s="185">
        <v>51464</v>
      </c>
      <c r="AH59" s="185"/>
      <c r="AI59" s="185"/>
      <c r="AJ59" s="185">
        <v>22074.5</v>
      </c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296155</v>
      </c>
      <c r="AZ59" s="185">
        <v>649411</v>
      </c>
      <c r="BA59" s="248"/>
      <c r="BB59" s="248"/>
      <c r="BC59" s="248"/>
      <c r="BD59" s="248"/>
      <c r="BE59" s="185">
        <v>602702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5" customHeight="1" x14ac:dyDescent="0.3">
      <c r="A60" s="250" t="s">
        <v>234</v>
      </c>
      <c r="B60" s="175"/>
      <c r="C60" s="186">
        <v>125.68</v>
      </c>
      <c r="D60" s="187"/>
      <c r="E60" s="187">
        <v>355.85</v>
      </c>
      <c r="F60" s="223"/>
      <c r="G60" s="187"/>
      <c r="H60" s="187">
        <v>20.52</v>
      </c>
      <c r="I60" s="187"/>
      <c r="J60" s="223"/>
      <c r="K60" s="187"/>
      <c r="L60" s="187"/>
      <c r="M60" s="187"/>
      <c r="N60" s="187"/>
      <c r="O60" s="187">
        <v>66.62</v>
      </c>
      <c r="P60" s="221">
        <v>117.72</v>
      </c>
      <c r="Q60" s="221">
        <v>25.96</v>
      </c>
      <c r="R60" s="221">
        <v>10.73</v>
      </c>
      <c r="S60" s="221">
        <v>42.69</v>
      </c>
      <c r="T60" s="221">
        <v>15.71</v>
      </c>
      <c r="U60" s="221">
        <v>57.68</v>
      </c>
      <c r="V60" s="221">
        <v>5.14</v>
      </c>
      <c r="W60" s="221">
        <v>10.62</v>
      </c>
      <c r="X60" s="221">
        <v>12.86</v>
      </c>
      <c r="Y60" s="221">
        <v>67.09</v>
      </c>
      <c r="Z60" s="221">
        <v>73.52</v>
      </c>
      <c r="AA60" s="221">
        <v>5.96</v>
      </c>
      <c r="AB60" s="221">
        <v>57.04</v>
      </c>
      <c r="AC60" s="221">
        <v>17.97</v>
      </c>
      <c r="AD60" s="221"/>
      <c r="AE60" s="221">
        <v>29.69</v>
      </c>
      <c r="AF60" s="221">
        <v>49.98</v>
      </c>
      <c r="AG60" s="221">
        <v>98.45</v>
      </c>
      <c r="AH60" s="221"/>
      <c r="AI60" s="221"/>
      <c r="AJ60" s="221">
        <v>26.46</v>
      </c>
      <c r="AK60" s="221">
        <v>11.3</v>
      </c>
      <c r="AL60" s="221">
        <v>5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448.06</v>
      </c>
      <c r="AW60" s="221">
        <v>3.34</v>
      </c>
      <c r="AX60" s="221"/>
      <c r="AY60" s="221">
        <v>6.76</v>
      </c>
      <c r="AZ60" s="221">
        <v>64.849999999999994</v>
      </c>
      <c r="BA60" s="221">
        <v>3.98</v>
      </c>
      <c r="BB60" s="221">
        <v>19.73</v>
      </c>
      <c r="BC60" s="221"/>
      <c r="BD60" s="221">
        <v>11.65</v>
      </c>
      <c r="BE60" s="221">
        <v>34.020000000000003</v>
      </c>
      <c r="BF60" s="221">
        <v>68.900000000000006</v>
      </c>
      <c r="BG60" s="221">
        <v>6.54</v>
      </c>
      <c r="BH60" s="221">
        <v>97.19</v>
      </c>
      <c r="BI60" s="221"/>
      <c r="BJ60" s="221">
        <v>17.399999999999999</v>
      </c>
      <c r="BK60" s="221">
        <v>38.51</v>
      </c>
      <c r="BL60" s="221">
        <v>55.7</v>
      </c>
      <c r="BM60" s="221"/>
      <c r="BN60" s="221">
        <v>15.22</v>
      </c>
      <c r="BO60" s="221">
        <v>3.16</v>
      </c>
      <c r="BP60" s="221">
        <v>18.18</v>
      </c>
      <c r="BQ60" s="221"/>
      <c r="BR60" s="221">
        <v>21.17</v>
      </c>
      <c r="BS60" s="221">
        <v>1.99</v>
      </c>
      <c r="BT60" s="221">
        <v>1.45</v>
      </c>
      <c r="BU60" s="221"/>
      <c r="BV60" s="221">
        <v>32.31</v>
      </c>
      <c r="BW60" s="221">
        <v>3.6</v>
      </c>
      <c r="BX60" s="221">
        <v>18.2</v>
      </c>
      <c r="BY60" s="221">
        <v>23.35</v>
      </c>
      <c r="BZ60" s="221">
        <v>45.72</v>
      </c>
      <c r="CA60" s="221">
        <v>24.06</v>
      </c>
      <c r="CB60" s="221">
        <v>10.64</v>
      </c>
      <c r="CC60" s="221">
        <v>47.51</v>
      </c>
      <c r="CD60" s="249" t="s">
        <v>221</v>
      </c>
      <c r="CE60" s="251">
        <f t="shared" ref="CE60:CE70" si="0">SUM(C60:CD60)</f>
        <v>2453.4299999999989</v>
      </c>
    </row>
    <row r="61" spans="1:84" ht="12.65" customHeight="1" x14ac:dyDescent="0.3">
      <c r="A61" s="171" t="s">
        <v>235</v>
      </c>
      <c r="B61" s="175"/>
      <c r="C61" s="184">
        <v>13661632.399999995</v>
      </c>
      <c r="D61" s="184"/>
      <c r="E61" s="184">
        <v>31214237.800000001</v>
      </c>
      <c r="F61" s="185"/>
      <c r="G61" s="184"/>
      <c r="H61" s="184">
        <v>1943621.4399999997</v>
      </c>
      <c r="I61" s="185"/>
      <c r="J61" s="185"/>
      <c r="K61" s="185"/>
      <c r="L61" s="185"/>
      <c r="M61" s="184"/>
      <c r="N61" s="184"/>
      <c r="O61" s="184">
        <v>7195689.3500000015</v>
      </c>
      <c r="P61" s="185">
        <v>11300176.319999998</v>
      </c>
      <c r="Q61" s="185">
        <v>3002497.959999999</v>
      </c>
      <c r="R61" s="185">
        <v>799237.23</v>
      </c>
      <c r="S61" s="185">
        <v>2305338.9599999995</v>
      </c>
      <c r="T61" s="185">
        <v>1821872.3399999999</v>
      </c>
      <c r="U61" s="185">
        <v>3876353.1599999997</v>
      </c>
      <c r="V61" s="185">
        <v>332396.78000000003</v>
      </c>
      <c r="W61" s="185">
        <v>1121175</v>
      </c>
      <c r="X61" s="185">
        <v>1195045.57</v>
      </c>
      <c r="Y61" s="185">
        <v>5895080.2100000037</v>
      </c>
      <c r="Z61" s="185">
        <v>7093112.4000000041</v>
      </c>
      <c r="AA61" s="185">
        <v>705215.31999999983</v>
      </c>
      <c r="AB61" s="185">
        <v>5866322.1699999999</v>
      </c>
      <c r="AC61" s="185">
        <v>1545816.1599999997</v>
      </c>
      <c r="AD61" s="185"/>
      <c r="AE61" s="185">
        <v>2556108.85</v>
      </c>
      <c r="AF61" s="185">
        <v>2855895.15</v>
      </c>
      <c r="AG61" s="185">
        <v>8180924.6599999992</v>
      </c>
      <c r="AH61" s="185"/>
      <c r="AI61" s="185"/>
      <c r="AJ61" s="185">
        <v>2221966.2700000005</v>
      </c>
      <c r="AK61" s="185">
        <v>980045.78999999992</v>
      </c>
      <c r="AL61" s="185">
        <v>473499.25999999995</v>
      </c>
      <c r="AM61" s="185"/>
      <c r="AN61" s="185"/>
      <c r="AO61" s="185"/>
      <c r="AP61" s="185"/>
      <c r="AQ61" s="185"/>
      <c r="AR61" s="185"/>
      <c r="AS61" s="185"/>
      <c r="AT61" s="185"/>
      <c r="AU61" s="185"/>
      <c r="AV61" s="185">
        <v>70662661.700000033</v>
      </c>
      <c r="AW61" s="185">
        <v>286682.18</v>
      </c>
      <c r="AX61" s="185"/>
      <c r="AY61" s="185">
        <v>444330.55</v>
      </c>
      <c r="AZ61" s="185">
        <v>3135972.9799999995</v>
      </c>
      <c r="BA61" s="185">
        <v>164522.05000000002</v>
      </c>
      <c r="BB61" s="185">
        <v>2052365.34</v>
      </c>
      <c r="BC61" s="185"/>
      <c r="BD61" s="185">
        <v>788057.56</v>
      </c>
      <c r="BE61" s="185">
        <v>2521801.6799999997</v>
      </c>
      <c r="BF61" s="185">
        <v>3068178.1999999997</v>
      </c>
      <c r="BG61" s="185">
        <v>306969.5</v>
      </c>
      <c r="BH61" s="185">
        <v>10656511.929999998</v>
      </c>
      <c r="BI61" s="185"/>
      <c r="BJ61" s="185">
        <v>1517483.0100000002</v>
      </c>
      <c r="BK61" s="185">
        <v>2713831.9300000006</v>
      </c>
      <c r="BL61" s="185">
        <v>2905908.23</v>
      </c>
      <c r="BM61" s="185"/>
      <c r="BN61" s="185">
        <v>4771665.78</v>
      </c>
      <c r="BO61" s="185">
        <v>236050.36000000004</v>
      </c>
      <c r="BP61" s="185">
        <v>1779138.4500000002</v>
      </c>
      <c r="BQ61" s="185"/>
      <c r="BR61" s="185">
        <v>2055068.25</v>
      </c>
      <c r="BS61" s="185">
        <v>183387.15</v>
      </c>
      <c r="BT61" s="185">
        <v>106107.56</v>
      </c>
      <c r="BU61" s="185"/>
      <c r="BV61" s="185">
        <v>1922746.6600000001</v>
      </c>
      <c r="BW61" s="185">
        <v>271359.47000000003</v>
      </c>
      <c r="BX61" s="185">
        <v>1950516.03</v>
      </c>
      <c r="BY61" s="185">
        <v>2407048.5900000003</v>
      </c>
      <c r="BZ61" s="185">
        <v>3428851.2899999996</v>
      </c>
      <c r="CA61" s="185">
        <v>2108017.84</v>
      </c>
      <c r="CB61" s="185">
        <v>829512.75</v>
      </c>
      <c r="CC61" s="185">
        <v>5598215</v>
      </c>
      <c r="CD61" s="249" t="s">
        <v>221</v>
      </c>
      <c r="CE61" s="251">
        <f t="shared" si="0"/>
        <v>247016222.57000005</v>
      </c>
      <c r="CF61" s="252"/>
    </row>
    <row r="62" spans="1:84" ht="12.65" customHeight="1" x14ac:dyDescent="0.3">
      <c r="A62" s="171" t="s">
        <v>3</v>
      </c>
      <c r="B62" s="175"/>
      <c r="C62" s="195">
        <f t="shared" ref="C62:BN62" si="1">ROUND(C47+C48,0)</f>
        <v>2911081</v>
      </c>
      <c r="D62" s="195">
        <f t="shared" si="1"/>
        <v>0</v>
      </c>
      <c r="E62" s="195">
        <f t="shared" si="1"/>
        <v>7396447</v>
      </c>
      <c r="F62" s="195">
        <f t="shared" si="1"/>
        <v>0</v>
      </c>
      <c r="G62" s="195">
        <f t="shared" si="1"/>
        <v>0</v>
      </c>
      <c r="H62" s="195">
        <f t="shared" si="1"/>
        <v>439390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>ROUND(L47+L48,0)</f>
        <v>0</v>
      </c>
      <c r="M62" s="195">
        <f t="shared" si="1"/>
        <v>0</v>
      </c>
      <c r="N62" s="195">
        <f t="shared" si="1"/>
        <v>0</v>
      </c>
      <c r="O62" s="195">
        <f t="shared" si="1"/>
        <v>1572490</v>
      </c>
      <c r="P62" s="195">
        <f t="shared" si="1"/>
        <v>2617806</v>
      </c>
      <c r="Q62" s="195">
        <f t="shared" si="1"/>
        <v>655945</v>
      </c>
      <c r="R62" s="195">
        <f t="shared" si="1"/>
        <v>216394</v>
      </c>
      <c r="S62" s="195">
        <f t="shared" si="1"/>
        <v>660371</v>
      </c>
      <c r="T62" s="195">
        <f t="shared" si="1"/>
        <v>353046</v>
      </c>
      <c r="U62" s="195">
        <f t="shared" si="1"/>
        <v>966541</v>
      </c>
      <c r="V62" s="195">
        <f t="shared" si="1"/>
        <v>84204</v>
      </c>
      <c r="W62" s="195">
        <f t="shared" si="1"/>
        <v>260644</v>
      </c>
      <c r="X62" s="195">
        <f t="shared" si="1"/>
        <v>288842</v>
      </c>
      <c r="Y62" s="195">
        <f t="shared" si="1"/>
        <v>1419316</v>
      </c>
      <c r="Z62" s="195">
        <f t="shared" si="1"/>
        <v>1628749</v>
      </c>
      <c r="AA62" s="195">
        <f t="shared" si="1"/>
        <v>163248</v>
      </c>
      <c r="AB62" s="195">
        <f t="shared" si="1"/>
        <v>1338424</v>
      </c>
      <c r="AC62" s="195">
        <f t="shared" si="1"/>
        <v>420520</v>
      </c>
      <c r="AD62" s="195">
        <f t="shared" si="1"/>
        <v>0</v>
      </c>
      <c r="AE62" s="195">
        <f t="shared" si="1"/>
        <v>616960</v>
      </c>
      <c r="AF62" s="195">
        <f t="shared" si="1"/>
        <v>823446</v>
      </c>
      <c r="AG62" s="195">
        <f t="shared" si="1"/>
        <v>1950394</v>
      </c>
      <c r="AH62" s="195">
        <f t="shared" si="1"/>
        <v>0</v>
      </c>
      <c r="AI62" s="195">
        <f t="shared" si="1"/>
        <v>0</v>
      </c>
      <c r="AJ62" s="195">
        <f t="shared" si="1"/>
        <v>560469</v>
      </c>
      <c r="AK62" s="195">
        <f t="shared" si="1"/>
        <v>220598</v>
      </c>
      <c r="AL62" s="195">
        <f t="shared" si="1"/>
        <v>106503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16113476</v>
      </c>
      <c r="AW62" s="195">
        <f t="shared" si="1"/>
        <v>68794</v>
      </c>
      <c r="AX62" s="195">
        <f t="shared" si="1"/>
        <v>0</v>
      </c>
      <c r="AY62" s="195">
        <f>ROUND(AY47+AY48,0)</f>
        <v>122018</v>
      </c>
      <c r="AZ62" s="195">
        <f>ROUND(AZ47+AZ48,0)</f>
        <v>988983</v>
      </c>
      <c r="BA62" s="195">
        <f>ROUND(BA47+BA48,0)</f>
        <v>41068</v>
      </c>
      <c r="BB62" s="195">
        <f t="shared" si="1"/>
        <v>482130</v>
      </c>
      <c r="BC62" s="195">
        <f t="shared" si="1"/>
        <v>0</v>
      </c>
      <c r="BD62" s="195">
        <f t="shared" si="1"/>
        <v>217991</v>
      </c>
      <c r="BE62" s="195">
        <f t="shared" si="1"/>
        <v>716171</v>
      </c>
      <c r="BF62" s="195">
        <f t="shared" si="1"/>
        <v>917083</v>
      </c>
      <c r="BG62" s="195">
        <f t="shared" si="1"/>
        <v>92947</v>
      </c>
      <c r="BH62" s="195">
        <f t="shared" si="1"/>
        <v>2437915</v>
      </c>
      <c r="BI62" s="195">
        <f t="shared" si="1"/>
        <v>0</v>
      </c>
      <c r="BJ62" s="195">
        <f t="shared" si="1"/>
        <v>449457</v>
      </c>
      <c r="BK62" s="195">
        <f t="shared" si="1"/>
        <v>739935</v>
      </c>
      <c r="BL62" s="195">
        <f t="shared" si="1"/>
        <v>822257</v>
      </c>
      <c r="BM62" s="195">
        <f t="shared" si="1"/>
        <v>0</v>
      </c>
      <c r="BN62" s="195">
        <f t="shared" si="1"/>
        <v>1058555</v>
      </c>
      <c r="BO62" s="195">
        <f t="shared" ref="BO62:CB62" si="2">ROUND(BO47+BO48,0)</f>
        <v>61369</v>
      </c>
      <c r="BP62" s="195">
        <f t="shared" si="2"/>
        <v>438078</v>
      </c>
      <c r="BQ62" s="195">
        <f t="shared" si="2"/>
        <v>0</v>
      </c>
      <c r="BR62" s="195">
        <f t="shared" si="2"/>
        <v>862690</v>
      </c>
      <c r="BS62" s="195">
        <f t="shared" si="2"/>
        <v>40300</v>
      </c>
      <c r="BT62" s="195">
        <f t="shared" si="2"/>
        <v>26927</v>
      </c>
      <c r="BU62" s="195">
        <f t="shared" si="2"/>
        <v>0</v>
      </c>
      <c r="BV62" s="195">
        <f t="shared" si="2"/>
        <v>504705</v>
      </c>
      <c r="BW62" s="195">
        <f t="shared" si="2"/>
        <v>84479</v>
      </c>
      <c r="BX62" s="195">
        <f t="shared" si="2"/>
        <v>436003</v>
      </c>
      <c r="BY62" s="195">
        <f t="shared" si="2"/>
        <v>495398</v>
      </c>
      <c r="BZ62" s="195">
        <f t="shared" si="2"/>
        <v>949257</v>
      </c>
      <c r="CA62" s="195">
        <f t="shared" si="2"/>
        <v>359909</v>
      </c>
      <c r="CB62" s="195">
        <f t="shared" si="2"/>
        <v>205076</v>
      </c>
      <c r="CC62" s="195">
        <f>ROUND(CC47+CC48,0)</f>
        <v>1208032</v>
      </c>
      <c r="CD62" s="249" t="s">
        <v>221</v>
      </c>
      <c r="CE62" s="251">
        <f t="shared" si="0"/>
        <v>58612831</v>
      </c>
      <c r="CF62" s="252"/>
    </row>
    <row r="63" spans="1:84" ht="12.65" customHeight="1" x14ac:dyDescent="0.3">
      <c r="A63" s="171" t="s">
        <v>236</v>
      </c>
      <c r="B63" s="175"/>
      <c r="C63" s="184">
        <v>916885.17</v>
      </c>
      <c r="D63" s="184"/>
      <c r="E63" s="184">
        <v>2880516.07</v>
      </c>
      <c r="F63" s="185"/>
      <c r="G63" s="184"/>
      <c r="H63" s="184">
        <v>24237.01</v>
      </c>
      <c r="I63" s="185"/>
      <c r="J63" s="185"/>
      <c r="K63" s="185"/>
      <c r="L63" s="185"/>
      <c r="M63" s="184"/>
      <c r="N63" s="184"/>
      <c r="O63" s="184">
        <v>719231.14</v>
      </c>
      <c r="P63" s="185">
        <v>962937.78</v>
      </c>
      <c r="Q63" s="185">
        <v>2685</v>
      </c>
      <c r="R63" s="185">
        <v>52837.5</v>
      </c>
      <c r="S63" s="185">
        <v>265445.48</v>
      </c>
      <c r="T63" s="185">
        <v>20860</v>
      </c>
      <c r="U63" s="185">
        <v>230236.52000000002</v>
      </c>
      <c r="V63" s="185">
        <v>116983</v>
      </c>
      <c r="W63" s="185"/>
      <c r="X63" s="185">
        <v>72707.600000000006</v>
      </c>
      <c r="Y63" s="185">
        <v>64058</v>
      </c>
      <c r="Z63" s="185">
        <v>411259.04</v>
      </c>
      <c r="AA63" s="185">
        <v>3937.5</v>
      </c>
      <c r="AB63" s="185"/>
      <c r="AC63" s="185">
        <v>37857.5</v>
      </c>
      <c r="AD63" s="185"/>
      <c r="AE63" s="185"/>
      <c r="AF63" s="185"/>
      <c r="AG63" s="185">
        <v>3454791.39</v>
      </c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>
        <v>2822895.92</v>
      </c>
      <c r="AW63" s="185">
        <v>11987.5</v>
      </c>
      <c r="AX63" s="185"/>
      <c r="AY63" s="185"/>
      <c r="AZ63" s="185"/>
      <c r="BA63" s="185"/>
      <c r="BB63" s="185">
        <v>50163.13</v>
      </c>
      <c r="BC63" s="185"/>
      <c r="BD63" s="185"/>
      <c r="BE63" s="185">
        <v>33669.439999999995</v>
      </c>
      <c r="BF63" s="185"/>
      <c r="BG63" s="185"/>
      <c r="BH63" s="185">
        <v>458924.21</v>
      </c>
      <c r="BI63" s="185"/>
      <c r="BJ63" s="185">
        <v>144146.85</v>
      </c>
      <c r="BK63" s="185">
        <v>64348.959999999999</v>
      </c>
      <c r="BL63" s="185"/>
      <c r="BM63" s="185"/>
      <c r="BN63" s="185">
        <v>1783266.0799999998</v>
      </c>
      <c r="BO63" s="185"/>
      <c r="BP63" s="185">
        <v>156528.19</v>
      </c>
      <c r="BQ63" s="185"/>
      <c r="BR63" s="185">
        <v>326205.12</v>
      </c>
      <c r="BS63" s="185"/>
      <c r="BT63" s="185"/>
      <c r="BU63" s="185"/>
      <c r="BV63" s="185">
        <v>408478.81</v>
      </c>
      <c r="BW63" s="185">
        <v>164091.85999999999</v>
      </c>
      <c r="BX63" s="185">
        <v>427998.89</v>
      </c>
      <c r="BY63" s="185">
        <v>541490</v>
      </c>
      <c r="BZ63" s="185">
        <v>991252.14999999991</v>
      </c>
      <c r="CA63" s="185"/>
      <c r="CB63" s="185">
        <v>58937.29</v>
      </c>
      <c r="CC63" s="185">
        <v>296207.46000000002</v>
      </c>
      <c r="CD63" s="249" t="s">
        <v>221</v>
      </c>
      <c r="CE63" s="251">
        <f t="shared" si="0"/>
        <v>18978057.559999999</v>
      </c>
      <c r="CF63" s="252"/>
    </row>
    <row r="64" spans="1:84" ht="12.65" customHeight="1" x14ac:dyDescent="0.3">
      <c r="A64" s="171" t="s">
        <v>237</v>
      </c>
      <c r="B64" s="175"/>
      <c r="C64" s="184">
        <v>1617305.5999999996</v>
      </c>
      <c r="D64" s="184"/>
      <c r="E64" s="185">
        <v>2861586.959999999</v>
      </c>
      <c r="F64" s="185"/>
      <c r="G64" s="184"/>
      <c r="H64" s="184">
        <v>40754.639999999999</v>
      </c>
      <c r="I64" s="185"/>
      <c r="J64" s="185"/>
      <c r="K64" s="185"/>
      <c r="L64" s="185"/>
      <c r="M64" s="184"/>
      <c r="N64" s="184"/>
      <c r="O64" s="184">
        <v>871795.42999999993</v>
      </c>
      <c r="P64" s="185">
        <v>40532530.289999992</v>
      </c>
      <c r="Q64" s="185">
        <v>138231.01999999999</v>
      </c>
      <c r="R64" s="185">
        <v>1417633.5099999998</v>
      </c>
      <c r="S64" s="185">
        <v>1470144.4399999997</v>
      </c>
      <c r="T64" s="185">
        <v>361129.7</v>
      </c>
      <c r="U64" s="185">
        <v>2338471.8300000005</v>
      </c>
      <c r="V64" s="185">
        <v>81322.449999999983</v>
      </c>
      <c r="W64" s="185">
        <v>251655.24</v>
      </c>
      <c r="X64" s="185">
        <v>374714.38</v>
      </c>
      <c r="Y64" s="185">
        <v>401975.93999999994</v>
      </c>
      <c r="Z64" s="185">
        <v>14197684.900000004</v>
      </c>
      <c r="AA64" s="185">
        <v>416071.93</v>
      </c>
      <c r="AB64" s="185">
        <v>21158617.059999999</v>
      </c>
      <c r="AC64" s="185">
        <v>208473.38</v>
      </c>
      <c r="AD64" s="185">
        <v>10.31</v>
      </c>
      <c r="AE64" s="185">
        <v>5196.6799999999985</v>
      </c>
      <c r="AF64" s="185">
        <v>126767.36</v>
      </c>
      <c r="AG64" s="185">
        <v>1321675.7800000005</v>
      </c>
      <c r="AH64" s="185"/>
      <c r="AI64" s="185"/>
      <c r="AJ64" s="185">
        <v>306090.49999999994</v>
      </c>
      <c r="AK64" s="185">
        <v>1092.42</v>
      </c>
      <c r="AL64" s="185">
        <v>533.1</v>
      </c>
      <c r="AM64" s="185"/>
      <c r="AN64" s="185"/>
      <c r="AO64" s="185"/>
      <c r="AP64" s="185"/>
      <c r="AQ64" s="185"/>
      <c r="AR64" s="185"/>
      <c r="AS64" s="185"/>
      <c r="AT64" s="185"/>
      <c r="AU64" s="185"/>
      <c r="AV64" s="185">
        <v>4002925.2299999981</v>
      </c>
      <c r="AW64" s="185">
        <v>2010.3200000000002</v>
      </c>
      <c r="AX64" s="185"/>
      <c r="AY64" s="185">
        <v>940.93999999999994</v>
      </c>
      <c r="AZ64" s="185">
        <v>2786460.9999999995</v>
      </c>
      <c r="BA64" s="185"/>
      <c r="BB64" s="185">
        <v>8124.0499999999993</v>
      </c>
      <c r="BC64" s="185"/>
      <c r="BD64" s="185">
        <v>9062.9</v>
      </c>
      <c r="BE64" s="185">
        <v>644150.86</v>
      </c>
      <c r="BF64" s="185">
        <v>395707.91</v>
      </c>
      <c r="BG64" s="185">
        <v>360.09000000000003</v>
      </c>
      <c r="BH64" s="185">
        <v>401036.55000000005</v>
      </c>
      <c r="BI64" s="185">
        <v>350.23</v>
      </c>
      <c r="BJ64" s="185">
        <v>33672.639999999999</v>
      </c>
      <c r="BK64" s="185">
        <v>51995.260000000009</v>
      </c>
      <c r="BL64" s="185">
        <v>69063.28</v>
      </c>
      <c r="BM64" s="185"/>
      <c r="BN64" s="185">
        <v>157596.16000000003</v>
      </c>
      <c r="BO64" s="185">
        <v>46931.15</v>
      </c>
      <c r="BP64" s="185">
        <v>353749.14999999997</v>
      </c>
      <c r="BQ64" s="185"/>
      <c r="BR64" s="185">
        <v>91672.359999999986</v>
      </c>
      <c r="BS64" s="185">
        <v>29519.190000000002</v>
      </c>
      <c r="BT64" s="185">
        <v>3318.34</v>
      </c>
      <c r="BU64" s="185"/>
      <c r="BV64" s="185">
        <v>17269.79</v>
      </c>
      <c r="BW64" s="185">
        <v>160870.51</v>
      </c>
      <c r="BX64" s="185">
        <v>27540.300000000003</v>
      </c>
      <c r="BY64" s="185">
        <v>72471.259999999995</v>
      </c>
      <c r="BZ64" s="185">
        <v>2453.5600000000004</v>
      </c>
      <c r="CA64" s="185">
        <v>17869.21</v>
      </c>
      <c r="CB64" s="185">
        <v>19214.480000000003</v>
      </c>
      <c r="CC64" s="185">
        <v>-1169985</v>
      </c>
      <c r="CD64" s="249" t="s">
        <v>221</v>
      </c>
      <c r="CE64" s="251">
        <f t="shared" si="0"/>
        <v>98737816.570000038</v>
      </c>
      <c r="CF64" s="252"/>
    </row>
    <row r="65" spans="1:84" ht="12.65" customHeight="1" x14ac:dyDescent="0.3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>
        <v>976.34999999999991</v>
      </c>
      <c r="T65" s="185"/>
      <c r="U65" s="185"/>
      <c r="V65" s="185"/>
      <c r="W65" s="185"/>
      <c r="X65" s="185"/>
      <c r="Y65" s="185"/>
      <c r="Z65" s="185"/>
      <c r="AA65" s="185"/>
      <c r="AB65" s="185">
        <v>10.81</v>
      </c>
      <c r="AC65" s="185"/>
      <c r="AD65" s="185"/>
      <c r="AE65" s="185"/>
      <c r="AF65" s="185">
        <v>28151.599999999999</v>
      </c>
      <c r="AG65" s="185"/>
      <c r="AH65" s="185"/>
      <c r="AI65" s="185"/>
      <c r="AJ65" s="185">
        <v>850.48</v>
      </c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>
        <v>120839.71</v>
      </c>
      <c r="AW65" s="185"/>
      <c r="AX65" s="185"/>
      <c r="AY65" s="185"/>
      <c r="AZ65" s="185"/>
      <c r="BA65" s="185"/>
      <c r="BB65" s="185"/>
      <c r="BC65" s="185"/>
      <c r="BD65" s="185"/>
      <c r="BE65" s="185">
        <v>2563759.1500000004</v>
      </c>
      <c r="BF65" s="185">
        <v>459114.21</v>
      </c>
      <c r="BG65" s="185"/>
      <c r="BH65" s="185">
        <v>902243.95</v>
      </c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20043.919999999998</v>
      </c>
      <c r="CD65" s="249" t="s">
        <v>221</v>
      </c>
      <c r="CE65" s="251">
        <f t="shared" si="0"/>
        <v>4095990.1800000006</v>
      </c>
      <c r="CF65" s="252"/>
    </row>
    <row r="66" spans="1:84" ht="12.65" customHeight="1" x14ac:dyDescent="0.3">
      <c r="A66" s="171" t="s">
        <v>239</v>
      </c>
      <c r="B66" s="175"/>
      <c r="C66" s="184">
        <v>458503.51999999996</v>
      </c>
      <c r="D66" s="184"/>
      <c r="E66" s="184">
        <v>437351.1</v>
      </c>
      <c r="F66" s="184"/>
      <c r="G66" s="184"/>
      <c r="H66" s="184">
        <v>8941.1899999999987</v>
      </c>
      <c r="I66" s="184"/>
      <c r="J66" s="184"/>
      <c r="K66" s="185"/>
      <c r="L66" s="185"/>
      <c r="M66" s="184"/>
      <c r="N66" s="184"/>
      <c r="O66" s="185">
        <v>98845.450000000012</v>
      </c>
      <c r="P66" s="185">
        <v>1815686.76</v>
      </c>
      <c r="Q66" s="185">
        <v>37088.770000000004</v>
      </c>
      <c r="R66" s="185">
        <v>2054.85</v>
      </c>
      <c r="S66" s="184">
        <v>3431133.4900000012</v>
      </c>
      <c r="T66" s="184">
        <v>112026.2</v>
      </c>
      <c r="U66" s="185">
        <v>5625892.5699999984</v>
      </c>
      <c r="V66" s="185">
        <v>35335.31</v>
      </c>
      <c r="W66" s="185">
        <v>626128.07000000007</v>
      </c>
      <c r="X66" s="185">
        <v>322545.83999999997</v>
      </c>
      <c r="Y66" s="185">
        <v>1088516.4099999999</v>
      </c>
      <c r="Z66" s="185">
        <v>1737375.75</v>
      </c>
      <c r="AA66" s="185">
        <v>373740.79</v>
      </c>
      <c r="AB66" s="185">
        <v>273998.46999999997</v>
      </c>
      <c r="AC66" s="185">
        <v>78734.58</v>
      </c>
      <c r="AD66" s="185">
        <v>862487.82</v>
      </c>
      <c r="AE66" s="185">
        <v>8313.49</v>
      </c>
      <c r="AF66" s="185">
        <v>57927.95</v>
      </c>
      <c r="AG66" s="185">
        <v>332444.58999999997</v>
      </c>
      <c r="AH66" s="185"/>
      <c r="AI66" s="185"/>
      <c r="AJ66" s="185">
        <v>45796.439999999995</v>
      </c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>
        <v>1444162.9899999979</v>
      </c>
      <c r="AW66" s="185">
        <v>18319.61</v>
      </c>
      <c r="AX66" s="185"/>
      <c r="AY66" s="185">
        <v>12758.05</v>
      </c>
      <c r="AZ66" s="185">
        <v>160056.9</v>
      </c>
      <c r="BA66" s="185">
        <v>261171.71</v>
      </c>
      <c r="BB66" s="185">
        <v>951747.91</v>
      </c>
      <c r="BC66" s="185"/>
      <c r="BD66" s="185">
        <v>320606.33</v>
      </c>
      <c r="BE66" s="185">
        <v>2667296.09</v>
      </c>
      <c r="BF66" s="185">
        <v>599983.55000000005</v>
      </c>
      <c r="BG66" s="185">
        <v>2659.96</v>
      </c>
      <c r="BH66" s="185">
        <v>10406899.209999999</v>
      </c>
      <c r="BI66" s="185"/>
      <c r="BJ66" s="185">
        <v>94576.320000000007</v>
      </c>
      <c r="BK66" s="185">
        <v>2082136.1600000001</v>
      </c>
      <c r="BL66" s="185">
        <v>375333.11</v>
      </c>
      <c r="BM66" s="185"/>
      <c r="BN66" s="185">
        <v>579549.98</v>
      </c>
      <c r="BO66" s="185">
        <v>4083.03</v>
      </c>
      <c r="BP66" s="185">
        <v>1042267.8</v>
      </c>
      <c r="BQ66" s="185"/>
      <c r="BR66" s="185">
        <v>566016.31999999995</v>
      </c>
      <c r="BS66" s="185">
        <v>9044.43</v>
      </c>
      <c r="BT66" s="185"/>
      <c r="BU66" s="185"/>
      <c r="BV66" s="185">
        <v>131773.57</v>
      </c>
      <c r="BW66" s="185">
        <v>134706.77000000002</v>
      </c>
      <c r="BX66" s="185">
        <v>185828.26</v>
      </c>
      <c r="BY66" s="185">
        <v>83158.429999999993</v>
      </c>
      <c r="BZ66" s="185">
        <v>340</v>
      </c>
      <c r="CA66" s="185">
        <v>64167.08</v>
      </c>
      <c r="CB66" s="185">
        <v>162527.42000000001</v>
      </c>
      <c r="CC66" s="185">
        <v>3105084.49</v>
      </c>
      <c r="CD66" s="249" t="s">
        <v>221</v>
      </c>
      <c r="CE66" s="251">
        <f t="shared" si="0"/>
        <v>43337124.889999986</v>
      </c>
      <c r="CF66" s="252"/>
    </row>
    <row r="67" spans="1:84" ht="12.65" customHeight="1" x14ac:dyDescent="0.3">
      <c r="A67" s="171" t="s">
        <v>6</v>
      </c>
      <c r="B67" s="175"/>
      <c r="C67" s="195">
        <f>ROUND(C51+C52,0)</f>
        <v>990714</v>
      </c>
      <c r="D67" s="195">
        <f>ROUND(D51+D52,0)</f>
        <v>0</v>
      </c>
      <c r="E67" s="195">
        <f t="shared" ref="E67:BP67" si="3">ROUND(E51+E52,0)</f>
        <v>2478806</v>
      </c>
      <c r="F67" s="195">
        <f t="shared" si="3"/>
        <v>0</v>
      </c>
      <c r="G67" s="195">
        <f t="shared" si="3"/>
        <v>0</v>
      </c>
      <c r="H67" s="195">
        <f t="shared" si="3"/>
        <v>118023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337841</v>
      </c>
      <c r="P67" s="195">
        <f t="shared" si="3"/>
        <v>3016573</v>
      </c>
      <c r="Q67" s="195">
        <f t="shared" si="3"/>
        <v>204149</v>
      </c>
      <c r="R67" s="195">
        <f t="shared" si="3"/>
        <v>237155</v>
      </c>
      <c r="S67" s="195">
        <f t="shared" si="3"/>
        <v>1426551</v>
      </c>
      <c r="T67" s="195">
        <f t="shared" si="3"/>
        <v>108702</v>
      </c>
      <c r="U67" s="195">
        <f t="shared" si="3"/>
        <v>463154</v>
      </c>
      <c r="V67" s="195">
        <f t="shared" si="3"/>
        <v>71158</v>
      </c>
      <c r="W67" s="195">
        <f t="shared" si="3"/>
        <v>630854</v>
      </c>
      <c r="X67" s="195">
        <f t="shared" si="3"/>
        <v>569958</v>
      </c>
      <c r="Y67" s="195">
        <f t="shared" si="3"/>
        <v>1494469</v>
      </c>
      <c r="Z67" s="195">
        <f t="shared" si="3"/>
        <v>2022230</v>
      </c>
      <c r="AA67" s="195">
        <f t="shared" si="3"/>
        <v>177075</v>
      </c>
      <c r="AB67" s="195">
        <f t="shared" si="3"/>
        <v>638811</v>
      </c>
      <c r="AC67" s="195">
        <f t="shared" si="3"/>
        <v>61666</v>
      </c>
      <c r="AD67" s="195">
        <f t="shared" si="3"/>
        <v>0</v>
      </c>
      <c r="AE67" s="195">
        <f t="shared" si="3"/>
        <v>17780</v>
      </c>
      <c r="AF67" s="195">
        <f t="shared" si="3"/>
        <v>25113</v>
      </c>
      <c r="AG67" s="195">
        <f t="shared" si="3"/>
        <v>695229</v>
      </c>
      <c r="AH67" s="195">
        <f t="shared" si="3"/>
        <v>0</v>
      </c>
      <c r="AI67" s="195">
        <f t="shared" si="3"/>
        <v>0</v>
      </c>
      <c r="AJ67" s="195">
        <f t="shared" si="3"/>
        <v>16723</v>
      </c>
      <c r="AK67" s="195">
        <f t="shared" si="3"/>
        <v>11301</v>
      </c>
      <c r="AL67" s="195">
        <f t="shared" si="3"/>
        <v>7966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3606254</v>
      </c>
      <c r="AW67" s="195">
        <f t="shared" si="3"/>
        <v>0</v>
      </c>
      <c r="AX67" s="195">
        <f t="shared" si="3"/>
        <v>0</v>
      </c>
      <c r="AY67" s="195">
        <f t="shared" si="3"/>
        <v>95665</v>
      </c>
      <c r="AZ67" s="195">
        <f>ROUND(AZ51+AZ52,0)</f>
        <v>192004</v>
      </c>
      <c r="BA67" s="195">
        <f>ROUND(BA51+BA52,0)</f>
        <v>12722</v>
      </c>
      <c r="BB67" s="195">
        <f t="shared" si="3"/>
        <v>9144</v>
      </c>
      <c r="BC67" s="195">
        <f t="shared" si="3"/>
        <v>0</v>
      </c>
      <c r="BD67" s="195">
        <f t="shared" si="3"/>
        <v>68388</v>
      </c>
      <c r="BE67" s="195">
        <f t="shared" si="3"/>
        <v>2879378</v>
      </c>
      <c r="BF67" s="195">
        <f t="shared" si="3"/>
        <v>80894</v>
      </c>
      <c r="BG67" s="195">
        <f t="shared" si="3"/>
        <v>0</v>
      </c>
      <c r="BH67" s="195">
        <f t="shared" si="3"/>
        <v>7974605</v>
      </c>
      <c r="BI67" s="195">
        <f t="shared" si="3"/>
        <v>0</v>
      </c>
      <c r="BJ67" s="195">
        <f t="shared" si="3"/>
        <v>52573</v>
      </c>
      <c r="BK67" s="195">
        <f t="shared" si="3"/>
        <v>21170</v>
      </c>
      <c r="BL67" s="195">
        <f t="shared" si="3"/>
        <v>6058</v>
      </c>
      <c r="BM67" s="195">
        <f t="shared" si="3"/>
        <v>0</v>
      </c>
      <c r="BN67" s="195">
        <f t="shared" si="3"/>
        <v>285067</v>
      </c>
      <c r="BO67" s="195">
        <f t="shared" si="3"/>
        <v>0</v>
      </c>
      <c r="BP67" s="195">
        <f t="shared" si="3"/>
        <v>7190</v>
      </c>
      <c r="BQ67" s="195">
        <f t="shared" ref="BQ67:CC67" si="4">ROUND(BQ51+BQ52,0)</f>
        <v>0</v>
      </c>
      <c r="BR67" s="195">
        <f t="shared" si="4"/>
        <v>36910</v>
      </c>
      <c r="BS67" s="195">
        <f t="shared" si="4"/>
        <v>11675</v>
      </c>
      <c r="BT67" s="195">
        <f t="shared" si="4"/>
        <v>0</v>
      </c>
      <c r="BU67" s="195">
        <f t="shared" si="4"/>
        <v>0</v>
      </c>
      <c r="BV67" s="195">
        <f t="shared" si="4"/>
        <v>102299</v>
      </c>
      <c r="BW67" s="195">
        <f t="shared" si="4"/>
        <v>2297</v>
      </c>
      <c r="BX67" s="195">
        <f t="shared" si="4"/>
        <v>0</v>
      </c>
      <c r="BY67" s="195">
        <f t="shared" si="4"/>
        <v>66892</v>
      </c>
      <c r="BZ67" s="195">
        <f t="shared" si="4"/>
        <v>0</v>
      </c>
      <c r="CA67" s="195">
        <f t="shared" si="4"/>
        <v>2236</v>
      </c>
      <c r="CB67" s="195">
        <f t="shared" si="4"/>
        <v>533</v>
      </c>
      <c r="CC67" s="195">
        <f t="shared" si="4"/>
        <v>304875</v>
      </c>
      <c r="CD67" s="249" t="s">
        <v>221</v>
      </c>
      <c r="CE67" s="251">
        <f t="shared" si="0"/>
        <v>31640830</v>
      </c>
      <c r="CF67" s="252"/>
    </row>
    <row r="68" spans="1:84" ht="12.65" customHeight="1" x14ac:dyDescent="0.3">
      <c r="A68" s="171" t="s">
        <v>240</v>
      </c>
      <c r="B68" s="175"/>
      <c r="C68" s="184">
        <v>20167.54</v>
      </c>
      <c r="D68" s="184"/>
      <c r="E68" s="184">
        <v>179666.36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271.77</v>
      </c>
      <c r="P68" s="185">
        <v>3442.18</v>
      </c>
      <c r="Q68" s="185"/>
      <c r="R68" s="185"/>
      <c r="S68" s="185">
        <v>140985.35999999999</v>
      </c>
      <c r="T68" s="185">
        <v>279853.40000000002</v>
      </c>
      <c r="U68" s="185">
        <v>45877.61</v>
      </c>
      <c r="V68" s="185"/>
      <c r="W68" s="185"/>
      <c r="X68" s="185"/>
      <c r="Y68" s="185">
        <v>463264.41000000003</v>
      </c>
      <c r="Z68" s="185">
        <v>970363.40999999992</v>
      </c>
      <c r="AA68" s="185">
        <v>52898.31</v>
      </c>
      <c r="AB68" s="185">
        <v>182240.26</v>
      </c>
      <c r="AC68" s="185">
        <v>29820.45</v>
      </c>
      <c r="AD68" s="185"/>
      <c r="AE68" s="185"/>
      <c r="AF68" s="185">
        <v>449785.57</v>
      </c>
      <c r="AG68" s="185"/>
      <c r="AH68" s="185"/>
      <c r="AI68" s="185"/>
      <c r="AJ68" s="185">
        <v>205431.81</v>
      </c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>
        <v>5621388.8199999994</v>
      </c>
      <c r="AW68" s="185"/>
      <c r="AX68" s="185"/>
      <c r="AY68" s="185"/>
      <c r="AZ68" s="185">
        <v>182739.72</v>
      </c>
      <c r="BA68" s="185"/>
      <c r="BB68" s="185"/>
      <c r="BC68" s="185"/>
      <c r="BD68" s="185"/>
      <c r="BE68" s="185">
        <v>399999.96</v>
      </c>
      <c r="BF68" s="185"/>
      <c r="BG68" s="185"/>
      <c r="BH68" s="185">
        <v>4463.79</v>
      </c>
      <c r="BI68" s="185"/>
      <c r="BJ68" s="185"/>
      <c r="BK68" s="185">
        <v>13677.6</v>
      </c>
      <c r="BL68" s="185"/>
      <c r="BM68" s="185"/>
      <c r="BN68" s="185">
        <v>266976.07</v>
      </c>
      <c r="BO68" s="185">
        <v>52392.39</v>
      </c>
      <c r="BP68" s="185">
        <v>111700.17</v>
      </c>
      <c r="BQ68" s="185"/>
      <c r="BR68" s="185"/>
      <c r="BS68" s="185">
        <v>24125.71</v>
      </c>
      <c r="BT68" s="185"/>
      <c r="BU68" s="185"/>
      <c r="BV68" s="185"/>
      <c r="BW68" s="185"/>
      <c r="BX68" s="185"/>
      <c r="BY68" s="185"/>
      <c r="BZ68" s="185"/>
      <c r="CA68" s="185"/>
      <c r="CB68" s="185">
        <v>276653.44</v>
      </c>
      <c r="CC68" s="185">
        <v>4708327.38</v>
      </c>
      <c r="CD68" s="249" t="s">
        <v>221</v>
      </c>
      <c r="CE68" s="251">
        <f t="shared" si="0"/>
        <v>14686513.490000002</v>
      </c>
      <c r="CF68" s="252"/>
    </row>
    <row r="69" spans="1:84" ht="12.65" customHeight="1" x14ac:dyDescent="0.3">
      <c r="A69" s="171" t="s">
        <v>241</v>
      </c>
      <c r="B69" s="175"/>
      <c r="C69" s="184">
        <v>83183.610000000015</v>
      </c>
      <c r="D69" s="184"/>
      <c r="E69" s="185">
        <v>72710.51999999999</v>
      </c>
      <c r="F69" s="185"/>
      <c r="G69" s="184"/>
      <c r="H69" s="184">
        <v>5027.29</v>
      </c>
      <c r="I69" s="185"/>
      <c r="J69" s="185"/>
      <c r="K69" s="185"/>
      <c r="L69" s="185"/>
      <c r="M69" s="184"/>
      <c r="N69" s="184"/>
      <c r="O69" s="184">
        <v>18096.82</v>
      </c>
      <c r="P69" s="185">
        <v>39919.460000000006</v>
      </c>
      <c r="Q69" s="185">
        <v>8813.44</v>
      </c>
      <c r="R69" s="224">
        <v>216</v>
      </c>
      <c r="S69" s="185">
        <v>314223.02</v>
      </c>
      <c r="T69" s="184">
        <v>1273.8800000000001</v>
      </c>
      <c r="U69" s="185">
        <v>5267.63</v>
      </c>
      <c r="V69" s="185">
        <v>2441.27</v>
      </c>
      <c r="W69" s="184">
        <v>2378.66</v>
      </c>
      <c r="X69" s="185">
        <v>3783.55</v>
      </c>
      <c r="Y69" s="185">
        <v>15280.71</v>
      </c>
      <c r="Z69" s="185">
        <v>231173.71</v>
      </c>
      <c r="AA69" s="185">
        <v>777.97</v>
      </c>
      <c r="AB69" s="185">
        <v>20977.93</v>
      </c>
      <c r="AC69" s="185">
        <v>3899.21</v>
      </c>
      <c r="AD69" s="185"/>
      <c r="AE69" s="185">
        <v>20889.03</v>
      </c>
      <c r="AF69" s="185">
        <v>37044.39</v>
      </c>
      <c r="AG69" s="185">
        <v>23020.63</v>
      </c>
      <c r="AH69" s="185"/>
      <c r="AI69" s="185"/>
      <c r="AJ69" s="185">
        <v>19224.990000000002</v>
      </c>
      <c r="AK69" s="185">
        <v>5546.29</v>
      </c>
      <c r="AL69" s="185">
        <v>6322.78</v>
      </c>
      <c r="AM69" s="185"/>
      <c r="AN69" s="185"/>
      <c r="AO69" s="184"/>
      <c r="AP69" s="185"/>
      <c r="AQ69" s="184"/>
      <c r="AR69" s="184"/>
      <c r="AS69" s="184"/>
      <c r="AT69" s="184"/>
      <c r="AU69" s="185"/>
      <c r="AV69" s="185">
        <v>1219442.8900000006</v>
      </c>
      <c r="AW69" s="185">
        <v>8246.5</v>
      </c>
      <c r="AX69" s="185"/>
      <c r="AY69" s="185">
        <v>4037.88</v>
      </c>
      <c r="AZ69" s="185">
        <v>1105.1399999999999</v>
      </c>
      <c r="BA69" s="185"/>
      <c r="BB69" s="185">
        <v>7161.79</v>
      </c>
      <c r="BC69" s="185"/>
      <c r="BD69" s="185">
        <v>6811.29</v>
      </c>
      <c r="BE69" s="185">
        <v>281229.40000000002</v>
      </c>
      <c r="BF69" s="185">
        <v>3175</v>
      </c>
      <c r="BG69" s="185">
        <v>63.48</v>
      </c>
      <c r="BH69" s="224">
        <v>363509.09999999992</v>
      </c>
      <c r="BI69" s="185"/>
      <c r="BJ69" s="185">
        <v>30510.410000000003</v>
      </c>
      <c r="BK69" s="185">
        <v>17936.289999999997</v>
      </c>
      <c r="BL69" s="185">
        <v>15461.45</v>
      </c>
      <c r="BM69" s="185"/>
      <c r="BN69" s="185">
        <v>540543.94000000006</v>
      </c>
      <c r="BO69" s="185">
        <v>2860.5699999999997</v>
      </c>
      <c r="BP69" s="185">
        <v>1424800.0700000003</v>
      </c>
      <c r="BQ69" s="185"/>
      <c r="BR69" s="185">
        <v>1358891.16</v>
      </c>
      <c r="BS69" s="185">
        <v>23457.35</v>
      </c>
      <c r="BT69" s="185">
        <v>4068.25</v>
      </c>
      <c r="BU69" s="185"/>
      <c r="BV69" s="185">
        <v>14368.869999999999</v>
      </c>
      <c r="BW69" s="185">
        <v>12012.24</v>
      </c>
      <c r="BX69" s="185">
        <v>186240.98</v>
      </c>
      <c r="BY69" s="185">
        <v>103264.04000000001</v>
      </c>
      <c r="BZ69" s="185">
        <v>1265.1300000000001</v>
      </c>
      <c r="CA69" s="185">
        <v>30284.2</v>
      </c>
      <c r="CB69" s="185">
        <v>17876.690000000002</v>
      </c>
      <c r="CC69" s="185">
        <v>532063.31999999995</v>
      </c>
      <c r="CD69" s="185">
        <v>34345847.240000002</v>
      </c>
      <c r="CE69" s="251">
        <f t="shared" si="0"/>
        <v>41498027.460000008</v>
      </c>
      <c r="CF69" s="252"/>
    </row>
    <row r="70" spans="1:84" ht="12.65" customHeight="1" x14ac:dyDescent="0.3">
      <c r="A70" s="171" t="s">
        <v>242</v>
      </c>
      <c r="B70" s="175"/>
      <c r="C70" s="184">
        <v>23681</v>
      </c>
      <c r="D70" s="184"/>
      <c r="E70" s="184">
        <v>4260</v>
      </c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>
        <v>13759</v>
      </c>
      <c r="Q70" s="184"/>
      <c r="R70" s="184"/>
      <c r="S70" s="184"/>
      <c r="T70" s="184"/>
      <c r="U70" s="185">
        <v>2132</v>
      </c>
      <c r="V70" s="184"/>
      <c r="W70" s="184"/>
      <c r="X70" s="185"/>
      <c r="Y70" s="185">
        <v>4334</v>
      </c>
      <c r="Z70" s="185">
        <v>7895</v>
      </c>
      <c r="AA70" s="185"/>
      <c r="AB70" s="185"/>
      <c r="AC70" s="185"/>
      <c r="AD70" s="185"/>
      <c r="AE70" s="185">
        <v>1083809</v>
      </c>
      <c r="AF70" s="185">
        <v>36574</v>
      </c>
      <c r="AG70" s="185"/>
      <c r="AH70" s="185"/>
      <c r="AI70" s="185"/>
      <c r="AJ70" s="185">
        <v>167291</v>
      </c>
      <c r="AK70" s="185">
        <v>266013</v>
      </c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>
        <v>1668858</v>
      </c>
      <c r="AW70" s="185">
        <v>188342</v>
      </c>
      <c r="AX70" s="185"/>
      <c r="AY70" s="185">
        <v>257</v>
      </c>
      <c r="AZ70" s="185">
        <v>2793044</v>
      </c>
      <c r="BA70" s="185"/>
      <c r="BB70" s="185"/>
      <c r="BC70" s="185"/>
      <c r="BD70" s="185"/>
      <c r="BE70" s="185">
        <v>406295</v>
      </c>
      <c r="BF70" s="185"/>
      <c r="BG70" s="185"/>
      <c r="BH70" s="185">
        <v>3850</v>
      </c>
      <c r="BI70" s="185"/>
      <c r="BJ70" s="185">
        <v>161778</v>
      </c>
      <c r="BK70" s="185"/>
      <c r="BL70" s="185"/>
      <c r="BM70" s="185"/>
      <c r="BN70" s="185"/>
      <c r="BO70" s="185"/>
      <c r="BP70" s="185">
        <v>3155607</v>
      </c>
      <c r="BQ70" s="185"/>
      <c r="BR70" s="185"/>
      <c r="BS70" s="185">
        <v>19680</v>
      </c>
      <c r="BT70" s="185"/>
      <c r="BU70" s="185"/>
      <c r="BV70" s="185">
        <v>1097</v>
      </c>
      <c r="BW70" s="185">
        <v>69535</v>
      </c>
      <c r="BX70" s="185"/>
      <c r="BY70" s="185"/>
      <c r="BZ70" s="185"/>
      <c r="CA70" s="185">
        <v>19045</v>
      </c>
      <c r="CB70" s="185">
        <v>160069</v>
      </c>
      <c r="CC70" s="185">
        <v>188780</v>
      </c>
      <c r="CD70" s="188">
        <v>-79361</v>
      </c>
      <c r="CE70" s="251">
        <f t="shared" si="0"/>
        <v>10366624</v>
      </c>
      <c r="CF70" s="252"/>
    </row>
    <row r="71" spans="1:84" ht="12.65" customHeight="1" x14ac:dyDescent="0.3">
      <c r="A71" s="171" t="s">
        <v>243</v>
      </c>
      <c r="B71" s="175"/>
      <c r="C71" s="195">
        <f>SUM(C61:C68)+C69-C70</f>
        <v>20635791.839999992</v>
      </c>
      <c r="D71" s="195">
        <f t="shared" ref="D71:AI71" si="5">SUM(D61:D69)-D70</f>
        <v>0</v>
      </c>
      <c r="E71" s="195">
        <f t="shared" si="5"/>
        <v>47517061.810000002</v>
      </c>
      <c r="F71" s="195">
        <f t="shared" si="5"/>
        <v>0</v>
      </c>
      <c r="G71" s="195">
        <f t="shared" si="5"/>
        <v>0</v>
      </c>
      <c r="H71" s="195">
        <f t="shared" si="5"/>
        <v>2579994.5699999994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10814260.960000001</v>
      </c>
      <c r="P71" s="195">
        <f t="shared" si="5"/>
        <v>60275312.789999984</v>
      </c>
      <c r="Q71" s="195">
        <f t="shared" si="5"/>
        <v>4049410.189999999</v>
      </c>
      <c r="R71" s="195">
        <f t="shared" si="5"/>
        <v>2725528.09</v>
      </c>
      <c r="S71" s="195">
        <f t="shared" si="5"/>
        <v>10015169.099999998</v>
      </c>
      <c r="T71" s="195">
        <f t="shared" si="5"/>
        <v>3058763.52</v>
      </c>
      <c r="U71" s="195">
        <f t="shared" si="5"/>
        <v>13549662.319999998</v>
      </c>
      <c r="V71" s="195">
        <f t="shared" si="5"/>
        <v>723840.81</v>
      </c>
      <c r="W71" s="195">
        <f t="shared" si="5"/>
        <v>2892834.97</v>
      </c>
      <c r="X71" s="195">
        <f t="shared" si="5"/>
        <v>2827596.94</v>
      </c>
      <c r="Y71" s="195">
        <f t="shared" si="5"/>
        <v>10837626.680000005</v>
      </c>
      <c r="Z71" s="195">
        <f t="shared" si="5"/>
        <v>28284053.210000008</v>
      </c>
      <c r="AA71" s="195">
        <f t="shared" si="5"/>
        <v>1892964.8199999998</v>
      </c>
      <c r="AB71" s="195">
        <f t="shared" si="5"/>
        <v>29479401.699999996</v>
      </c>
      <c r="AC71" s="195">
        <f t="shared" si="5"/>
        <v>2386787.2799999998</v>
      </c>
      <c r="AD71" s="195">
        <f t="shared" si="5"/>
        <v>862498.13</v>
      </c>
      <c r="AE71" s="195">
        <f t="shared" si="5"/>
        <v>2141439.0500000003</v>
      </c>
      <c r="AF71" s="195">
        <f t="shared" si="5"/>
        <v>4367557.0199999996</v>
      </c>
      <c r="AG71" s="195">
        <f t="shared" si="5"/>
        <v>15958480.050000003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3209261.4900000007</v>
      </c>
      <c r="AK71" s="195">
        <f t="shared" si="6"/>
        <v>952570.5</v>
      </c>
      <c r="AL71" s="195">
        <f t="shared" si="6"/>
        <v>594824.14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103945189.26000002</v>
      </c>
      <c r="AW71" s="195">
        <f t="shared" si="6"/>
        <v>207698.11</v>
      </c>
      <c r="AX71" s="195">
        <f t="shared" si="6"/>
        <v>0</v>
      </c>
      <c r="AY71" s="195">
        <f t="shared" si="6"/>
        <v>679493.42</v>
      </c>
      <c r="AZ71" s="195">
        <f t="shared" si="6"/>
        <v>4654278.7399999984</v>
      </c>
      <c r="BA71" s="195">
        <f t="shared" si="6"/>
        <v>479483.76</v>
      </c>
      <c r="BB71" s="195">
        <f t="shared" si="6"/>
        <v>3560836.2199999997</v>
      </c>
      <c r="BC71" s="195">
        <f t="shared" si="6"/>
        <v>0</v>
      </c>
      <c r="BD71" s="195">
        <f t="shared" si="6"/>
        <v>1410917.08</v>
      </c>
      <c r="BE71" s="195">
        <f t="shared" si="6"/>
        <v>12301160.58</v>
      </c>
      <c r="BF71" s="195">
        <f t="shared" si="6"/>
        <v>5524135.8699999992</v>
      </c>
      <c r="BG71" s="195">
        <f t="shared" si="6"/>
        <v>403000.03</v>
      </c>
      <c r="BH71" s="195">
        <f t="shared" si="6"/>
        <v>33602258.739999995</v>
      </c>
      <c r="BI71" s="195">
        <f t="shared" si="6"/>
        <v>350.23</v>
      </c>
      <c r="BJ71" s="195">
        <f t="shared" si="6"/>
        <v>2160641.2300000004</v>
      </c>
      <c r="BK71" s="195">
        <f t="shared" si="6"/>
        <v>5705031.2000000002</v>
      </c>
      <c r="BL71" s="195">
        <f t="shared" si="6"/>
        <v>4194081.07</v>
      </c>
      <c r="BM71" s="195">
        <f t="shared" si="6"/>
        <v>0</v>
      </c>
      <c r="BN71" s="195">
        <f t="shared" si="6"/>
        <v>9443220.0099999998</v>
      </c>
      <c r="BO71" s="195">
        <f t="shared" si="6"/>
        <v>403686.50000000012</v>
      </c>
      <c r="BP71" s="195">
        <f t="shared" ref="BP71:CC71" si="7">SUM(BP61:BP69)-BP70</f>
        <v>2157844.83</v>
      </c>
      <c r="BQ71" s="195">
        <f t="shared" si="7"/>
        <v>0</v>
      </c>
      <c r="BR71" s="195">
        <f t="shared" si="7"/>
        <v>5297453.21</v>
      </c>
      <c r="BS71" s="195">
        <f t="shared" si="7"/>
        <v>301828.83</v>
      </c>
      <c r="BT71" s="195">
        <f t="shared" si="7"/>
        <v>140421.15</v>
      </c>
      <c r="BU71" s="195">
        <f t="shared" si="7"/>
        <v>0</v>
      </c>
      <c r="BV71" s="195">
        <f t="shared" si="7"/>
        <v>3100544.7</v>
      </c>
      <c r="BW71" s="195">
        <f t="shared" si="7"/>
        <v>760281.85000000009</v>
      </c>
      <c r="BX71" s="195">
        <f t="shared" si="7"/>
        <v>3214127.4600000004</v>
      </c>
      <c r="BY71" s="195">
        <f t="shared" si="7"/>
        <v>3769722.3200000003</v>
      </c>
      <c r="BZ71" s="195">
        <f t="shared" si="7"/>
        <v>5373419.129999999</v>
      </c>
      <c r="CA71" s="195">
        <f t="shared" si="7"/>
        <v>2563438.33</v>
      </c>
      <c r="CB71" s="195">
        <f t="shared" si="7"/>
        <v>1410262.0699999998</v>
      </c>
      <c r="CC71" s="195">
        <f t="shared" si="7"/>
        <v>14414083.57</v>
      </c>
      <c r="CD71" s="245">
        <f>CD69-CD70</f>
        <v>34425208.240000002</v>
      </c>
      <c r="CE71" s="251">
        <f>SUM(CE61:CE69)-CE70</f>
        <v>548236789.72000015</v>
      </c>
      <c r="CF71" s="252"/>
    </row>
    <row r="72" spans="1:84" ht="12.65" customHeight="1" x14ac:dyDescent="0.3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5" customHeight="1" x14ac:dyDescent="0.3">
      <c r="A73" s="171" t="s">
        <v>245</v>
      </c>
      <c r="B73" s="175"/>
      <c r="C73" s="184">
        <v>82945158.879999995</v>
      </c>
      <c r="D73" s="184">
        <v>0</v>
      </c>
      <c r="E73" s="184">
        <v>195905127.33000004</v>
      </c>
      <c r="F73" s="184">
        <v>0</v>
      </c>
      <c r="G73" s="184">
        <v>0</v>
      </c>
      <c r="H73" s="184">
        <v>12689098.619999999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72495288.549999997</v>
      </c>
      <c r="P73" s="184">
        <v>160341903.92000002</v>
      </c>
      <c r="Q73" s="184">
        <v>8660217.1500000004</v>
      </c>
      <c r="R73" s="184">
        <v>22802178.580000002</v>
      </c>
      <c r="S73" s="184">
        <v>86564271.569999993</v>
      </c>
      <c r="T73" s="184">
        <v>1234032.8400000001</v>
      </c>
      <c r="U73" s="184">
        <v>47384977.289999999</v>
      </c>
      <c r="V73" s="184">
        <v>4219128.3500000006</v>
      </c>
      <c r="W73" s="184">
        <v>5148266.5</v>
      </c>
      <c r="X73" s="184">
        <v>20424389.809999995</v>
      </c>
      <c r="Y73" s="184">
        <v>16710523.25</v>
      </c>
      <c r="Z73" s="184">
        <v>26806661.310000002</v>
      </c>
      <c r="AA73" s="184">
        <v>1130511.24</v>
      </c>
      <c r="AB73" s="184">
        <v>27673688.210000001</v>
      </c>
      <c r="AC73" s="184">
        <v>7887161.7999999998</v>
      </c>
      <c r="AD73" s="184">
        <v>1532746.65</v>
      </c>
      <c r="AE73" s="184">
        <v>5550815.8300000001</v>
      </c>
      <c r="AF73" s="184">
        <v>720</v>
      </c>
      <c r="AG73" s="184">
        <v>37201192.059999995</v>
      </c>
      <c r="AH73" s="184">
        <v>0</v>
      </c>
      <c r="AI73" s="184">
        <v>0</v>
      </c>
      <c r="AJ73" s="184">
        <v>12742</v>
      </c>
      <c r="AK73" s="184">
        <v>3066952.5200000005</v>
      </c>
      <c r="AL73" s="184">
        <v>2176492.4500000002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4">
        <v>3100738.09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853664984.80000007</v>
      </c>
      <c r="CF73" s="252"/>
    </row>
    <row r="74" spans="1:84" ht="12.65" customHeight="1" x14ac:dyDescent="0.3">
      <c r="A74" s="171" t="s">
        <v>246</v>
      </c>
      <c r="B74" s="175"/>
      <c r="C74" s="184">
        <v>302654.16000000003</v>
      </c>
      <c r="D74" s="184">
        <v>0</v>
      </c>
      <c r="E74" s="184">
        <v>25936932.760000005</v>
      </c>
      <c r="F74" s="184">
        <v>0</v>
      </c>
      <c r="G74" s="184">
        <v>0</v>
      </c>
      <c r="H74" s="184">
        <v>1934.52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582701.36</v>
      </c>
      <c r="P74" s="184">
        <v>126339943.41999997</v>
      </c>
      <c r="Q74" s="184">
        <v>13363701.959999999</v>
      </c>
      <c r="R74" s="184">
        <v>20993535.57</v>
      </c>
      <c r="S74" s="184">
        <v>71344242.100000009</v>
      </c>
      <c r="T74" s="184">
        <v>8141488.3999999985</v>
      </c>
      <c r="U74" s="184">
        <v>27907884.970000003</v>
      </c>
      <c r="V74" s="184">
        <v>6037050.2199999979</v>
      </c>
      <c r="W74" s="184">
        <v>19550979.160000004</v>
      </c>
      <c r="X74" s="184">
        <v>41431270.819999985</v>
      </c>
      <c r="Y74" s="184">
        <v>55085539.519999981</v>
      </c>
      <c r="Z74" s="184">
        <v>89104866.310000002</v>
      </c>
      <c r="AA74" s="184">
        <v>11202590.729999997</v>
      </c>
      <c r="AB74" s="184">
        <v>57483164.149999999</v>
      </c>
      <c r="AC74" s="184">
        <v>275628.77</v>
      </c>
      <c r="AD74" s="184">
        <v>109903</v>
      </c>
      <c r="AE74" s="184">
        <v>1707494.7299999997</v>
      </c>
      <c r="AF74" s="184">
        <v>9350881.4399999995</v>
      </c>
      <c r="AG74" s="184">
        <v>108852474.39999999</v>
      </c>
      <c r="AH74" s="184">
        <v>0</v>
      </c>
      <c r="AI74" s="184">
        <v>0</v>
      </c>
      <c r="AJ74" s="184">
        <v>3451106.46</v>
      </c>
      <c r="AK74" s="184">
        <v>455824.14000000007</v>
      </c>
      <c r="AL74" s="184">
        <v>378533.67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184">
        <v>127078808.32000002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826471135.06000006</v>
      </c>
      <c r="CF74" s="252"/>
    </row>
    <row r="75" spans="1:84" ht="12.65" customHeight="1" x14ac:dyDescent="0.3">
      <c r="A75" s="171" t="s">
        <v>247</v>
      </c>
      <c r="B75" s="175"/>
      <c r="C75" s="195">
        <f t="shared" ref="C75:AV75" si="9">SUM(C73:C74)</f>
        <v>83247813.039999992</v>
      </c>
      <c r="D75" s="195">
        <f t="shared" si="9"/>
        <v>0</v>
      </c>
      <c r="E75" s="195">
        <f t="shared" si="9"/>
        <v>221842060.09000003</v>
      </c>
      <c r="F75" s="195">
        <f t="shared" si="9"/>
        <v>0</v>
      </c>
      <c r="G75" s="195">
        <f t="shared" si="9"/>
        <v>0</v>
      </c>
      <c r="H75" s="195">
        <f t="shared" si="9"/>
        <v>12691033.139999999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73077989.909999996</v>
      </c>
      <c r="P75" s="195">
        <f t="shared" si="9"/>
        <v>286681847.33999997</v>
      </c>
      <c r="Q75" s="195">
        <f t="shared" si="9"/>
        <v>22023919.109999999</v>
      </c>
      <c r="R75" s="195">
        <f t="shared" si="9"/>
        <v>43795714.150000006</v>
      </c>
      <c r="S75" s="195">
        <f t="shared" si="9"/>
        <v>157908513.67000002</v>
      </c>
      <c r="T75" s="195">
        <f t="shared" si="9"/>
        <v>9375521.2399999984</v>
      </c>
      <c r="U75" s="195">
        <f t="shared" si="9"/>
        <v>75292862.260000005</v>
      </c>
      <c r="V75" s="195">
        <f t="shared" si="9"/>
        <v>10256178.569999998</v>
      </c>
      <c r="W75" s="195">
        <f t="shared" si="9"/>
        <v>24699245.660000004</v>
      </c>
      <c r="X75" s="195">
        <f t="shared" si="9"/>
        <v>61855660.62999998</v>
      </c>
      <c r="Y75" s="195">
        <f t="shared" si="9"/>
        <v>71796062.769999981</v>
      </c>
      <c r="Z75" s="195">
        <f t="shared" si="9"/>
        <v>115911527.62</v>
      </c>
      <c r="AA75" s="195">
        <f t="shared" si="9"/>
        <v>12333101.969999997</v>
      </c>
      <c r="AB75" s="195">
        <f t="shared" si="9"/>
        <v>85156852.359999999</v>
      </c>
      <c r="AC75" s="195">
        <f t="shared" si="9"/>
        <v>8162790.5700000003</v>
      </c>
      <c r="AD75" s="195">
        <f t="shared" si="9"/>
        <v>1642649.65</v>
      </c>
      <c r="AE75" s="195">
        <f t="shared" si="9"/>
        <v>7258310.5599999996</v>
      </c>
      <c r="AF75" s="195">
        <f t="shared" si="9"/>
        <v>9351601.4399999995</v>
      </c>
      <c r="AG75" s="195">
        <f t="shared" si="9"/>
        <v>146053666.45999998</v>
      </c>
      <c r="AH75" s="195">
        <f t="shared" si="9"/>
        <v>0</v>
      </c>
      <c r="AI75" s="195">
        <f t="shared" si="9"/>
        <v>0</v>
      </c>
      <c r="AJ75" s="195">
        <f t="shared" si="9"/>
        <v>3463848.46</v>
      </c>
      <c r="AK75" s="195">
        <f t="shared" si="9"/>
        <v>3522776.6600000006</v>
      </c>
      <c r="AL75" s="195">
        <f t="shared" si="9"/>
        <v>2555026.12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130179546.41000003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1680136119.8599999</v>
      </c>
      <c r="CF75" s="252"/>
    </row>
    <row r="76" spans="1:84" ht="12.65" customHeight="1" x14ac:dyDescent="0.3">
      <c r="A76" s="171" t="s">
        <v>248</v>
      </c>
      <c r="B76" s="175"/>
      <c r="C76" s="184">
        <v>33572</v>
      </c>
      <c r="D76" s="184"/>
      <c r="E76" s="185">
        <v>123726</v>
      </c>
      <c r="F76" s="185"/>
      <c r="G76" s="184"/>
      <c r="H76" s="184">
        <v>6545</v>
      </c>
      <c r="I76" s="185"/>
      <c r="J76" s="185"/>
      <c r="K76" s="185"/>
      <c r="L76" s="185"/>
      <c r="M76" s="185"/>
      <c r="N76" s="185"/>
      <c r="O76" s="185">
        <v>15928</v>
      </c>
      <c r="P76" s="185">
        <v>57791</v>
      </c>
      <c r="Q76" s="185">
        <v>10816</v>
      </c>
      <c r="R76" s="185">
        <v>834</v>
      </c>
      <c r="S76" s="185">
        <v>14919</v>
      </c>
      <c r="T76" s="185">
        <v>5115</v>
      </c>
      <c r="U76" s="185">
        <v>11734</v>
      </c>
      <c r="V76" s="185">
        <v>1656</v>
      </c>
      <c r="W76" s="185">
        <v>1973</v>
      </c>
      <c r="X76" s="185">
        <v>1401</v>
      </c>
      <c r="Y76" s="185">
        <v>42055</v>
      </c>
      <c r="Z76" s="185">
        <v>13944</v>
      </c>
      <c r="AA76" s="185">
        <v>2711</v>
      </c>
      <c r="AB76" s="185">
        <v>7080</v>
      </c>
      <c r="AC76" s="185">
        <v>1148</v>
      </c>
      <c r="AD76" s="185"/>
      <c r="AE76" s="185">
        <v>1115</v>
      </c>
      <c r="AF76" s="185"/>
      <c r="AG76" s="185">
        <v>36883</v>
      </c>
      <c r="AH76" s="185"/>
      <c r="AI76" s="185"/>
      <c r="AJ76" s="185"/>
      <c r="AK76" s="185">
        <v>740</v>
      </c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>
        <v>3628</v>
      </c>
      <c r="AW76" s="185"/>
      <c r="AX76" s="185"/>
      <c r="AY76" s="185">
        <v>6264</v>
      </c>
      <c r="AZ76" s="185">
        <v>8218</v>
      </c>
      <c r="BA76" s="185">
        <v>833</v>
      </c>
      <c r="BB76" s="185">
        <v>270</v>
      </c>
      <c r="BC76" s="185"/>
      <c r="BD76" s="185"/>
      <c r="BE76" s="185">
        <v>157814</v>
      </c>
      <c r="BF76" s="185">
        <v>3599</v>
      </c>
      <c r="BG76" s="185"/>
      <c r="BH76" s="185"/>
      <c r="BI76" s="185"/>
      <c r="BJ76" s="185"/>
      <c r="BK76" s="185"/>
      <c r="BL76" s="185"/>
      <c r="BM76" s="185"/>
      <c r="BN76" s="185">
        <v>18628</v>
      </c>
      <c r="BO76" s="185"/>
      <c r="BP76" s="185"/>
      <c r="BQ76" s="185"/>
      <c r="BR76" s="185">
        <v>685</v>
      </c>
      <c r="BS76" s="185"/>
      <c r="BT76" s="185"/>
      <c r="BU76" s="185"/>
      <c r="BV76" s="185">
        <v>6697</v>
      </c>
      <c r="BW76" s="185"/>
      <c r="BX76" s="185"/>
      <c r="BY76" s="185">
        <v>4380</v>
      </c>
      <c r="BZ76" s="185"/>
      <c r="CA76" s="185"/>
      <c r="CB76" s="185"/>
      <c r="CC76" s="185"/>
      <c r="CD76" s="249" t="s">
        <v>221</v>
      </c>
      <c r="CE76" s="195">
        <f t="shared" si="8"/>
        <v>602702</v>
      </c>
      <c r="CF76" s="195">
        <f>BE59-CE76</f>
        <v>0</v>
      </c>
    </row>
    <row r="77" spans="1:84" ht="12.65" customHeight="1" x14ac:dyDescent="0.3">
      <c r="A77" s="171" t="s">
        <v>249</v>
      </c>
      <c r="B77" s="175"/>
      <c r="C77" s="184">
        <v>23768</v>
      </c>
      <c r="D77" s="184"/>
      <c r="E77" s="184">
        <v>218429</v>
      </c>
      <c r="F77" s="184"/>
      <c r="G77" s="184"/>
      <c r="H77" s="184">
        <v>18186</v>
      </c>
      <c r="I77" s="184"/>
      <c r="J77" s="184"/>
      <c r="K77" s="184"/>
      <c r="L77" s="184"/>
      <c r="M77" s="184"/>
      <c r="N77" s="184"/>
      <c r="O77" s="184">
        <v>7155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>
        <v>19758</v>
      </c>
      <c r="AG77" s="184">
        <v>8859</v>
      </c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296155</v>
      </c>
      <c r="CF77" s="195">
        <f>AY59-CE77</f>
        <v>0</v>
      </c>
    </row>
    <row r="78" spans="1:84" ht="12.65" customHeight="1" x14ac:dyDescent="0.3">
      <c r="A78" s="171" t="s">
        <v>250</v>
      </c>
      <c r="B78" s="175"/>
      <c r="C78" s="184">
        <v>9515</v>
      </c>
      <c r="D78" s="184"/>
      <c r="E78" s="184">
        <v>35065</v>
      </c>
      <c r="F78" s="184"/>
      <c r="G78" s="184"/>
      <c r="H78" s="184">
        <v>1855</v>
      </c>
      <c r="I78" s="184"/>
      <c r="J78" s="184"/>
      <c r="K78" s="184"/>
      <c r="L78" s="184"/>
      <c r="M78" s="184"/>
      <c r="N78" s="184"/>
      <c r="O78" s="184">
        <v>4514</v>
      </c>
      <c r="P78" s="184">
        <v>16378</v>
      </c>
      <c r="Q78" s="184">
        <v>3065</v>
      </c>
      <c r="R78" s="184">
        <v>236</v>
      </c>
      <c r="S78" s="184">
        <v>4228</v>
      </c>
      <c r="T78" s="184">
        <v>1450</v>
      </c>
      <c r="U78" s="184">
        <v>3326</v>
      </c>
      <c r="V78" s="184">
        <v>469</v>
      </c>
      <c r="W78" s="184">
        <v>559</v>
      </c>
      <c r="X78" s="184">
        <v>397</v>
      </c>
      <c r="Y78" s="184">
        <v>11919</v>
      </c>
      <c r="Z78" s="184">
        <v>3952</v>
      </c>
      <c r="AA78" s="184">
        <v>768</v>
      </c>
      <c r="AB78" s="184">
        <v>2007</v>
      </c>
      <c r="AC78" s="184">
        <v>325</v>
      </c>
      <c r="AD78" s="184"/>
      <c r="AE78" s="184">
        <v>316</v>
      </c>
      <c r="AF78" s="184"/>
      <c r="AG78" s="184">
        <v>10453</v>
      </c>
      <c r="AH78" s="184"/>
      <c r="AI78" s="184"/>
      <c r="AJ78" s="184"/>
      <c r="AK78" s="184">
        <v>210</v>
      </c>
      <c r="AL78" s="184">
        <v>0</v>
      </c>
      <c r="AM78" s="184"/>
      <c r="AN78" s="184"/>
      <c r="AO78" s="184"/>
      <c r="AP78" s="184"/>
      <c r="AQ78" s="184"/>
      <c r="AR78" s="184"/>
      <c r="AS78" s="184"/>
      <c r="AT78" s="184"/>
      <c r="AU78" s="184"/>
      <c r="AV78" s="184">
        <v>1028</v>
      </c>
      <c r="AW78" s="184"/>
      <c r="AX78" s="249" t="s">
        <v>221</v>
      </c>
      <c r="AY78" s="249" t="s">
        <v>221</v>
      </c>
      <c r="AZ78" s="249" t="s">
        <v>221</v>
      </c>
      <c r="BA78" s="184">
        <v>236</v>
      </c>
      <c r="BB78" s="184">
        <v>77</v>
      </c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1898</v>
      </c>
      <c r="BW78" s="184"/>
      <c r="BX78" s="184"/>
      <c r="BY78" s="184">
        <v>1241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115487</v>
      </c>
      <c r="CF78" s="195"/>
    </row>
    <row r="79" spans="1:84" ht="12.65" customHeight="1" x14ac:dyDescent="0.3">
      <c r="A79" s="171" t="s">
        <v>251</v>
      </c>
      <c r="B79" s="175"/>
      <c r="C79" s="225">
        <v>120908</v>
      </c>
      <c r="D79" s="225"/>
      <c r="E79" s="184">
        <v>644846.5</v>
      </c>
      <c r="F79" s="184"/>
      <c r="G79" s="184"/>
      <c r="H79" s="184">
        <v>9998</v>
      </c>
      <c r="I79" s="184"/>
      <c r="J79" s="184"/>
      <c r="K79" s="184"/>
      <c r="L79" s="184"/>
      <c r="M79" s="184"/>
      <c r="N79" s="184"/>
      <c r="O79" s="184">
        <v>133722</v>
      </c>
      <c r="P79" s="184">
        <v>209290</v>
      </c>
      <c r="Q79" s="184">
        <v>55600</v>
      </c>
      <c r="R79" s="184">
        <v>0</v>
      </c>
      <c r="S79" s="184">
        <v>235207</v>
      </c>
      <c r="T79" s="184">
        <v>4696</v>
      </c>
      <c r="U79" s="184">
        <v>17819</v>
      </c>
      <c r="V79" s="184">
        <v>20791</v>
      </c>
      <c r="W79" s="184">
        <v>21067</v>
      </c>
      <c r="X79" s="184">
        <v>47374</v>
      </c>
      <c r="Y79" s="184">
        <v>125089</v>
      </c>
      <c r="Z79" s="184">
        <v>67265</v>
      </c>
      <c r="AA79" s="184">
        <v>19935</v>
      </c>
      <c r="AB79" s="184">
        <v>5772</v>
      </c>
      <c r="AC79" s="184">
        <v>312</v>
      </c>
      <c r="AD79" s="184"/>
      <c r="AE79" s="184">
        <v>11204</v>
      </c>
      <c r="AF79" s="184">
        <v>449</v>
      </c>
      <c r="AG79" s="184">
        <v>190528</v>
      </c>
      <c r="AH79" s="184"/>
      <c r="AI79" s="184"/>
      <c r="AJ79" s="184">
        <v>8903</v>
      </c>
      <c r="AK79" s="184">
        <v>0</v>
      </c>
      <c r="AL79" s="184">
        <v>0</v>
      </c>
      <c r="AM79" s="184"/>
      <c r="AN79" s="184"/>
      <c r="AO79" s="184"/>
      <c r="AP79" s="184">
        <v>0</v>
      </c>
      <c r="AQ79" s="184"/>
      <c r="AR79" s="184"/>
      <c r="AS79" s="184"/>
      <c r="AT79" s="184"/>
      <c r="AU79" s="184"/>
      <c r="AV79" s="184">
        <v>101440.5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2052216</v>
      </c>
      <c r="CF79" s="195">
        <f>BA59</f>
        <v>0</v>
      </c>
    </row>
    <row r="80" spans="1:84" ht="21" customHeight="1" x14ac:dyDescent="0.3">
      <c r="A80" s="171" t="s">
        <v>252</v>
      </c>
      <c r="B80" s="175"/>
      <c r="C80" s="187">
        <v>109</v>
      </c>
      <c r="D80" s="187"/>
      <c r="E80" s="187">
        <v>244</v>
      </c>
      <c r="F80" s="187"/>
      <c r="G80" s="187"/>
      <c r="H80" s="187">
        <v>11</v>
      </c>
      <c r="I80" s="187"/>
      <c r="J80" s="187"/>
      <c r="K80" s="187"/>
      <c r="L80" s="187"/>
      <c r="M80" s="187"/>
      <c r="N80" s="187"/>
      <c r="O80" s="187">
        <v>55</v>
      </c>
      <c r="P80" s="187">
        <v>65</v>
      </c>
      <c r="Q80" s="187">
        <v>21</v>
      </c>
      <c r="R80" s="187">
        <v>0</v>
      </c>
      <c r="S80" s="187">
        <v>0</v>
      </c>
      <c r="T80" s="187">
        <v>12</v>
      </c>
      <c r="U80" s="187">
        <v>0</v>
      </c>
      <c r="V80" s="187">
        <v>0</v>
      </c>
      <c r="W80" s="187">
        <v>0</v>
      </c>
      <c r="X80" s="187">
        <v>0</v>
      </c>
      <c r="Y80" s="187">
        <v>0</v>
      </c>
      <c r="Z80" s="187">
        <v>29</v>
      </c>
      <c r="AA80" s="187">
        <v>1</v>
      </c>
      <c r="AB80" s="187">
        <v>0</v>
      </c>
      <c r="AC80" s="187">
        <v>0</v>
      </c>
      <c r="AD80" s="187"/>
      <c r="AE80" s="187">
        <v>0</v>
      </c>
      <c r="AF80" s="187">
        <v>0</v>
      </c>
      <c r="AG80" s="187">
        <v>55</v>
      </c>
      <c r="AH80" s="187"/>
      <c r="AI80" s="187"/>
      <c r="AJ80" s="187">
        <v>4</v>
      </c>
      <c r="AK80" s="187">
        <v>0</v>
      </c>
      <c r="AL80" s="187">
        <v>0</v>
      </c>
      <c r="AM80" s="187"/>
      <c r="AN80" s="187"/>
      <c r="AO80" s="187"/>
      <c r="AP80" s="187"/>
      <c r="AQ80" s="187"/>
      <c r="AR80" s="187"/>
      <c r="AS80" s="187"/>
      <c r="AT80" s="187"/>
      <c r="AU80" s="187"/>
      <c r="AV80" s="187">
        <v>9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615</v>
      </c>
      <c r="CF80" s="255"/>
    </row>
    <row r="81" spans="1:5" ht="12.65" customHeight="1" x14ac:dyDescent="0.3">
      <c r="A81" s="208" t="s">
        <v>253</v>
      </c>
      <c r="B81" s="208"/>
      <c r="C81" s="208"/>
      <c r="D81" s="208"/>
      <c r="E81" s="208"/>
    </row>
    <row r="82" spans="1:5" ht="12.65" customHeight="1" x14ac:dyDescent="0.3">
      <c r="A82" s="171" t="s">
        <v>254</v>
      </c>
      <c r="B82" s="172"/>
      <c r="C82" s="282" t="s">
        <v>1266</v>
      </c>
      <c r="D82" s="256"/>
      <c r="E82" s="175"/>
    </row>
    <row r="83" spans="1:5" ht="12.65" customHeight="1" x14ac:dyDescent="0.3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5" customHeight="1" x14ac:dyDescent="0.3">
      <c r="A84" s="173" t="s">
        <v>257</v>
      </c>
      <c r="B84" s="172" t="s">
        <v>256</v>
      </c>
      <c r="C84" s="288" t="s">
        <v>1270</v>
      </c>
      <c r="D84" s="205"/>
      <c r="E84" s="204"/>
    </row>
    <row r="85" spans="1:5" ht="12.65" customHeight="1" x14ac:dyDescent="0.3">
      <c r="A85" s="173" t="s">
        <v>1251</v>
      </c>
      <c r="B85" s="172"/>
      <c r="C85" s="289" t="s">
        <v>1271</v>
      </c>
      <c r="D85" s="205"/>
      <c r="E85" s="204"/>
    </row>
    <row r="86" spans="1:5" ht="12.65" customHeight="1" x14ac:dyDescent="0.3">
      <c r="A86" s="173" t="s">
        <v>1252</v>
      </c>
      <c r="B86" s="172" t="s">
        <v>256</v>
      </c>
      <c r="C86" s="289" t="s">
        <v>1271</v>
      </c>
      <c r="D86" s="205"/>
      <c r="E86" s="204"/>
    </row>
    <row r="87" spans="1:5" ht="12.65" customHeight="1" x14ac:dyDescent="0.3">
      <c r="A87" s="173" t="s">
        <v>258</v>
      </c>
      <c r="B87" s="172" t="s">
        <v>256</v>
      </c>
      <c r="C87" s="289" t="s">
        <v>1272</v>
      </c>
      <c r="D87" s="205"/>
      <c r="E87" s="204"/>
    </row>
    <row r="88" spans="1:5" ht="12.65" customHeight="1" x14ac:dyDescent="0.3">
      <c r="A88" s="173" t="s">
        <v>259</v>
      </c>
      <c r="B88" s="172" t="s">
        <v>256</v>
      </c>
      <c r="C88" s="289" t="s">
        <v>1268</v>
      </c>
      <c r="D88" s="205"/>
      <c r="E88" s="204"/>
    </row>
    <row r="89" spans="1:5" ht="12.65" customHeight="1" x14ac:dyDescent="0.3">
      <c r="A89" s="173" t="s">
        <v>260</v>
      </c>
      <c r="B89" s="172" t="s">
        <v>256</v>
      </c>
      <c r="C89" s="289" t="s">
        <v>1273</v>
      </c>
      <c r="D89" s="205"/>
      <c r="E89" s="204"/>
    </row>
    <row r="90" spans="1:5" ht="12.65" customHeight="1" x14ac:dyDescent="0.3">
      <c r="A90" s="173" t="s">
        <v>261</v>
      </c>
      <c r="B90" s="172" t="s">
        <v>256</v>
      </c>
      <c r="C90" s="289" t="s">
        <v>1274</v>
      </c>
      <c r="D90" s="205"/>
      <c r="E90" s="204"/>
    </row>
    <row r="91" spans="1:5" ht="12.65" customHeight="1" x14ac:dyDescent="0.3">
      <c r="A91" s="173" t="s">
        <v>262</v>
      </c>
      <c r="B91" s="172" t="s">
        <v>256</v>
      </c>
      <c r="C91" s="289" t="s">
        <v>1275</v>
      </c>
      <c r="D91" s="205"/>
      <c r="E91" s="204"/>
    </row>
    <row r="92" spans="1:5" ht="12.65" customHeight="1" x14ac:dyDescent="0.3">
      <c r="A92" s="173" t="s">
        <v>263</v>
      </c>
      <c r="B92" s="172" t="s">
        <v>256</v>
      </c>
      <c r="C92" s="289" t="s">
        <v>1276</v>
      </c>
      <c r="D92" s="256"/>
      <c r="E92" s="175"/>
    </row>
    <row r="93" spans="1:5" ht="12.65" customHeight="1" x14ac:dyDescent="0.3">
      <c r="A93" s="173" t="s">
        <v>264</v>
      </c>
      <c r="B93" s="172" t="s">
        <v>256</v>
      </c>
      <c r="C93" s="289" t="s">
        <v>1277</v>
      </c>
      <c r="D93" s="256"/>
      <c r="E93" s="175"/>
    </row>
    <row r="94" spans="1:5" ht="12.65" customHeight="1" x14ac:dyDescent="0.3">
      <c r="A94" s="173"/>
      <c r="B94" s="173"/>
      <c r="C94" s="191"/>
      <c r="D94" s="175"/>
      <c r="E94" s="175"/>
    </row>
    <row r="95" spans="1:5" ht="12.65" customHeight="1" x14ac:dyDescent="0.3">
      <c r="A95" s="208" t="s">
        <v>265</v>
      </c>
      <c r="B95" s="208"/>
      <c r="C95" s="208"/>
      <c r="D95" s="208"/>
      <c r="E95" s="208"/>
    </row>
    <row r="96" spans="1:5" ht="12.65" customHeight="1" x14ac:dyDescent="0.3">
      <c r="A96" s="257" t="s">
        <v>266</v>
      </c>
      <c r="B96" s="257"/>
      <c r="C96" s="257"/>
      <c r="D96" s="257"/>
      <c r="E96" s="257"/>
    </row>
    <row r="97" spans="1:5" ht="12.65" customHeight="1" x14ac:dyDescent="0.3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">
      <c r="A99" s="173" t="s">
        <v>268</v>
      </c>
      <c r="B99" s="172" t="s">
        <v>256</v>
      </c>
      <c r="C99" s="189"/>
      <c r="D99" s="175"/>
      <c r="E99" s="175"/>
    </row>
    <row r="100" spans="1:5" ht="12.65" customHeight="1" x14ac:dyDescent="0.3">
      <c r="A100" s="257" t="s">
        <v>269</v>
      </c>
      <c r="B100" s="257"/>
      <c r="C100" s="257"/>
      <c r="D100" s="257"/>
      <c r="E100" s="257"/>
    </row>
    <row r="101" spans="1:5" ht="12.65" customHeight="1" x14ac:dyDescent="0.3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5" customHeight="1" x14ac:dyDescent="0.3">
      <c r="A103" s="257" t="s">
        <v>271</v>
      </c>
      <c r="B103" s="257"/>
      <c r="C103" s="257"/>
      <c r="D103" s="257"/>
      <c r="E103" s="257"/>
    </row>
    <row r="104" spans="1:5" ht="12.65" customHeight="1" x14ac:dyDescent="0.3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">
      <c r="A107" s="173"/>
      <c r="B107" s="172"/>
      <c r="C107" s="190"/>
      <c r="D107" s="175"/>
      <c r="E107" s="175"/>
    </row>
    <row r="108" spans="1:5" ht="13.5" customHeight="1" x14ac:dyDescent="0.3">
      <c r="A108" s="207" t="s">
        <v>275</v>
      </c>
      <c r="B108" s="208"/>
      <c r="C108" s="208"/>
      <c r="D108" s="208"/>
      <c r="E108" s="208"/>
    </row>
    <row r="109" spans="1:5" ht="13.5" customHeight="1" x14ac:dyDescent="0.3">
      <c r="A109" s="173"/>
      <c r="B109" s="172"/>
      <c r="C109" s="190"/>
      <c r="D109" s="175"/>
      <c r="E109" s="175"/>
    </row>
    <row r="110" spans="1:5" ht="12.65" customHeight="1" x14ac:dyDescent="0.3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">
      <c r="A111" s="173" t="s">
        <v>278</v>
      </c>
      <c r="B111" s="172" t="s">
        <v>256</v>
      </c>
      <c r="C111" s="189">
        <v>17054</v>
      </c>
      <c r="D111" s="174">
        <v>66397</v>
      </c>
      <c r="E111" s="175"/>
    </row>
    <row r="112" spans="1:5" ht="12.65" customHeight="1" x14ac:dyDescent="0.3">
      <c r="A112" s="173" t="s">
        <v>279</v>
      </c>
      <c r="B112" s="172" t="s">
        <v>256</v>
      </c>
      <c r="C112" s="189"/>
      <c r="D112" s="174"/>
      <c r="E112" s="175"/>
    </row>
    <row r="113" spans="1:5" ht="12.65" customHeight="1" x14ac:dyDescent="0.3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">
      <c r="A114" s="173" t="s">
        <v>281</v>
      </c>
      <c r="B114" s="172" t="s">
        <v>256</v>
      </c>
      <c r="C114" s="189">
        <v>3422</v>
      </c>
      <c r="D114" s="174">
        <v>5581</v>
      </c>
      <c r="E114" s="175"/>
    </row>
    <row r="115" spans="1:5" ht="12.65" customHeight="1" x14ac:dyDescent="0.3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">
      <c r="A116" s="173" t="s">
        <v>283</v>
      </c>
      <c r="B116" s="172" t="s">
        <v>256</v>
      </c>
      <c r="C116" s="189">
        <v>49</v>
      </c>
      <c r="D116" s="175"/>
      <c r="E116" s="175"/>
    </row>
    <row r="117" spans="1:5" ht="12.65" customHeight="1" x14ac:dyDescent="0.3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">
      <c r="A118" s="173" t="s">
        <v>1239</v>
      </c>
      <c r="B118" s="172" t="s">
        <v>256</v>
      </c>
      <c r="C118" s="189">
        <v>195</v>
      </c>
      <c r="D118" s="175"/>
      <c r="E118" s="175"/>
    </row>
    <row r="119" spans="1:5" ht="12.65" customHeight="1" x14ac:dyDescent="0.3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">
      <c r="A120" s="173" t="s">
        <v>286</v>
      </c>
      <c r="B120" s="172" t="s">
        <v>256</v>
      </c>
      <c r="C120" s="189">
        <v>42</v>
      </c>
      <c r="D120" s="175"/>
      <c r="E120" s="175"/>
    </row>
    <row r="121" spans="1:5" ht="12.65" customHeight="1" x14ac:dyDescent="0.3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">
      <c r="A122" s="173" t="s">
        <v>97</v>
      </c>
      <c r="B122" s="172" t="s">
        <v>256</v>
      </c>
      <c r="C122" s="189">
        <v>14</v>
      </c>
      <c r="D122" s="175"/>
      <c r="E122" s="175"/>
    </row>
    <row r="123" spans="1:5" ht="12.65" customHeight="1" x14ac:dyDescent="0.3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">
      <c r="A124" s="173" t="s">
        <v>289</v>
      </c>
      <c r="B124" s="172"/>
      <c r="C124" s="189"/>
      <c r="D124" s="175"/>
      <c r="E124" s="175"/>
    </row>
    <row r="125" spans="1:5" ht="12.65" customHeight="1" x14ac:dyDescent="0.3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">
      <c r="A127" s="173" t="s">
        <v>291</v>
      </c>
      <c r="B127" s="175"/>
      <c r="C127" s="191"/>
      <c r="D127" s="175"/>
      <c r="E127" s="175">
        <f>SUM(C116:C126)</f>
        <v>300</v>
      </c>
    </row>
    <row r="128" spans="1:5" ht="12.65" customHeight="1" x14ac:dyDescent="0.3">
      <c r="A128" s="173" t="s">
        <v>292</v>
      </c>
      <c r="B128" s="172" t="s">
        <v>256</v>
      </c>
      <c r="C128" s="189">
        <v>349</v>
      </c>
      <c r="D128" s="175"/>
      <c r="E128" s="175"/>
    </row>
    <row r="129" spans="1:6" ht="12.65" customHeight="1" x14ac:dyDescent="0.3">
      <c r="A129" s="173" t="s">
        <v>293</v>
      </c>
      <c r="B129" s="172" t="s">
        <v>256</v>
      </c>
      <c r="C129" s="189">
        <v>40</v>
      </c>
      <c r="D129" s="175"/>
      <c r="E129" s="175"/>
    </row>
    <row r="130" spans="1:6" ht="12.65" customHeight="1" x14ac:dyDescent="0.3">
      <c r="A130" s="173"/>
      <c r="B130" s="175"/>
      <c r="C130" s="191"/>
      <c r="D130" s="175"/>
      <c r="E130" s="175"/>
    </row>
    <row r="131" spans="1:6" ht="12.65" customHeight="1" x14ac:dyDescent="0.3">
      <c r="A131" s="173" t="s">
        <v>294</v>
      </c>
      <c r="B131" s="172" t="s">
        <v>256</v>
      </c>
      <c r="C131" s="189"/>
      <c r="D131" s="175"/>
      <c r="E131" s="175"/>
    </row>
    <row r="132" spans="1:6" ht="12.65" customHeight="1" x14ac:dyDescent="0.3">
      <c r="A132" s="173"/>
      <c r="B132" s="173"/>
      <c r="C132" s="191"/>
      <c r="D132" s="175"/>
      <c r="E132" s="175"/>
    </row>
    <row r="133" spans="1:6" ht="12.65" customHeight="1" x14ac:dyDescent="0.3">
      <c r="A133" s="173"/>
      <c r="B133" s="173"/>
      <c r="C133" s="191"/>
      <c r="D133" s="175"/>
      <c r="E133" s="175"/>
    </row>
    <row r="134" spans="1:6" ht="12.65" customHeight="1" x14ac:dyDescent="0.3">
      <c r="A134" s="173"/>
      <c r="B134" s="173"/>
      <c r="C134" s="191"/>
      <c r="D134" s="175"/>
      <c r="E134" s="175"/>
    </row>
    <row r="135" spans="1:6" ht="18" customHeight="1" x14ac:dyDescent="0.3">
      <c r="A135" s="173"/>
      <c r="B135" s="173"/>
      <c r="C135" s="191"/>
      <c r="D135" s="175"/>
      <c r="E135" s="175"/>
    </row>
    <row r="136" spans="1:6" ht="12.65" customHeight="1" x14ac:dyDescent="0.3">
      <c r="A136" s="208" t="s">
        <v>1240</v>
      </c>
      <c r="B136" s="207"/>
      <c r="C136" s="207"/>
      <c r="D136" s="207"/>
      <c r="E136" s="207"/>
    </row>
    <row r="137" spans="1:6" ht="12.65" customHeight="1" x14ac:dyDescent="0.3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">
      <c r="A138" s="173" t="s">
        <v>277</v>
      </c>
      <c r="B138" s="174">
        <v>7350</v>
      </c>
      <c r="C138" s="189">
        <v>1338</v>
      </c>
      <c r="D138" s="174">
        <v>8366</v>
      </c>
      <c r="E138" s="175">
        <f>SUM(B138:D138)</f>
        <v>17054</v>
      </c>
    </row>
    <row r="139" spans="1:6" ht="12.65" customHeight="1" x14ac:dyDescent="0.3">
      <c r="A139" s="173" t="s">
        <v>215</v>
      </c>
      <c r="B139" s="174">
        <v>33802</v>
      </c>
      <c r="C139" s="189">
        <v>6521</v>
      </c>
      <c r="D139" s="174">
        <v>26074</v>
      </c>
      <c r="E139" s="175">
        <f>SUM(B139:D139)</f>
        <v>66397</v>
      </c>
    </row>
    <row r="140" spans="1:6" ht="12.65" customHeight="1" x14ac:dyDescent="0.3">
      <c r="A140" s="173" t="s">
        <v>298</v>
      </c>
      <c r="B140" s="174">
        <v>187898</v>
      </c>
      <c r="C140" s="174">
        <v>24630</v>
      </c>
      <c r="D140" s="174">
        <v>343000</v>
      </c>
      <c r="E140" s="175">
        <f>SUM(B140:D140)</f>
        <v>555528</v>
      </c>
    </row>
    <row r="141" spans="1:6" ht="12.65" customHeight="1" x14ac:dyDescent="0.3">
      <c r="A141" s="173" t="s">
        <v>245</v>
      </c>
      <c r="B141" s="174">
        <v>411318706</v>
      </c>
      <c r="C141" s="189">
        <v>58121078</v>
      </c>
      <c r="D141" s="174">
        <v>384225201</v>
      </c>
      <c r="E141" s="175">
        <f>SUM(B141:D141)</f>
        <v>853664985</v>
      </c>
      <c r="F141" s="199"/>
    </row>
    <row r="142" spans="1:6" ht="12.65" customHeight="1" x14ac:dyDescent="0.3">
      <c r="A142" s="173" t="s">
        <v>246</v>
      </c>
      <c r="B142" s="174">
        <v>327908968.5</v>
      </c>
      <c r="C142" s="189">
        <v>50488701</v>
      </c>
      <c r="D142" s="174">
        <v>448073465.5</v>
      </c>
      <c r="E142" s="175">
        <f>SUM(B142:D142)</f>
        <v>826471135</v>
      </c>
      <c r="F142" s="199"/>
    </row>
    <row r="143" spans="1:6" ht="12.65" customHeight="1" x14ac:dyDescent="0.3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">
      <c r="A155" s="177"/>
      <c r="B155" s="177"/>
      <c r="C155" s="193"/>
      <c r="D155" s="178"/>
      <c r="E155" s="175"/>
    </row>
    <row r="156" spans="1:5" ht="12.65" customHeight="1" x14ac:dyDescent="0.3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">
      <c r="A157" s="177" t="s">
        <v>304</v>
      </c>
      <c r="B157" s="174"/>
      <c r="C157" s="174"/>
      <c r="D157" s="175"/>
      <c r="E157" s="175"/>
    </row>
    <row r="158" spans="1:5" ht="12.65" customHeight="1" x14ac:dyDescent="0.3">
      <c r="A158" s="177"/>
      <c r="B158" s="178"/>
      <c r="C158" s="193"/>
      <c r="D158" s="175"/>
      <c r="E158" s="175"/>
    </row>
    <row r="159" spans="1:5" ht="12.65" customHeight="1" x14ac:dyDescent="0.3">
      <c r="A159" s="177"/>
      <c r="B159" s="177"/>
      <c r="C159" s="193"/>
      <c r="D159" s="178"/>
      <c r="E159" s="175"/>
    </row>
    <row r="160" spans="1:5" ht="12.65" customHeight="1" x14ac:dyDescent="0.3">
      <c r="A160" s="177"/>
      <c r="B160" s="177"/>
      <c r="C160" s="193"/>
      <c r="D160" s="178"/>
      <c r="E160" s="175"/>
    </row>
    <row r="161" spans="1:5" ht="12.65" customHeight="1" x14ac:dyDescent="0.3">
      <c r="A161" s="177"/>
      <c r="B161" s="177"/>
      <c r="C161" s="193"/>
      <c r="D161" s="178"/>
      <c r="E161" s="175"/>
    </row>
    <row r="162" spans="1:5" ht="21.75" customHeight="1" x14ac:dyDescent="0.3">
      <c r="A162" s="177"/>
      <c r="B162" s="177"/>
      <c r="C162" s="193"/>
      <c r="D162" s="178"/>
      <c r="E162" s="175"/>
    </row>
    <row r="163" spans="1:5" ht="11.5" customHeight="1" x14ac:dyDescent="0.3">
      <c r="A163" s="207" t="s">
        <v>305</v>
      </c>
      <c r="B163" s="208"/>
      <c r="C163" s="208"/>
      <c r="D163" s="208"/>
      <c r="E163" s="208"/>
    </row>
    <row r="164" spans="1:5" ht="11.5" customHeight="1" x14ac:dyDescent="0.3">
      <c r="A164" s="257" t="s">
        <v>306</v>
      </c>
      <c r="B164" s="257"/>
      <c r="C164" s="257"/>
      <c r="D164" s="257"/>
      <c r="E164" s="257"/>
    </row>
    <row r="165" spans="1:5" ht="11.5" customHeight="1" x14ac:dyDescent="0.3">
      <c r="A165" s="173" t="s">
        <v>307</v>
      </c>
      <c r="B165" s="172" t="s">
        <v>256</v>
      </c>
      <c r="C165" s="189">
        <v>16455126.5</v>
      </c>
      <c r="D165" s="175"/>
      <c r="E165" s="175"/>
    </row>
    <row r="166" spans="1:5" ht="11.5" customHeight="1" x14ac:dyDescent="0.3">
      <c r="A166" s="173" t="s">
        <v>308</v>
      </c>
      <c r="B166" s="172" t="s">
        <v>256</v>
      </c>
      <c r="C166" s="189">
        <v>188196</v>
      </c>
      <c r="D166" s="175"/>
      <c r="E166" s="175"/>
    </row>
    <row r="167" spans="1:5" ht="11.5" customHeight="1" x14ac:dyDescent="0.3">
      <c r="A167" s="177" t="s">
        <v>309</v>
      </c>
      <c r="B167" s="172" t="s">
        <v>256</v>
      </c>
      <c r="C167" s="189">
        <v>2499550</v>
      </c>
      <c r="D167" s="175"/>
      <c r="E167" s="175"/>
    </row>
    <row r="168" spans="1:5" ht="11.5" customHeight="1" x14ac:dyDescent="0.3">
      <c r="A168" s="173" t="s">
        <v>310</v>
      </c>
      <c r="B168" s="172" t="s">
        <v>256</v>
      </c>
      <c r="C168" s="189">
        <v>21804946.5</v>
      </c>
      <c r="D168" s="175"/>
      <c r="E168" s="175"/>
    </row>
    <row r="169" spans="1:5" ht="11.5" customHeight="1" x14ac:dyDescent="0.3">
      <c r="A169" s="173" t="s">
        <v>311</v>
      </c>
      <c r="B169" s="172" t="s">
        <v>256</v>
      </c>
      <c r="C169" s="189"/>
      <c r="D169" s="175"/>
      <c r="E169" s="175"/>
    </row>
    <row r="170" spans="1:5" ht="11.5" customHeight="1" x14ac:dyDescent="0.3">
      <c r="A170" s="173" t="s">
        <v>312</v>
      </c>
      <c r="B170" s="172" t="s">
        <v>256</v>
      </c>
      <c r="C170" s="189">
        <v>15888611</v>
      </c>
      <c r="D170" s="175"/>
      <c r="E170" s="175"/>
    </row>
    <row r="171" spans="1:5" ht="11.5" customHeight="1" x14ac:dyDescent="0.3">
      <c r="A171" s="173" t="s">
        <v>313</v>
      </c>
      <c r="B171" s="172" t="s">
        <v>256</v>
      </c>
      <c r="C171" s="189">
        <v>1776401</v>
      </c>
      <c r="D171" s="175"/>
      <c r="E171" s="175"/>
    </row>
    <row r="172" spans="1:5" ht="11.5" customHeight="1" x14ac:dyDescent="0.3">
      <c r="A172" s="173" t="s">
        <v>313</v>
      </c>
      <c r="B172" s="172" t="s">
        <v>256</v>
      </c>
      <c r="C172" s="189"/>
      <c r="D172" s="175"/>
      <c r="E172" s="175"/>
    </row>
    <row r="173" spans="1:5" ht="11.5" customHeight="1" x14ac:dyDescent="0.3">
      <c r="A173" s="173" t="s">
        <v>203</v>
      </c>
      <c r="B173" s="175"/>
      <c r="C173" s="191"/>
      <c r="D173" s="175">
        <f>SUM(C165:C172)</f>
        <v>58612831</v>
      </c>
      <c r="E173" s="175"/>
    </row>
    <row r="174" spans="1:5" ht="11.5" customHeight="1" x14ac:dyDescent="0.3">
      <c r="A174" s="257" t="s">
        <v>314</v>
      </c>
      <c r="B174" s="257"/>
      <c r="C174" s="257"/>
      <c r="D174" s="257"/>
      <c r="E174" s="257"/>
    </row>
    <row r="175" spans="1:5" ht="11.5" customHeight="1" x14ac:dyDescent="0.3">
      <c r="A175" s="173" t="s">
        <v>315</v>
      </c>
      <c r="B175" s="172" t="s">
        <v>256</v>
      </c>
      <c r="C175" s="189">
        <v>14421749</v>
      </c>
      <c r="D175" s="175"/>
      <c r="E175" s="175"/>
    </row>
    <row r="176" spans="1:5" ht="11.5" customHeight="1" x14ac:dyDescent="0.3">
      <c r="A176" s="173" t="s">
        <v>316</v>
      </c>
      <c r="B176" s="172" t="s">
        <v>256</v>
      </c>
      <c r="C176" s="189">
        <v>264764</v>
      </c>
      <c r="D176" s="175"/>
      <c r="E176" s="175"/>
    </row>
    <row r="177" spans="1:5" ht="11.5" customHeight="1" x14ac:dyDescent="0.3">
      <c r="A177" s="173" t="s">
        <v>203</v>
      </c>
      <c r="B177" s="175"/>
      <c r="C177" s="191"/>
      <c r="D177" s="175">
        <f>SUM(C175:C176)</f>
        <v>14686513</v>
      </c>
      <c r="E177" s="175"/>
    </row>
    <row r="178" spans="1:5" ht="11.5" customHeight="1" x14ac:dyDescent="0.3">
      <c r="A178" s="257" t="s">
        <v>317</v>
      </c>
      <c r="B178" s="257"/>
      <c r="C178" s="257"/>
      <c r="D178" s="257"/>
      <c r="E178" s="257"/>
    </row>
    <row r="179" spans="1:5" ht="11.5" customHeight="1" x14ac:dyDescent="0.3">
      <c r="A179" s="173" t="s">
        <v>318</v>
      </c>
      <c r="B179" s="172" t="s">
        <v>256</v>
      </c>
      <c r="C179" s="189">
        <v>5117790</v>
      </c>
      <c r="D179" s="175"/>
      <c r="E179" s="175"/>
    </row>
    <row r="180" spans="1:5" ht="11.5" customHeight="1" x14ac:dyDescent="0.3">
      <c r="A180" s="173" t="s">
        <v>319</v>
      </c>
      <c r="B180" s="172" t="s">
        <v>256</v>
      </c>
      <c r="C180" s="189">
        <v>1506654</v>
      </c>
      <c r="D180" s="175"/>
      <c r="E180" s="175"/>
    </row>
    <row r="181" spans="1:5" ht="11.5" customHeight="1" x14ac:dyDescent="0.3">
      <c r="A181" s="173" t="s">
        <v>203</v>
      </c>
      <c r="B181" s="175"/>
      <c r="C181" s="191"/>
      <c r="D181" s="175">
        <f>SUM(C179:C180)</f>
        <v>6624444</v>
      </c>
      <c r="E181" s="175"/>
    </row>
    <row r="182" spans="1:5" ht="11.5" customHeight="1" x14ac:dyDescent="0.3">
      <c r="A182" s="257" t="s">
        <v>320</v>
      </c>
      <c r="B182" s="257"/>
      <c r="C182" s="257"/>
      <c r="D182" s="257"/>
      <c r="E182" s="257"/>
    </row>
    <row r="183" spans="1:5" ht="11.5" customHeight="1" x14ac:dyDescent="0.3">
      <c r="A183" s="173" t="s">
        <v>321</v>
      </c>
      <c r="B183" s="172" t="s">
        <v>256</v>
      </c>
      <c r="C183" s="189">
        <v>515597</v>
      </c>
      <c r="D183" s="175"/>
      <c r="E183" s="175"/>
    </row>
    <row r="184" spans="1:5" ht="11.5" customHeight="1" x14ac:dyDescent="0.3">
      <c r="A184" s="173" t="s">
        <v>322</v>
      </c>
      <c r="B184" s="172" t="s">
        <v>256</v>
      </c>
      <c r="C184" s="189">
        <v>18948237</v>
      </c>
      <c r="D184" s="175"/>
      <c r="E184" s="175"/>
    </row>
    <row r="185" spans="1:5" ht="11.5" customHeight="1" x14ac:dyDescent="0.3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">
      <c r="A186" s="173" t="s">
        <v>203</v>
      </c>
      <c r="B186" s="175"/>
      <c r="C186" s="191"/>
      <c r="D186" s="175">
        <f>SUM(C183:C185)</f>
        <v>19463834</v>
      </c>
      <c r="E186" s="175"/>
    </row>
    <row r="187" spans="1:5" ht="11.5" customHeight="1" x14ac:dyDescent="0.3">
      <c r="A187" s="257" t="s">
        <v>323</v>
      </c>
      <c r="B187" s="257"/>
      <c r="C187" s="257"/>
      <c r="D187" s="257"/>
      <c r="E187" s="257"/>
    </row>
    <row r="188" spans="1:5" ht="11.5" customHeight="1" x14ac:dyDescent="0.3">
      <c r="A188" s="173" t="s">
        <v>324</v>
      </c>
      <c r="B188" s="172" t="s">
        <v>256</v>
      </c>
      <c r="C188" s="189"/>
      <c r="D188" s="175"/>
      <c r="E188" s="175"/>
    </row>
    <row r="189" spans="1:5" ht="11.5" customHeight="1" x14ac:dyDescent="0.3">
      <c r="A189" s="173" t="s">
        <v>325</v>
      </c>
      <c r="B189" s="172" t="s">
        <v>256</v>
      </c>
      <c r="C189" s="189">
        <v>8257569</v>
      </c>
      <c r="D189" s="175"/>
      <c r="E189" s="175"/>
    </row>
    <row r="190" spans="1:5" ht="11.5" customHeight="1" x14ac:dyDescent="0.3">
      <c r="A190" s="173" t="s">
        <v>203</v>
      </c>
      <c r="B190" s="175"/>
      <c r="C190" s="191"/>
      <c r="D190" s="175">
        <f>SUM(C188:C189)</f>
        <v>8257569</v>
      </c>
      <c r="E190" s="175"/>
    </row>
    <row r="191" spans="1:5" ht="18" customHeight="1" x14ac:dyDescent="0.3">
      <c r="A191" s="173"/>
      <c r="B191" s="175"/>
      <c r="C191" s="191"/>
      <c r="D191" s="175"/>
      <c r="E191" s="175"/>
    </row>
    <row r="192" spans="1:5" ht="12.65" customHeight="1" x14ac:dyDescent="0.3">
      <c r="A192" s="208" t="s">
        <v>326</v>
      </c>
      <c r="B192" s="208"/>
      <c r="C192" s="208"/>
      <c r="D192" s="208"/>
      <c r="E192" s="208"/>
    </row>
    <row r="193" spans="1:8" ht="12.65" customHeight="1" x14ac:dyDescent="0.3">
      <c r="A193" s="207" t="s">
        <v>327</v>
      </c>
      <c r="B193" s="208"/>
      <c r="C193" s="208"/>
      <c r="D193" s="208"/>
      <c r="E193" s="208"/>
    </row>
    <row r="194" spans="1:8" ht="12.65" customHeight="1" x14ac:dyDescent="0.3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">
      <c r="A195" s="173" t="s">
        <v>332</v>
      </c>
      <c r="B195" s="174">
        <v>2151141</v>
      </c>
      <c r="C195" s="189"/>
      <c r="D195" s="174">
        <v>0</v>
      </c>
      <c r="E195" s="175">
        <f t="shared" ref="E195:E203" si="10">SUM(B195:C195)-D195</f>
        <v>2151141</v>
      </c>
    </row>
    <row r="196" spans="1:8" ht="12.65" customHeight="1" x14ac:dyDescent="0.3">
      <c r="A196" s="173" t="s">
        <v>333</v>
      </c>
      <c r="B196" s="174">
        <v>4841114.5</v>
      </c>
      <c r="C196" s="189">
        <v>54199.5</v>
      </c>
      <c r="D196" s="174">
        <v>0</v>
      </c>
      <c r="E196" s="175">
        <f t="shared" si="10"/>
        <v>4895314</v>
      </c>
    </row>
    <row r="197" spans="1:8" ht="12.65" customHeight="1" x14ac:dyDescent="0.3">
      <c r="A197" s="173" t="s">
        <v>334</v>
      </c>
      <c r="B197" s="174">
        <v>229445177.49000001</v>
      </c>
      <c r="C197" s="189">
        <v>2743615</v>
      </c>
      <c r="D197" s="174">
        <v>792447</v>
      </c>
      <c r="E197" s="175">
        <f t="shared" si="10"/>
        <v>231396345.49000001</v>
      </c>
    </row>
    <row r="198" spans="1:8" ht="12.65" customHeight="1" x14ac:dyDescent="0.3">
      <c r="A198" s="173" t="s">
        <v>335</v>
      </c>
      <c r="B198" s="174">
        <v>45663188</v>
      </c>
      <c r="C198" s="189">
        <v>1177321</v>
      </c>
      <c r="D198" s="174">
        <v>820686</v>
      </c>
      <c r="E198" s="175">
        <f t="shared" si="10"/>
        <v>46019823</v>
      </c>
    </row>
    <row r="199" spans="1:8" ht="12.65" customHeight="1" x14ac:dyDescent="0.3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5" customHeight="1" x14ac:dyDescent="0.3">
      <c r="A200" s="173" t="s">
        <v>337</v>
      </c>
      <c r="B200" s="174">
        <v>220593056.25999999</v>
      </c>
      <c r="C200" s="189">
        <v>19509750.899999999</v>
      </c>
      <c r="D200" s="174">
        <v>7976714.5</v>
      </c>
      <c r="E200" s="175">
        <f t="shared" si="10"/>
        <v>232126092.66</v>
      </c>
    </row>
    <row r="201" spans="1:8" ht="12.65" customHeight="1" x14ac:dyDescent="0.3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">
      <c r="A203" s="173" t="s">
        <v>340</v>
      </c>
      <c r="B203" s="174">
        <v>37481309.490000002</v>
      </c>
      <c r="C203" s="189">
        <v>47163137.5</v>
      </c>
      <c r="D203" s="174"/>
      <c r="E203" s="175">
        <f t="shared" si="10"/>
        <v>84644446.99000001</v>
      </c>
    </row>
    <row r="204" spans="1:8" ht="12.65" customHeight="1" x14ac:dyDescent="0.3">
      <c r="A204" s="173" t="s">
        <v>203</v>
      </c>
      <c r="B204" s="175">
        <f>SUM(B195:B203)</f>
        <v>540174986.74000001</v>
      </c>
      <c r="C204" s="191">
        <f>SUM(C195:C203)</f>
        <v>70648023.900000006</v>
      </c>
      <c r="D204" s="175">
        <f>SUM(D195:D203)</f>
        <v>9589847.5</v>
      </c>
      <c r="E204" s="175">
        <f>SUM(E195:E203)</f>
        <v>601233163.13999999</v>
      </c>
    </row>
    <row r="205" spans="1:8" ht="12.65" customHeight="1" x14ac:dyDescent="0.3">
      <c r="A205" s="173"/>
      <c r="B205" s="173"/>
      <c r="C205" s="191"/>
      <c r="D205" s="175"/>
      <c r="E205" s="175"/>
    </row>
    <row r="206" spans="1:8" ht="12.65" customHeight="1" x14ac:dyDescent="0.3">
      <c r="A206" s="207" t="s">
        <v>341</v>
      </c>
      <c r="B206" s="207"/>
      <c r="C206" s="207"/>
      <c r="D206" s="207"/>
      <c r="E206" s="207"/>
    </row>
    <row r="207" spans="1:8" ht="12.65" customHeight="1" x14ac:dyDescent="0.3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5" customHeight="1" x14ac:dyDescent="0.3">
      <c r="A208" s="173" t="s">
        <v>332</v>
      </c>
      <c r="B208" s="178"/>
      <c r="C208" s="193"/>
      <c r="D208" s="178"/>
      <c r="E208" s="175"/>
      <c r="H208" s="259"/>
    </row>
    <row r="209" spans="1:8" ht="12.65" customHeight="1" x14ac:dyDescent="0.3">
      <c r="A209" s="173" t="s">
        <v>333</v>
      </c>
      <c r="B209" s="174">
        <v>4146458</v>
      </c>
      <c r="C209" s="189">
        <v>99547</v>
      </c>
      <c r="D209" s="174"/>
      <c r="E209" s="175">
        <f t="shared" ref="E209:E216" si="11">SUM(B209:C209)-D209</f>
        <v>4246005</v>
      </c>
      <c r="H209" s="259"/>
    </row>
    <row r="210" spans="1:8" ht="12.65" customHeight="1" x14ac:dyDescent="0.3">
      <c r="A210" s="173" t="s">
        <v>334</v>
      </c>
      <c r="B210" s="174">
        <v>112014476</v>
      </c>
      <c r="C210" s="189">
        <v>9978223.5</v>
      </c>
      <c r="D210" s="174">
        <v>792447</v>
      </c>
      <c r="E210" s="175">
        <f t="shared" si="11"/>
        <v>121200252.5</v>
      </c>
      <c r="H210" s="259"/>
    </row>
    <row r="211" spans="1:8" ht="12.65" customHeight="1" x14ac:dyDescent="0.3">
      <c r="A211" s="173" t="s">
        <v>335</v>
      </c>
      <c r="B211" s="174">
        <v>32412589</v>
      </c>
      <c r="C211" s="189">
        <v>2647593</v>
      </c>
      <c r="D211" s="174">
        <v>807094</v>
      </c>
      <c r="E211" s="175">
        <f t="shared" si="11"/>
        <v>34253088</v>
      </c>
      <c r="H211" s="259"/>
    </row>
    <row r="212" spans="1:8" ht="12.65" customHeight="1" x14ac:dyDescent="0.3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5" customHeight="1" x14ac:dyDescent="0.3">
      <c r="A213" s="173" t="s">
        <v>337</v>
      </c>
      <c r="B213" s="174">
        <v>167883454</v>
      </c>
      <c r="C213" s="189">
        <v>18915466.5</v>
      </c>
      <c r="D213" s="174">
        <v>7975077</v>
      </c>
      <c r="E213" s="175">
        <f t="shared" si="11"/>
        <v>178823843.5</v>
      </c>
      <c r="H213" s="259"/>
    </row>
    <row r="214" spans="1:8" ht="12.65" customHeight="1" x14ac:dyDescent="0.3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5" customHeight="1" x14ac:dyDescent="0.3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5" customHeight="1" x14ac:dyDescent="0.3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5" customHeight="1" x14ac:dyDescent="0.3">
      <c r="A217" s="173" t="s">
        <v>203</v>
      </c>
      <c r="B217" s="175">
        <f>SUM(B208:B216)</f>
        <v>316456977</v>
      </c>
      <c r="C217" s="191">
        <f>SUM(C208:C216)</f>
        <v>31640830</v>
      </c>
      <c r="D217" s="175">
        <f>SUM(D208:D216)</f>
        <v>9574618</v>
      </c>
      <c r="E217" s="175">
        <f>SUM(E208:E216)</f>
        <v>338523189</v>
      </c>
    </row>
    <row r="218" spans="1:8" ht="21.75" customHeight="1" x14ac:dyDescent="0.3">
      <c r="A218" s="173"/>
      <c r="B218" s="175"/>
      <c r="C218" s="191"/>
      <c r="D218" s="175"/>
      <c r="E218" s="175"/>
    </row>
    <row r="219" spans="1:8" ht="12.65" customHeight="1" x14ac:dyDescent="0.3">
      <c r="A219" s="208" t="s">
        <v>342</v>
      </c>
      <c r="B219" s="208"/>
      <c r="C219" s="208"/>
      <c r="D219" s="208"/>
      <c r="E219" s="208"/>
    </row>
    <row r="220" spans="1:8" ht="12.65" customHeight="1" x14ac:dyDescent="0.3">
      <c r="A220" s="208"/>
      <c r="B220" s="292" t="s">
        <v>1255</v>
      </c>
      <c r="C220" s="292"/>
      <c r="D220" s="208"/>
      <c r="E220" s="208"/>
    </row>
    <row r="221" spans="1:8" ht="12.65" customHeight="1" x14ac:dyDescent="0.3">
      <c r="A221" s="272" t="s">
        <v>1255</v>
      </c>
      <c r="B221" s="208"/>
      <c r="C221" s="189">
        <v>11290209</v>
      </c>
      <c r="D221" s="172">
        <f>C221</f>
        <v>11290209</v>
      </c>
      <c r="E221" s="208"/>
    </row>
    <row r="222" spans="1:8" ht="12.65" customHeight="1" x14ac:dyDescent="0.3">
      <c r="A222" s="257" t="s">
        <v>343</v>
      </c>
      <c r="B222" s="257"/>
      <c r="C222" s="257"/>
      <c r="D222" s="257"/>
      <c r="E222" s="257"/>
    </row>
    <row r="223" spans="1:8" ht="12.65" customHeight="1" x14ac:dyDescent="0.3">
      <c r="A223" s="173" t="s">
        <v>344</v>
      </c>
      <c r="B223" s="172" t="s">
        <v>256</v>
      </c>
      <c r="C223" s="189">
        <v>559116759.5</v>
      </c>
      <c r="D223" s="175"/>
      <c r="E223" s="175"/>
    </row>
    <row r="224" spans="1:8" ht="12.65" customHeight="1" x14ac:dyDescent="0.3">
      <c r="A224" s="173" t="s">
        <v>345</v>
      </c>
      <c r="B224" s="172" t="s">
        <v>256</v>
      </c>
      <c r="C224" s="189">
        <v>78163263</v>
      </c>
      <c r="D224" s="175"/>
      <c r="E224" s="175"/>
    </row>
    <row r="225" spans="1:5" ht="12.65" customHeight="1" x14ac:dyDescent="0.3">
      <c r="A225" s="173" t="s">
        <v>346</v>
      </c>
      <c r="B225" s="172" t="s">
        <v>256</v>
      </c>
      <c r="C225" s="189">
        <v>7791952</v>
      </c>
      <c r="D225" s="175"/>
      <c r="E225" s="175"/>
    </row>
    <row r="226" spans="1:5" ht="12.65" customHeight="1" x14ac:dyDescent="0.3">
      <c r="A226" s="173" t="s">
        <v>347</v>
      </c>
      <c r="B226" s="172" t="s">
        <v>256</v>
      </c>
      <c r="C226" s="189">
        <v>5966311</v>
      </c>
      <c r="D226" s="175"/>
      <c r="E226" s="175"/>
    </row>
    <row r="227" spans="1:5" ht="12.65" customHeight="1" x14ac:dyDescent="0.3">
      <c r="A227" s="173" t="s">
        <v>348</v>
      </c>
      <c r="B227" s="172" t="s">
        <v>256</v>
      </c>
      <c r="C227" s="189">
        <v>418167039.5</v>
      </c>
      <c r="D227" s="175"/>
      <c r="E227" s="175"/>
    </row>
    <row r="228" spans="1:5" ht="12.65" customHeight="1" x14ac:dyDescent="0.3">
      <c r="A228" s="173" t="s">
        <v>349</v>
      </c>
      <c r="B228" s="172" t="s">
        <v>256</v>
      </c>
      <c r="C228" s="189">
        <v>20093107</v>
      </c>
      <c r="D228" s="175"/>
      <c r="E228" s="175"/>
    </row>
    <row r="229" spans="1:5" ht="12.65" customHeight="1" x14ac:dyDescent="0.3">
      <c r="A229" s="173" t="s">
        <v>350</v>
      </c>
      <c r="B229" s="175"/>
      <c r="C229" s="191"/>
      <c r="D229" s="175">
        <f>SUM(C223:C228)</f>
        <v>1089298432</v>
      </c>
      <c r="E229" s="175"/>
    </row>
    <row r="230" spans="1:5" ht="12.65" customHeight="1" x14ac:dyDescent="0.3">
      <c r="A230" s="257" t="s">
        <v>351</v>
      </c>
      <c r="B230" s="257"/>
      <c r="C230" s="257"/>
      <c r="D230" s="257"/>
      <c r="E230" s="257"/>
    </row>
    <row r="231" spans="1:5" ht="12.65" customHeight="1" x14ac:dyDescent="0.3">
      <c r="A231" s="171" t="s">
        <v>352</v>
      </c>
      <c r="B231" s="172" t="s">
        <v>256</v>
      </c>
      <c r="C231" s="286">
        <f>5967+6</f>
        <v>5973</v>
      </c>
      <c r="D231" s="175"/>
      <c r="E231" s="175"/>
    </row>
    <row r="232" spans="1:5" ht="12.65" customHeight="1" x14ac:dyDescent="0.3">
      <c r="A232" s="171"/>
      <c r="B232" s="172"/>
      <c r="C232" s="191"/>
      <c r="D232" s="175"/>
      <c r="E232" s="175"/>
    </row>
    <row r="233" spans="1:5" ht="12.65" customHeight="1" x14ac:dyDescent="0.3">
      <c r="A233" s="171" t="s">
        <v>353</v>
      </c>
      <c r="B233" s="172" t="s">
        <v>256</v>
      </c>
      <c r="C233" s="189">
        <v>9744212.4900000002</v>
      </c>
      <c r="D233" s="175"/>
      <c r="E233" s="175"/>
    </row>
    <row r="234" spans="1:5" ht="12.65" customHeight="1" x14ac:dyDescent="0.3">
      <c r="A234" s="171" t="s">
        <v>354</v>
      </c>
      <c r="B234" s="172" t="s">
        <v>256</v>
      </c>
      <c r="C234" s="189">
        <v>8315235.4900000002</v>
      </c>
      <c r="D234" s="175"/>
      <c r="E234" s="175"/>
    </row>
    <row r="235" spans="1:5" ht="12.65" customHeight="1" x14ac:dyDescent="0.3">
      <c r="A235" s="173"/>
      <c r="B235" s="175"/>
      <c r="C235" s="191"/>
      <c r="D235" s="175"/>
      <c r="E235" s="175"/>
    </row>
    <row r="236" spans="1:5" ht="12.65" customHeight="1" x14ac:dyDescent="0.3">
      <c r="A236" s="171" t="s">
        <v>355</v>
      </c>
      <c r="B236" s="175"/>
      <c r="C236" s="191"/>
      <c r="D236" s="175">
        <f>SUM(C233:C235)</f>
        <v>18059447.98</v>
      </c>
      <c r="E236" s="175"/>
    </row>
    <row r="237" spans="1:5" ht="12.65" customHeight="1" x14ac:dyDescent="0.3">
      <c r="A237" s="257" t="s">
        <v>356</v>
      </c>
      <c r="B237" s="257"/>
      <c r="C237" s="257"/>
      <c r="D237" s="257"/>
      <c r="E237" s="257"/>
    </row>
    <row r="238" spans="1:5" ht="12.65" customHeight="1" x14ac:dyDescent="0.3">
      <c r="A238" s="173" t="s">
        <v>357</v>
      </c>
      <c r="B238" s="172" t="s">
        <v>256</v>
      </c>
      <c r="C238" s="189">
        <v>1828498</v>
      </c>
      <c r="D238" s="175"/>
      <c r="E238" s="175"/>
    </row>
    <row r="239" spans="1:5" ht="12.65" customHeight="1" x14ac:dyDescent="0.3">
      <c r="A239" s="173" t="s">
        <v>356</v>
      </c>
      <c r="B239" s="172" t="s">
        <v>256</v>
      </c>
      <c r="C239" s="189">
        <v>22</v>
      </c>
      <c r="D239" s="175"/>
      <c r="E239" s="175"/>
    </row>
    <row r="240" spans="1:5" ht="12.65" customHeight="1" x14ac:dyDescent="0.3">
      <c r="A240" s="173" t="s">
        <v>358</v>
      </c>
      <c r="B240" s="175"/>
      <c r="C240" s="191"/>
      <c r="D240" s="175">
        <f>SUM(C238:C239)</f>
        <v>1828520</v>
      </c>
      <c r="E240" s="175"/>
    </row>
    <row r="241" spans="1:5" ht="12.65" customHeight="1" x14ac:dyDescent="0.3">
      <c r="A241" s="173"/>
      <c r="B241" s="175"/>
      <c r="C241" s="191"/>
      <c r="D241" s="175"/>
      <c r="E241" s="175"/>
    </row>
    <row r="242" spans="1:5" ht="12.65" customHeight="1" x14ac:dyDescent="0.3">
      <c r="A242" s="173" t="s">
        <v>359</v>
      </c>
      <c r="B242" s="175"/>
      <c r="C242" s="191"/>
      <c r="D242" s="175">
        <f>D221+D229+D236+D240</f>
        <v>1120476608.98</v>
      </c>
      <c r="E242" s="175"/>
    </row>
    <row r="243" spans="1:5" ht="12.65" customHeight="1" x14ac:dyDescent="0.3">
      <c r="A243" s="173"/>
      <c r="B243" s="173"/>
      <c r="C243" s="191"/>
      <c r="D243" s="175"/>
      <c r="E243" s="175"/>
    </row>
    <row r="244" spans="1:5" ht="12.65" customHeight="1" x14ac:dyDescent="0.3">
      <c r="A244" s="173"/>
      <c r="B244" s="173"/>
      <c r="C244" s="191"/>
      <c r="D244" s="175"/>
      <c r="E244" s="175"/>
    </row>
    <row r="245" spans="1:5" ht="12.65" customHeight="1" x14ac:dyDescent="0.3">
      <c r="A245" s="173"/>
      <c r="B245" s="173"/>
      <c r="C245" s="191"/>
      <c r="D245" s="175"/>
      <c r="E245" s="175"/>
    </row>
    <row r="246" spans="1:5" ht="12.65" customHeight="1" x14ac:dyDescent="0.3">
      <c r="A246" s="173"/>
      <c r="B246" s="173"/>
      <c r="C246" s="191"/>
      <c r="D246" s="175"/>
      <c r="E246" s="175"/>
    </row>
    <row r="247" spans="1:5" ht="21.75" customHeight="1" x14ac:dyDescent="0.3">
      <c r="A247" s="173"/>
      <c r="B247" s="173"/>
      <c r="C247" s="191"/>
      <c r="D247" s="175"/>
      <c r="E247" s="175"/>
    </row>
    <row r="248" spans="1:5" ht="12.4" customHeight="1" x14ac:dyDescent="0.3">
      <c r="A248" s="208" t="s">
        <v>360</v>
      </c>
      <c r="B248" s="208"/>
      <c r="C248" s="208"/>
      <c r="D248" s="208"/>
      <c r="E248" s="208"/>
    </row>
    <row r="249" spans="1:5" ht="11.25" customHeight="1" x14ac:dyDescent="0.3">
      <c r="A249" s="257" t="s">
        <v>361</v>
      </c>
      <c r="B249" s="257"/>
      <c r="C249" s="257"/>
      <c r="D249" s="257"/>
      <c r="E249" s="257"/>
    </row>
    <row r="250" spans="1:5" ht="12.4" customHeight="1" x14ac:dyDescent="0.3">
      <c r="A250" s="173" t="s">
        <v>362</v>
      </c>
      <c r="B250" s="172" t="s">
        <v>256</v>
      </c>
      <c r="C250" s="189">
        <v>19466660</v>
      </c>
      <c r="D250" s="175"/>
      <c r="E250" s="175"/>
    </row>
    <row r="251" spans="1:5" ht="12.4" customHeight="1" x14ac:dyDescent="0.3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" customHeight="1" x14ac:dyDescent="0.3">
      <c r="A252" s="173" t="s">
        <v>364</v>
      </c>
      <c r="B252" s="172" t="s">
        <v>256</v>
      </c>
      <c r="C252" s="290">
        <v>244670006.49000001</v>
      </c>
      <c r="D252" s="175"/>
      <c r="E252" s="175"/>
    </row>
    <row r="253" spans="1:5" ht="12.4" customHeight="1" x14ac:dyDescent="0.3">
      <c r="A253" s="173" t="s">
        <v>365</v>
      </c>
      <c r="B253" s="172" t="s">
        <v>256</v>
      </c>
      <c r="C253" s="290">
        <v>176002641.5</v>
      </c>
      <c r="D253" s="175"/>
      <c r="E253" s="175"/>
    </row>
    <row r="254" spans="1:5" ht="12.4" customHeight="1" x14ac:dyDescent="0.3">
      <c r="A254" s="173" t="s">
        <v>1241</v>
      </c>
      <c r="B254" s="172" t="s">
        <v>256</v>
      </c>
      <c r="C254" s="189"/>
      <c r="D254" s="175"/>
      <c r="E254" s="175"/>
    </row>
    <row r="255" spans="1:5" ht="12.4" customHeight="1" x14ac:dyDescent="0.3">
      <c r="A255" s="173" t="s">
        <v>366</v>
      </c>
      <c r="B255" s="172" t="s">
        <v>256</v>
      </c>
      <c r="C255" s="189">
        <v>7558284</v>
      </c>
      <c r="D255" s="175"/>
      <c r="E255" s="175"/>
    </row>
    <row r="256" spans="1:5" ht="12.4" customHeight="1" x14ac:dyDescent="0.3">
      <c r="A256" s="173" t="s">
        <v>367</v>
      </c>
      <c r="B256" s="172" t="s">
        <v>256</v>
      </c>
      <c r="C256" s="189"/>
      <c r="D256" s="175"/>
      <c r="E256" s="175"/>
    </row>
    <row r="257" spans="1:5" ht="12.4" customHeight="1" x14ac:dyDescent="0.3">
      <c r="A257" s="173" t="s">
        <v>368</v>
      </c>
      <c r="B257" s="172" t="s">
        <v>256</v>
      </c>
      <c r="C257" s="189">
        <v>9968065</v>
      </c>
      <c r="D257" s="175"/>
      <c r="E257" s="175"/>
    </row>
    <row r="258" spans="1:5" ht="12.4" customHeight="1" x14ac:dyDescent="0.3">
      <c r="A258" s="173" t="s">
        <v>369</v>
      </c>
      <c r="B258" s="172" t="s">
        <v>256</v>
      </c>
      <c r="C258" s="189">
        <v>10978234</v>
      </c>
      <c r="D258" s="175"/>
      <c r="E258" s="175"/>
    </row>
    <row r="259" spans="1:5" ht="12.4" customHeight="1" x14ac:dyDescent="0.3">
      <c r="A259" s="173" t="s">
        <v>370</v>
      </c>
      <c r="B259" s="172" t="s">
        <v>256</v>
      </c>
      <c r="C259" s="189">
        <v>6654179</v>
      </c>
      <c r="D259" s="175"/>
      <c r="E259" s="175"/>
    </row>
    <row r="260" spans="1:5" ht="12.4" customHeight="1" x14ac:dyDescent="0.3">
      <c r="A260" s="173" t="s">
        <v>371</v>
      </c>
      <c r="B260" s="175"/>
      <c r="C260" s="191"/>
      <c r="D260" s="175">
        <f>SUM(C250:C252)-C253+SUM(C254:C259)</f>
        <v>123292786.99000001</v>
      </c>
      <c r="E260" s="175"/>
    </row>
    <row r="261" spans="1:5" ht="11.25" customHeight="1" x14ac:dyDescent="0.3">
      <c r="A261" s="257" t="s">
        <v>372</v>
      </c>
      <c r="B261" s="257"/>
      <c r="C261" s="257"/>
      <c r="D261" s="257"/>
      <c r="E261" s="257"/>
    </row>
    <row r="262" spans="1:5" ht="12.4" customHeight="1" x14ac:dyDescent="0.3">
      <c r="A262" s="173" t="s">
        <v>362</v>
      </c>
      <c r="B262" s="172" t="s">
        <v>256</v>
      </c>
      <c r="C262" s="189"/>
      <c r="D262" s="175"/>
      <c r="E262" s="175"/>
    </row>
    <row r="263" spans="1:5" ht="12.4" customHeight="1" x14ac:dyDescent="0.3">
      <c r="A263" s="173" t="s">
        <v>363</v>
      </c>
      <c r="B263" s="172" t="s">
        <v>256</v>
      </c>
      <c r="C263" s="189">
        <v>496109279</v>
      </c>
      <c r="D263" s="175"/>
      <c r="E263" s="175"/>
    </row>
    <row r="264" spans="1:5" ht="12.4" customHeight="1" x14ac:dyDescent="0.3">
      <c r="A264" s="173" t="s">
        <v>373</v>
      </c>
      <c r="B264" s="172" t="s">
        <v>256</v>
      </c>
      <c r="C264" s="189"/>
      <c r="D264" s="175"/>
      <c r="E264" s="175"/>
    </row>
    <row r="265" spans="1:5" ht="12.4" customHeight="1" x14ac:dyDescent="0.3">
      <c r="A265" s="173" t="s">
        <v>374</v>
      </c>
      <c r="B265" s="175"/>
      <c r="C265" s="191"/>
      <c r="D265" s="175">
        <f>SUM(C262:C264)</f>
        <v>496109279</v>
      </c>
      <c r="E265" s="175"/>
    </row>
    <row r="266" spans="1:5" ht="11.25" customHeight="1" x14ac:dyDescent="0.3">
      <c r="A266" s="257" t="s">
        <v>375</v>
      </c>
      <c r="B266" s="257"/>
      <c r="C266" s="257"/>
      <c r="D266" s="257"/>
      <c r="E266" s="257"/>
    </row>
    <row r="267" spans="1:5" ht="12.4" customHeight="1" x14ac:dyDescent="0.3">
      <c r="A267" s="173" t="s">
        <v>332</v>
      </c>
      <c r="B267" s="172" t="s">
        <v>256</v>
      </c>
      <c r="C267" s="189">
        <v>2151141</v>
      </c>
      <c r="D267" s="175"/>
      <c r="E267" s="175"/>
    </row>
    <row r="268" spans="1:5" ht="12.4" customHeight="1" x14ac:dyDescent="0.3">
      <c r="A268" s="173" t="s">
        <v>333</v>
      </c>
      <c r="B268" s="172" t="s">
        <v>256</v>
      </c>
      <c r="C268" s="189">
        <v>4895314</v>
      </c>
      <c r="D268" s="175"/>
      <c r="E268" s="175"/>
    </row>
    <row r="269" spans="1:5" ht="12.4" customHeight="1" x14ac:dyDescent="0.3">
      <c r="A269" s="173" t="s">
        <v>334</v>
      </c>
      <c r="B269" s="172" t="s">
        <v>256</v>
      </c>
      <c r="C269" s="189">
        <v>231396345</v>
      </c>
      <c r="D269" s="175"/>
      <c r="E269" s="175"/>
    </row>
    <row r="270" spans="1:5" ht="12.4" customHeight="1" x14ac:dyDescent="0.3">
      <c r="A270" s="173" t="s">
        <v>376</v>
      </c>
      <c r="B270" s="172" t="s">
        <v>256</v>
      </c>
      <c r="C270" s="189">
        <v>46019823</v>
      </c>
      <c r="D270" s="175"/>
      <c r="E270" s="175"/>
    </row>
    <row r="271" spans="1:5" ht="12.4" customHeight="1" x14ac:dyDescent="0.3">
      <c r="A271" s="173" t="s">
        <v>377</v>
      </c>
      <c r="B271" s="172" t="s">
        <v>256</v>
      </c>
      <c r="C271" s="189"/>
      <c r="D271" s="175"/>
      <c r="E271" s="175"/>
    </row>
    <row r="272" spans="1:5" ht="12.4" customHeight="1" x14ac:dyDescent="0.3">
      <c r="A272" s="173" t="s">
        <v>378</v>
      </c>
      <c r="B272" s="172" t="s">
        <v>256</v>
      </c>
      <c r="C272" s="189">
        <v>232126093</v>
      </c>
      <c r="D272" s="175"/>
      <c r="E272" s="175"/>
    </row>
    <row r="273" spans="1:5" ht="12.4" customHeight="1" x14ac:dyDescent="0.3">
      <c r="A273" s="173" t="s">
        <v>339</v>
      </c>
      <c r="B273" s="172" t="s">
        <v>256</v>
      </c>
      <c r="C273" s="189"/>
      <c r="D273" s="175"/>
      <c r="E273" s="175"/>
    </row>
    <row r="274" spans="1:5" ht="12.4" customHeight="1" x14ac:dyDescent="0.3">
      <c r="A274" s="173" t="s">
        <v>340</v>
      </c>
      <c r="B274" s="172" t="s">
        <v>256</v>
      </c>
      <c r="C274" s="189">
        <v>84644447</v>
      </c>
      <c r="D274" s="175"/>
      <c r="E274" s="175"/>
    </row>
    <row r="275" spans="1:5" ht="12.4" customHeight="1" x14ac:dyDescent="0.3">
      <c r="A275" s="173" t="s">
        <v>379</v>
      </c>
      <c r="B275" s="175"/>
      <c r="C275" s="191"/>
      <c r="D275" s="175">
        <f>SUM(C267:C274)</f>
        <v>601233163</v>
      </c>
      <c r="E275" s="175"/>
    </row>
    <row r="276" spans="1:5" ht="12.65" customHeight="1" x14ac:dyDescent="0.3">
      <c r="A276" s="173" t="s">
        <v>380</v>
      </c>
      <c r="B276" s="172" t="s">
        <v>256</v>
      </c>
      <c r="C276" s="189">
        <v>338523189</v>
      </c>
      <c r="D276" s="175"/>
      <c r="E276" s="175"/>
    </row>
    <row r="277" spans="1:5" ht="12.65" customHeight="1" x14ac:dyDescent="0.3">
      <c r="A277" s="173" t="s">
        <v>381</v>
      </c>
      <c r="B277" s="175"/>
      <c r="C277" s="191"/>
      <c r="D277" s="175">
        <f>D275-C276</f>
        <v>262709974</v>
      </c>
      <c r="E277" s="175"/>
    </row>
    <row r="278" spans="1:5" ht="12.65" customHeight="1" x14ac:dyDescent="0.3">
      <c r="A278" s="257" t="s">
        <v>382</v>
      </c>
      <c r="B278" s="257"/>
      <c r="C278" s="257"/>
      <c r="D278" s="257"/>
      <c r="E278" s="257"/>
    </row>
    <row r="279" spans="1:5" ht="12.65" customHeight="1" x14ac:dyDescent="0.3">
      <c r="A279" s="173" t="s">
        <v>383</v>
      </c>
      <c r="B279" s="172" t="s">
        <v>256</v>
      </c>
      <c r="C279" s="189"/>
      <c r="D279" s="175"/>
      <c r="E279" s="175"/>
    </row>
    <row r="280" spans="1:5" ht="12.65" customHeight="1" x14ac:dyDescent="0.3">
      <c r="A280" s="173" t="s">
        <v>384</v>
      </c>
      <c r="B280" s="172" t="s">
        <v>256</v>
      </c>
      <c r="C280" s="189"/>
      <c r="D280" s="175"/>
      <c r="E280" s="175"/>
    </row>
    <row r="281" spans="1:5" ht="12.65" customHeight="1" x14ac:dyDescent="0.3">
      <c r="A281" s="173" t="s">
        <v>385</v>
      </c>
      <c r="B281" s="172" t="s">
        <v>256</v>
      </c>
      <c r="C281" s="189">
        <v>92840910.5</v>
      </c>
      <c r="D281" s="175"/>
      <c r="E281" s="175"/>
    </row>
    <row r="282" spans="1:5" ht="12.65" customHeight="1" x14ac:dyDescent="0.3">
      <c r="A282" s="173" t="s">
        <v>373</v>
      </c>
      <c r="B282" s="172" t="s">
        <v>256</v>
      </c>
      <c r="C282" s="189">
        <v>7708065.5</v>
      </c>
      <c r="D282" s="175"/>
      <c r="E282" s="175"/>
    </row>
    <row r="283" spans="1:5" ht="12.65" customHeight="1" x14ac:dyDescent="0.3">
      <c r="A283" s="173" t="s">
        <v>386</v>
      </c>
      <c r="B283" s="175"/>
      <c r="C283" s="191"/>
      <c r="D283" s="175">
        <f>C279-C280+C281+C282</f>
        <v>100548976</v>
      </c>
      <c r="E283" s="175"/>
    </row>
    <row r="284" spans="1:5" ht="12.65" customHeight="1" x14ac:dyDescent="0.3">
      <c r="A284" s="173"/>
      <c r="B284" s="175"/>
      <c r="C284" s="191"/>
      <c r="D284" s="175"/>
      <c r="E284" s="175"/>
    </row>
    <row r="285" spans="1:5" ht="12.65" customHeight="1" x14ac:dyDescent="0.3">
      <c r="A285" s="257" t="s">
        <v>387</v>
      </c>
      <c r="B285" s="257"/>
      <c r="C285" s="257"/>
      <c r="D285" s="257"/>
      <c r="E285" s="257"/>
    </row>
    <row r="286" spans="1:5" ht="12.65" customHeight="1" x14ac:dyDescent="0.3">
      <c r="A286" s="173" t="s">
        <v>388</v>
      </c>
      <c r="B286" s="172" t="s">
        <v>256</v>
      </c>
      <c r="C286" s="189">
        <v>1767682</v>
      </c>
      <c r="D286" s="175"/>
      <c r="E286" s="175"/>
    </row>
    <row r="287" spans="1:5" ht="12.65" customHeight="1" x14ac:dyDescent="0.3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">
      <c r="A289" s="173" t="s">
        <v>391</v>
      </c>
      <c r="B289" s="172" t="s">
        <v>256</v>
      </c>
      <c r="C289" s="189">
        <v>18479</v>
      </c>
      <c r="D289" s="175"/>
      <c r="E289" s="175"/>
    </row>
    <row r="290" spans="1:5" ht="12.65" customHeight="1" x14ac:dyDescent="0.3">
      <c r="A290" s="173" t="s">
        <v>392</v>
      </c>
      <c r="B290" s="175"/>
      <c r="C290" s="191"/>
      <c r="D290" s="175">
        <f>SUM(C286:C289)</f>
        <v>1786161</v>
      </c>
      <c r="E290" s="175"/>
    </row>
    <row r="291" spans="1:5" ht="12.65" customHeight="1" x14ac:dyDescent="0.3">
      <c r="A291" s="173"/>
      <c r="B291" s="175"/>
      <c r="C291" s="191"/>
      <c r="D291" s="175"/>
      <c r="E291" s="175"/>
    </row>
    <row r="292" spans="1:5" ht="12.65" customHeight="1" x14ac:dyDescent="0.3">
      <c r="A292" s="173" t="s">
        <v>393</v>
      </c>
      <c r="B292" s="175"/>
      <c r="C292" s="191"/>
      <c r="D292" s="175">
        <f>D260+D265+D277+D283+D290</f>
        <v>984447176.99000001</v>
      </c>
      <c r="E292" s="175"/>
    </row>
    <row r="293" spans="1:5" ht="12.65" customHeight="1" x14ac:dyDescent="0.3">
      <c r="A293" s="173"/>
      <c r="B293" s="173"/>
      <c r="C293" s="191"/>
      <c r="D293" s="175"/>
      <c r="E293" s="175"/>
    </row>
    <row r="294" spans="1:5" ht="12.65" customHeight="1" x14ac:dyDescent="0.3">
      <c r="A294" s="173"/>
      <c r="B294" s="173"/>
      <c r="C294" s="191"/>
      <c r="D294" s="175"/>
      <c r="E294" s="175"/>
    </row>
    <row r="295" spans="1:5" ht="12.65" customHeight="1" x14ac:dyDescent="0.3">
      <c r="A295" s="173"/>
      <c r="B295" s="173"/>
      <c r="C295" s="191"/>
      <c r="D295" s="175"/>
      <c r="E295" s="175"/>
    </row>
    <row r="296" spans="1:5" ht="12.65" customHeight="1" x14ac:dyDescent="0.3">
      <c r="A296" s="173"/>
      <c r="B296" s="173"/>
      <c r="C296" s="191"/>
      <c r="D296" s="175"/>
      <c r="E296" s="175"/>
    </row>
    <row r="297" spans="1:5" ht="12.65" customHeight="1" x14ac:dyDescent="0.3">
      <c r="A297" s="173"/>
      <c r="B297" s="173"/>
      <c r="C297" s="191"/>
      <c r="D297" s="175"/>
      <c r="E297" s="175"/>
    </row>
    <row r="298" spans="1:5" ht="12.65" customHeight="1" x14ac:dyDescent="0.3">
      <c r="A298" s="173"/>
      <c r="B298" s="173"/>
      <c r="C298" s="191"/>
      <c r="D298" s="175"/>
      <c r="E298" s="175"/>
    </row>
    <row r="299" spans="1:5" ht="12.65" customHeight="1" x14ac:dyDescent="0.3">
      <c r="A299" s="173"/>
      <c r="B299" s="173"/>
      <c r="C299" s="191"/>
      <c r="D299" s="175"/>
      <c r="E299" s="175"/>
    </row>
    <row r="300" spans="1:5" ht="12.65" customHeight="1" x14ac:dyDescent="0.3">
      <c r="A300" s="173"/>
      <c r="B300" s="173"/>
      <c r="C300" s="191"/>
      <c r="D300" s="175"/>
      <c r="E300" s="175"/>
    </row>
    <row r="301" spans="1:5" ht="20.25" customHeight="1" x14ac:dyDescent="0.3">
      <c r="A301" s="173"/>
      <c r="B301" s="173"/>
      <c r="C301" s="191"/>
      <c r="D301" s="175"/>
      <c r="E301" s="175"/>
    </row>
    <row r="302" spans="1:5" ht="12.65" customHeight="1" x14ac:dyDescent="0.3">
      <c r="A302" s="208" t="s">
        <v>394</v>
      </c>
      <c r="B302" s="208"/>
      <c r="C302" s="208"/>
      <c r="D302" s="208"/>
      <c r="E302" s="208"/>
    </row>
    <row r="303" spans="1:5" ht="14.25" customHeight="1" x14ac:dyDescent="0.3">
      <c r="A303" s="257" t="s">
        <v>395</v>
      </c>
      <c r="B303" s="257"/>
      <c r="C303" s="257"/>
      <c r="D303" s="257"/>
      <c r="E303" s="257"/>
    </row>
    <row r="304" spans="1:5" ht="12.65" customHeight="1" x14ac:dyDescent="0.3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5" customHeight="1" x14ac:dyDescent="0.3">
      <c r="A305" s="173" t="s">
        <v>397</v>
      </c>
      <c r="B305" s="172" t="s">
        <v>256</v>
      </c>
      <c r="C305" s="189">
        <v>23344305</v>
      </c>
      <c r="D305" s="175"/>
      <c r="E305" s="175"/>
    </row>
    <row r="306" spans="1:5" ht="12.65" customHeight="1" x14ac:dyDescent="0.3">
      <c r="A306" s="173" t="s">
        <v>398</v>
      </c>
      <c r="B306" s="172" t="s">
        <v>256</v>
      </c>
      <c r="C306" s="189">
        <v>40755771</v>
      </c>
      <c r="D306" s="175"/>
      <c r="E306" s="175"/>
    </row>
    <row r="307" spans="1:5" ht="12.65" customHeight="1" x14ac:dyDescent="0.3">
      <c r="A307" s="173" t="s">
        <v>399</v>
      </c>
      <c r="B307" s="172" t="s">
        <v>256</v>
      </c>
      <c r="C307" s="189">
        <v>15222300</v>
      </c>
      <c r="D307" s="175"/>
      <c r="E307" s="175"/>
    </row>
    <row r="308" spans="1:5" ht="12.65" customHeight="1" x14ac:dyDescent="0.3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5" customHeight="1" x14ac:dyDescent="0.3">
      <c r="A309" s="173" t="s">
        <v>1242</v>
      </c>
      <c r="B309" s="172" t="s">
        <v>256</v>
      </c>
      <c r="C309" s="189">
        <v>7861594</v>
      </c>
      <c r="D309" s="175"/>
      <c r="E309" s="175"/>
    </row>
    <row r="310" spans="1:5" ht="12.65" customHeight="1" x14ac:dyDescent="0.3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5" customHeight="1" x14ac:dyDescent="0.3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5" customHeight="1" x14ac:dyDescent="0.3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5" customHeight="1" x14ac:dyDescent="0.3">
      <c r="A313" s="173" t="s">
        <v>404</v>
      </c>
      <c r="B313" s="172" t="s">
        <v>256</v>
      </c>
      <c r="C313" s="189">
        <v>1360000</v>
      </c>
      <c r="D313" s="175"/>
      <c r="E313" s="175"/>
    </row>
    <row r="314" spans="1:5" ht="12.65" customHeight="1" x14ac:dyDescent="0.3">
      <c r="A314" s="173" t="s">
        <v>405</v>
      </c>
      <c r="B314" s="175"/>
      <c r="C314" s="191"/>
      <c r="D314" s="175">
        <f>SUM(C304:C313)</f>
        <v>88543970</v>
      </c>
      <c r="E314" s="175"/>
    </row>
    <row r="315" spans="1:5" ht="12.65" customHeight="1" x14ac:dyDescent="0.3">
      <c r="A315" s="257" t="s">
        <v>406</v>
      </c>
      <c r="B315" s="257"/>
      <c r="C315" s="257"/>
      <c r="D315" s="257"/>
      <c r="E315" s="257"/>
    </row>
    <row r="316" spans="1:5" ht="12.65" customHeight="1" x14ac:dyDescent="0.3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5" customHeight="1" x14ac:dyDescent="0.3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5" customHeight="1" x14ac:dyDescent="0.3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5" customHeight="1" x14ac:dyDescent="0.3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">
      <c r="A320" s="257" t="s">
        <v>411</v>
      </c>
      <c r="B320" s="257"/>
      <c r="C320" s="257"/>
      <c r="D320" s="257"/>
      <c r="E320" s="257"/>
    </row>
    <row r="321" spans="1:5" ht="12.65" customHeight="1" x14ac:dyDescent="0.3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5" customHeight="1" x14ac:dyDescent="0.3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5" customHeight="1" x14ac:dyDescent="0.3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5" customHeight="1" x14ac:dyDescent="0.3">
      <c r="A324" s="171" t="s">
        <v>415</v>
      </c>
      <c r="B324" s="172" t="s">
        <v>256</v>
      </c>
      <c r="C324" s="189">
        <v>0</v>
      </c>
      <c r="D324" s="175"/>
      <c r="E324" s="175"/>
    </row>
    <row r="325" spans="1:5" ht="12.65" customHeight="1" x14ac:dyDescent="0.3">
      <c r="A325" s="173" t="s">
        <v>416</v>
      </c>
      <c r="B325" s="172" t="s">
        <v>256</v>
      </c>
      <c r="C325" s="189">
        <v>292503810</v>
      </c>
      <c r="D325" s="175"/>
      <c r="E325" s="175"/>
    </row>
    <row r="326" spans="1:5" ht="12.65" customHeight="1" x14ac:dyDescent="0.3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5" customHeight="1" x14ac:dyDescent="0.3">
      <c r="A327" s="173" t="s">
        <v>418</v>
      </c>
      <c r="B327" s="172" t="s">
        <v>256</v>
      </c>
      <c r="C327" s="189">
        <v>10856083</v>
      </c>
      <c r="D327" s="175"/>
      <c r="E327" s="175"/>
    </row>
    <row r="328" spans="1:5" ht="19.5" customHeight="1" x14ac:dyDescent="0.3">
      <c r="A328" s="173" t="s">
        <v>203</v>
      </c>
      <c r="B328" s="175"/>
      <c r="C328" s="191"/>
      <c r="D328" s="175">
        <f>SUM(C321:C327)</f>
        <v>303359893</v>
      </c>
      <c r="E328" s="175"/>
    </row>
    <row r="329" spans="1:5" ht="12.65" customHeight="1" x14ac:dyDescent="0.3">
      <c r="A329" s="173" t="s">
        <v>419</v>
      </c>
      <c r="B329" s="175"/>
      <c r="C329" s="191"/>
      <c r="D329" s="175">
        <f>C313</f>
        <v>1360000</v>
      </c>
      <c r="E329" s="175"/>
    </row>
    <row r="330" spans="1:5" ht="12.65" customHeight="1" x14ac:dyDescent="0.3">
      <c r="A330" s="173" t="s">
        <v>420</v>
      </c>
      <c r="B330" s="175"/>
      <c r="C330" s="191"/>
      <c r="D330" s="175">
        <f>D328-D329</f>
        <v>301999893</v>
      </c>
      <c r="E330" s="175"/>
    </row>
    <row r="331" spans="1:5" ht="12.65" customHeight="1" x14ac:dyDescent="0.3">
      <c r="A331" s="173"/>
      <c r="B331" s="175"/>
      <c r="C331" s="191"/>
      <c r="D331" s="175"/>
      <c r="E331" s="175"/>
    </row>
    <row r="332" spans="1:5" ht="12.65" customHeight="1" x14ac:dyDescent="0.3">
      <c r="A332" s="173" t="s">
        <v>421</v>
      </c>
      <c r="B332" s="172" t="s">
        <v>256</v>
      </c>
      <c r="C332" s="222">
        <v>593903313</v>
      </c>
      <c r="D332" s="175"/>
      <c r="E332" s="175"/>
    </row>
    <row r="333" spans="1:5" ht="12.65" customHeight="1" x14ac:dyDescent="0.3">
      <c r="A333" s="173"/>
      <c r="B333" s="172"/>
      <c r="C333" s="232"/>
      <c r="D333" s="175"/>
      <c r="E333" s="175"/>
    </row>
    <row r="334" spans="1:5" ht="12.65" customHeight="1" x14ac:dyDescent="0.3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65" customHeight="1" x14ac:dyDescent="0.3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65" customHeight="1" x14ac:dyDescent="0.3">
      <c r="A336" s="173" t="s">
        <v>423</v>
      </c>
      <c r="B336" s="172" t="s">
        <v>256</v>
      </c>
      <c r="C336" s="189">
        <v>0.49</v>
      </c>
      <c r="D336" s="175"/>
      <c r="E336" s="175"/>
    </row>
    <row r="337" spans="1:5" ht="12.65" customHeight="1" x14ac:dyDescent="0.3">
      <c r="A337" s="173" t="s">
        <v>422</v>
      </c>
      <c r="B337" s="172" t="s">
        <v>256</v>
      </c>
      <c r="C337" s="189">
        <v>0.49</v>
      </c>
      <c r="D337" s="175"/>
      <c r="E337" s="175"/>
    </row>
    <row r="338" spans="1:5" ht="12.65" customHeight="1" x14ac:dyDescent="0.3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5" customHeight="1" x14ac:dyDescent="0.3">
      <c r="A339" s="173" t="s">
        <v>424</v>
      </c>
      <c r="B339" s="175"/>
      <c r="C339" s="191"/>
      <c r="D339" s="175">
        <f>D314+D319+D330+C332+C336+C337</f>
        <v>984447176.98000002</v>
      </c>
      <c r="E339" s="175"/>
    </row>
    <row r="340" spans="1:5" ht="12.65" customHeight="1" x14ac:dyDescent="0.3">
      <c r="A340" s="173"/>
      <c r="B340" s="175"/>
      <c r="C340" s="191"/>
      <c r="D340" s="175"/>
      <c r="E340" s="175"/>
    </row>
    <row r="341" spans="1:5" ht="12.65" customHeight="1" x14ac:dyDescent="0.3">
      <c r="A341" s="173" t="s">
        <v>425</v>
      </c>
      <c r="B341" s="175"/>
      <c r="C341" s="191"/>
      <c r="D341" s="175">
        <f>D292</f>
        <v>984447176.99000001</v>
      </c>
      <c r="E341" s="175"/>
    </row>
    <row r="342" spans="1:5" ht="12.65" customHeight="1" x14ac:dyDescent="0.3">
      <c r="A342" s="173"/>
      <c r="B342" s="173"/>
      <c r="C342" s="191"/>
      <c r="D342" s="175"/>
      <c r="E342" s="175"/>
    </row>
    <row r="343" spans="1:5" ht="12.65" customHeight="1" x14ac:dyDescent="0.3">
      <c r="A343" s="173"/>
      <c r="B343" s="173"/>
      <c r="C343" s="191"/>
      <c r="D343" s="175"/>
      <c r="E343" s="175"/>
    </row>
    <row r="344" spans="1:5" ht="12.65" customHeight="1" x14ac:dyDescent="0.3">
      <c r="A344" s="173"/>
      <c r="B344" s="173"/>
      <c r="C344" s="191"/>
      <c r="D344" s="175"/>
      <c r="E344" s="175"/>
    </row>
    <row r="345" spans="1:5" ht="12.65" customHeight="1" x14ac:dyDescent="0.3">
      <c r="A345" s="173"/>
      <c r="B345" s="173"/>
      <c r="C345" s="191"/>
      <c r="D345" s="175"/>
      <c r="E345" s="175"/>
    </row>
    <row r="346" spans="1:5" ht="12.65" customHeight="1" x14ac:dyDescent="0.3">
      <c r="A346" s="173"/>
      <c r="B346" s="173"/>
      <c r="C346" s="191"/>
      <c r="D346" s="175"/>
      <c r="E346" s="175"/>
    </row>
    <row r="347" spans="1:5" ht="12.65" customHeight="1" x14ac:dyDescent="0.3">
      <c r="A347" s="173"/>
      <c r="B347" s="173"/>
      <c r="C347" s="191"/>
      <c r="D347" s="175"/>
      <c r="E347" s="175"/>
    </row>
    <row r="348" spans="1:5" ht="12.65" customHeight="1" x14ac:dyDescent="0.3">
      <c r="A348" s="173"/>
      <c r="B348" s="173"/>
      <c r="C348" s="191"/>
      <c r="D348" s="175"/>
      <c r="E348" s="175"/>
    </row>
    <row r="349" spans="1:5" ht="12.65" customHeight="1" x14ac:dyDescent="0.3">
      <c r="A349" s="173"/>
      <c r="B349" s="173"/>
      <c r="C349" s="191"/>
      <c r="D349" s="175"/>
      <c r="E349" s="175"/>
    </row>
    <row r="350" spans="1:5" ht="12.65" customHeight="1" x14ac:dyDescent="0.3">
      <c r="A350" s="173"/>
      <c r="B350" s="173"/>
      <c r="C350" s="191"/>
      <c r="D350" s="175"/>
      <c r="E350" s="175"/>
    </row>
    <row r="351" spans="1:5" ht="12.65" customHeight="1" x14ac:dyDescent="0.3">
      <c r="A351" s="173"/>
      <c r="B351" s="173"/>
      <c r="C351" s="191"/>
      <c r="D351" s="175"/>
      <c r="E351" s="175"/>
    </row>
    <row r="352" spans="1:5" ht="12.65" customHeight="1" x14ac:dyDescent="0.3">
      <c r="A352" s="173"/>
      <c r="B352" s="173"/>
      <c r="C352" s="191"/>
      <c r="D352" s="175"/>
      <c r="E352" s="175"/>
    </row>
    <row r="353" spans="1:5" ht="12.65" customHeight="1" x14ac:dyDescent="0.3">
      <c r="A353" s="173"/>
      <c r="B353" s="173"/>
      <c r="C353" s="191"/>
      <c r="D353" s="175"/>
      <c r="E353" s="175"/>
    </row>
    <row r="354" spans="1:5" ht="12.65" customHeight="1" x14ac:dyDescent="0.3">
      <c r="A354" s="173"/>
      <c r="B354" s="173"/>
      <c r="C354" s="191"/>
      <c r="D354" s="175"/>
      <c r="E354" s="175"/>
    </row>
    <row r="355" spans="1:5" ht="12.65" customHeight="1" x14ac:dyDescent="0.3">
      <c r="A355" s="173"/>
      <c r="B355" s="173"/>
      <c r="C355" s="191"/>
      <c r="D355" s="175"/>
      <c r="E355" s="175"/>
    </row>
    <row r="356" spans="1:5" ht="20.25" customHeight="1" x14ac:dyDescent="0.3">
      <c r="A356" s="173"/>
      <c r="B356" s="173"/>
      <c r="C356" s="191"/>
      <c r="D356" s="175"/>
      <c r="E356" s="175"/>
    </row>
    <row r="357" spans="1:5" ht="12.65" customHeight="1" x14ac:dyDescent="0.3">
      <c r="A357" s="208" t="s">
        <v>426</v>
      </c>
      <c r="B357" s="208"/>
      <c r="C357" s="208"/>
      <c r="D357" s="208"/>
      <c r="E357" s="208"/>
    </row>
    <row r="358" spans="1:5" ht="12.65" customHeight="1" x14ac:dyDescent="0.3">
      <c r="A358" s="257" t="s">
        <v>427</v>
      </c>
      <c r="B358" s="257"/>
      <c r="C358" s="257"/>
      <c r="D358" s="257"/>
      <c r="E358" s="257"/>
    </row>
    <row r="359" spans="1:5" ht="12.65" customHeight="1" x14ac:dyDescent="0.3">
      <c r="A359" s="173" t="s">
        <v>428</v>
      </c>
      <c r="B359" s="172" t="s">
        <v>256</v>
      </c>
      <c r="C359" s="189">
        <v>853664985</v>
      </c>
      <c r="D359" s="175"/>
      <c r="E359" s="175"/>
    </row>
    <row r="360" spans="1:5" ht="12.65" customHeight="1" x14ac:dyDescent="0.3">
      <c r="A360" s="173" t="s">
        <v>429</v>
      </c>
      <c r="B360" s="172" t="s">
        <v>256</v>
      </c>
      <c r="C360" s="189">
        <v>826471135</v>
      </c>
      <c r="D360" s="175"/>
      <c r="E360" s="175"/>
    </row>
    <row r="361" spans="1:5" ht="12.65" customHeight="1" x14ac:dyDescent="0.3">
      <c r="A361" s="173" t="s">
        <v>430</v>
      </c>
      <c r="B361" s="175"/>
      <c r="C361" s="191"/>
      <c r="D361" s="175">
        <f>SUM(C359:C360)</f>
        <v>1680136120</v>
      </c>
      <c r="E361" s="175"/>
    </row>
    <row r="362" spans="1:5" ht="12.65" customHeight="1" x14ac:dyDescent="0.3">
      <c r="A362" s="257" t="s">
        <v>431</v>
      </c>
      <c r="B362" s="257"/>
      <c r="C362" s="257"/>
      <c r="D362" s="257"/>
      <c r="E362" s="257"/>
    </row>
    <row r="363" spans="1:5" ht="12.65" customHeight="1" x14ac:dyDescent="0.3">
      <c r="A363" s="173" t="s">
        <v>1255</v>
      </c>
      <c r="B363" s="257"/>
      <c r="C363" s="189">
        <v>11290209</v>
      </c>
      <c r="D363" s="175"/>
      <c r="E363" s="257"/>
    </row>
    <row r="364" spans="1:5" ht="12.65" customHeight="1" x14ac:dyDescent="0.3">
      <c r="A364" s="173" t="s">
        <v>432</v>
      </c>
      <c r="B364" s="172" t="s">
        <v>256</v>
      </c>
      <c r="C364" s="189">
        <v>1089298432</v>
      </c>
      <c r="D364" s="175"/>
      <c r="E364" s="175"/>
    </row>
    <row r="365" spans="1:5" ht="12.65" customHeight="1" x14ac:dyDescent="0.3">
      <c r="A365" s="173" t="s">
        <v>433</v>
      </c>
      <c r="B365" s="172" t="s">
        <v>256</v>
      </c>
      <c r="C365" s="189">
        <v>18059448</v>
      </c>
      <c r="D365" s="175"/>
      <c r="E365" s="175"/>
    </row>
    <row r="366" spans="1:5" ht="12.65" customHeight="1" x14ac:dyDescent="0.3">
      <c r="A366" s="173" t="s">
        <v>434</v>
      </c>
      <c r="B366" s="172" t="s">
        <v>256</v>
      </c>
      <c r="C366" s="189">
        <v>1828520</v>
      </c>
      <c r="D366" s="175"/>
      <c r="E366" s="175"/>
    </row>
    <row r="367" spans="1:5" ht="12.65" customHeight="1" x14ac:dyDescent="0.3">
      <c r="A367" s="173" t="s">
        <v>359</v>
      </c>
      <c r="B367" s="175"/>
      <c r="C367" s="191"/>
      <c r="D367" s="175">
        <f>SUM(C363:C366)</f>
        <v>1120476609</v>
      </c>
      <c r="E367" s="175"/>
    </row>
    <row r="368" spans="1:5" ht="12.65" customHeight="1" x14ac:dyDescent="0.3">
      <c r="A368" s="173" t="s">
        <v>435</v>
      </c>
      <c r="B368" s="175"/>
      <c r="C368" s="191"/>
      <c r="D368" s="175">
        <f>D361-D367</f>
        <v>559659511</v>
      </c>
      <c r="E368" s="175"/>
    </row>
    <row r="369" spans="1:5" ht="12.65" customHeight="1" x14ac:dyDescent="0.3">
      <c r="A369" s="257" t="s">
        <v>436</v>
      </c>
      <c r="B369" s="257"/>
      <c r="C369" s="257"/>
      <c r="D369" s="257"/>
      <c r="E369" s="257"/>
    </row>
    <row r="370" spans="1:5" ht="12.65" customHeight="1" x14ac:dyDescent="0.3">
      <c r="A370" s="173" t="s">
        <v>437</v>
      </c>
      <c r="B370" s="172" t="s">
        <v>256</v>
      </c>
      <c r="C370" s="189">
        <v>10366623.5</v>
      </c>
      <c r="D370" s="175"/>
      <c r="E370" s="175"/>
    </row>
    <row r="371" spans="1:5" ht="12.65" customHeight="1" x14ac:dyDescent="0.3">
      <c r="A371" s="173" t="s">
        <v>438</v>
      </c>
      <c r="B371" s="172" t="s">
        <v>256</v>
      </c>
      <c r="C371" s="189"/>
      <c r="D371" s="175"/>
      <c r="E371" s="175"/>
    </row>
    <row r="372" spans="1:5" ht="12.65" customHeight="1" x14ac:dyDescent="0.3">
      <c r="A372" s="173" t="s">
        <v>439</v>
      </c>
      <c r="B372" s="175"/>
      <c r="C372" s="191"/>
      <c r="D372" s="175">
        <f>SUM(C370:C371)</f>
        <v>10366623.5</v>
      </c>
      <c r="E372" s="175"/>
    </row>
    <row r="373" spans="1:5" ht="12.65" customHeight="1" x14ac:dyDescent="0.3">
      <c r="A373" s="173" t="s">
        <v>440</v>
      </c>
      <c r="B373" s="175"/>
      <c r="C373" s="191"/>
      <c r="D373" s="175">
        <f>D368+D372</f>
        <v>570026134.5</v>
      </c>
      <c r="E373" s="175"/>
    </row>
    <row r="374" spans="1:5" ht="12.65" customHeight="1" x14ac:dyDescent="0.3">
      <c r="A374" s="173"/>
      <c r="B374" s="175"/>
      <c r="C374" s="191"/>
      <c r="D374" s="175"/>
      <c r="E374" s="175"/>
    </row>
    <row r="375" spans="1:5" ht="12.65" customHeight="1" x14ac:dyDescent="0.3">
      <c r="A375" s="173"/>
      <c r="B375" s="175"/>
      <c r="C375" s="191"/>
      <c r="D375" s="175"/>
      <c r="E375" s="175"/>
    </row>
    <row r="376" spans="1:5" ht="12.65" customHeight="1" x14ac:dyDescent="0.3">
      <c r="A376" s="173"/>
      <c r="B376" s="175"/>
      <c r="C376" s="191"/>
      <c r="D376" s="175"/>
      <c r="E376" s="175"/>
    </row>
    <row r="377" spans="1:5" ht="12.65" customHeight="1" x14ac:dyDescent="0.3">
      <c r="A377" s="257" t="s">
        <v>441</v>
      </c>
      <c r="B377" s="257"/>
      <c r="C377" s="257"/>
      <c r="D377" s="257"/>
      <c r="E377" s="257"/>
    </row>
    <row r="378" spans="1:5" ht="12.65" customHeight="1" x14ac:dyDescent="0.3">
      <c r="A378" s="173" t="s">
        <v>442</v>
      </c>
      <c r="B378" s="172" t="s">
        <v>256</v>
      </c>
      <c r="C378" s="189">
        <v>247016223</v>
      </c>
      <c r="D378" s="175"/>
      <c r="E378" s="175"/>
    </row>
    <row r="379" spans="1:5" ht="12.65" customHeight="1" x14ac:dyDescent="0.3">
      <c r="A379" s="173" t="s">
        <v>3</v>
      </c>
      <c r="B379" s="172" t="s">
        <v>256</v>
      </c>
      <c r="C379" s="189">
        <v>58612831</v>
      </c>
      <c r="D379" s="175"/>
      <c r="E379" s="175"/>
    </row>
    <row r="380" spans="1:5" ht="12.65" customHeight="1" x14ac:dyDescent="0.3">
      <c r="A380" s="173" t="s">
        <v>236</v>
      </c>
      <c r="B380" s="172" t="s">
        <v>256</v>
      </c>
      <c r="C380" s="189">
        <v>18978058</v>
      </c>
      <c r="D380" s="175"/>
      <c r="E380" s="175"/>
    </row>
    <row r="381" spans="1:5" ht="12.65" customHeight="1" x14ac:dyDescent="0.3">
      <c r="A381" s="173" t="s">
        <v>443</v>
      </c>
      <c r="B381" s="172" t="s">
        <v>256</v>
      </c>
      <c r="C381" s="189">
        <v>98737817</v>
      </c>
      <c r="D381" s="175"/>
      <c r="E381" s="175"/>
    </row>
    <row r="382" spans="1:5" ht="12.65" customHeight="1" x14ac:dyDescent="0.3">
      <c r="A382" s="173" t="s">
        <v>444</v>
      </c>
      <c r="B382" s="172" t="s">
        <v>256</v>
      </c>
      <c r="C382" s="189">
        <v>4095990</v>
      </c>
      <c r="D382" s="175"/>
      <c r="E382" s="175"/>
    </row>
    <row r="383" spans="1:5" ht="12.65" customHeight="1" x14ac:dyDescent="0.3">
      <c r="A383" s="173" t="s">
        <v>445</v>
      </c>
      <c r="B383" s="172" t="s">
        <v>256</v>
      </c>
      <c r="C383" s="189">
        <v>43337125</v>
      </c>
      <c r="D383" s="175"/>
      <c r="E383" s="175"/>
    </row>
    <row r="384" spans="1:5" ht="12.65" customHeight="1" x14ac:dyDescent="0.3">
      <c r="A384" s="173" t="s">
        <v>6</v>
      </c>
      <c r="B384" s="172" t="s">
        <v>256</v>
      </c>
      <c r="C384" s="189">
        <v>31640830</v>
      </c>
      <c r="D384" s="175"/>
      <c r="E384" s="175"/>
    </row>
    <row r="385" spans="1:6" ht="12.65" customHeight="1" x14ac:dyDescent="0.3">
      <c r="A385" s="173" t="s">
        <v>446</v>
      </c>
      <c r="B385" s="172" t="s">
        <v>256</v>
      </c>
      <c r="C385" s="189">
        <v>14686513</v>
      </c>
      <c r="D385" s="175"/>
      <c r="E385" s="175"/>
    </row>
    <row r="386" spans="1:6" ht="12.65" customHeight="1" x14ac:dyDescent="0.3">
      <c r="A386" s="173" t="s">
        <v>447</v>
      </c>
      <c r="B386" s="172" t="s">
        <v>256</v>
      </c>
      <c r="C386" s="189">
        <v>6624444</v>
      </c>
      <c r="D386" s="175"/>
      <c r="E386" s="175"/>
    </row>
    <row r="387" spans="1:6" ht="12.65" customHeight="1" x14ac:dyDescent="0.3">
      <c r="A387" s="173" t="s">
        <v>448</v>
      </c>
      <c r="B387" s="172" t="s">
        <v>256</v>
      </c>
      <c r="C387" s="189">
        <v>19463834</v>
      </c>
      <c r="D387" s="175"/>
      <c r="E387" s="175"/>
    </row>
    <row r="388" spans="1:6" ht="12.65" customHeight="1" x14ac:dyDescent="0.3">
      <c r="A388" s="173" t="s">
        <v>449</v>
      </c>
      <c r="B388" s="172" t="s">
        <v>256</v>
      </c>
      <c r="C388" s="189">
        <v>8257569</v>
      </c>
      <c r="D388" s="175"/>
      <c r="E388" s="175"/>
    </row>
    <row r="389" spans="1:6" ht="12.65" customHeight="1" x14ac:dyDescent="0.3">
      <c r="A389" s="173" t="s">
        <v>451</v>
      </c>
      <c r="B389" s="172" t="s">
        <v>256</v>
      </c>
      <c r="C389" s="189">
        <v>7152180</v>
      </c>
      <c r="D389" s="175"/>
      <c r="E389" s="175"/>
    </row>
    <row r="390" spans="1:6" ht="12.65" customHeight="1" x14ac:dyDescent="0.3">
      <c r="A390" s="173" t="s">
        <v>452</v>
      </c>
      <c r="B390" s="175"/>
      <c r="C390" s="191"/>
      <c r="D390" s="175">
        <f>SUM(C378:C389)</f>
        <v>558603414</v>
      </c>
      <c r="E390" s="175"/>
    </row>
    <row r="391" spans="1:6" ht="12.65" customHeight="1" x14ac:dyDescent="0.3">
      <c r="A391" s="173" t="s">
        <v>453</v>
      </c>
      <c r="B391" s="175"/>
      <c r="C391" s="191"/>
      <c r="D391" s="175">
        <f>D373-D390</f>
        <v>11422720.5</v>
      </c>
      <c r="E391" s="175"/>
    </row>
    <row r="392" spans="1:6" ht="12.65" customHeight="1" x14ac:dyDescent="0.3">
      <c r="A392" s="173" t="s">
        <v>454</v>
      </c>
      <c r="B392" s="172" t="s">
        <v>256</v>
      </c>
      <c r="C392" s="189">
        <v>-2234033.4900000002</v>
      </c>
      <c r="D392" s="175"/>
      <c r="E392" s="175"/>
    </row>
    <row r="393" spans="1:6" ht="12.65" customHeight="1" x14ac:dyDescent="0.3">
      <c r="A393" s="173" t="s">
        <v>455</v>
      </c>
      <c r="B393" s="175"/>
      <c r="C393" s="191"/>
      <c r="D393" s="195">
        <f>D391+C392</f>
        <v>9188687.0099999998</v>
      </c>
      <c r="E393" s="175"/>
      <c r="F393" s="197"/>
    </row>
    <row r="394" spans="1:6" ht="12.65" customHeight="1" x14ac:dyDescent="0.3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">
      <c r="A396" s="173" t="s">
        <v>458</v>
      </c>
      <c r="B396" s="175"/>
      <c r="C396" s="191"/>
      <c r="D396" s="175">
        <f>D393+C394-C395</f>
        <v>9188687.0099999998</v>
      </c>
      <c r="E396" s="175"/>
    </row>
    <row r="397" spans="1:6" ht="13.5" customHeight="1" collapsed="1" x14ac:dyDescent="0.3">
      <c r="A397" s="179"/>
      <c r="B397" s="179"/>
    </row>
    <row r="398" spans="1:6" ht="12.65" customHeight="1" x14ac:dyDescent="0.3">
      <c r="A398" s="179"/>
      <c r="B398" s="179"/>
    </row>
    <row r="399" spans="1:6" ht="12.65" customHeight="1" x14ac:dyDescent="0.3">
      <c r="A399" s="179"/>
      <c r="B399" s="179"/>
    </row>
    <row r="400" spans="1:6" ht="12" customHeight="1" x14ac:dyDescent="0.3">
      <c r="A400" s="179"/>
      <c r="B400" s="179"/>
    </row>
    <row r="401" spans="1:5" ht="12" customHeight="1" x14ac:dyDescent="0.3">
      <c r="A401" s="179"/>
      <c r="B401" s="179"/>
    </row>
    <row r="402" spans="1:5" ht="12" customHeight="1" x14ac:dyDescent="0.3">
      <c r="A402" s="179"/>
      <c r="B402" s="179"/>
    </row>
    <row r="403" spans="1:5" ht="12" customHeight="1" x14ac:dyDescent="0.3">
      <c r="A403" s="179"/>
      <c r="B403" s="179"/>
    </row>
    <row r="404" spans="1:5" ht="12" customHeight="1" x14ac:dyDescent="0.3">
      <c r="A404" s="179"/>
      <c r="B404" s="179"/>
    </row>
    <row r="405" spans="1:5" ht="12.65" customHeight="1" x14ac:dyDescent="0.3">
      <c r="A405" s="179"/>
      <c r="B405" s="179"/>
    </row>
    <row r="406" spans="1:5" ht="12.65" customHeight="1" x14ac:dyDescent="0.3">
      <c r="A406" s="179"/>
      <c r="B406" s="179"/>
    </row>
    <row r="407" spans="1:5" ht="12.65" customHeight="1" x14ac:dyDescent="0.3">
      <c r="A407" s="179"/>
      <c r="B407" s="179"/>
    </row>
    <row r="408" spans="1:5" ht="12.65" customHeight="1" x14ac:dyDescent="0.3">
      <c r="A408" s="179"/>
      <c r="B408" s="179"/>
    </row>
    <row r="409" spans="1:5" ht="12.65" customHeight="1" x14ac:dyDescent="0.3">
      <c r="A409" s="179"/>
      <c r="B409" s="179"/>
    </row>
    <row r="410" spans="1:5" ht="12.65" customHeight="1" x14ac:dyDescent="0.3">
      <c r="A410" s="179"/>
      <c r="B410" s="179"/>
    </row>
    <row r="411" spans="1:5" ht="12.65" customHeight="1" x14ac:dyDescent="0.3">
      <c r="A411" s="179"/>
      <c r="B411" s="179"/>
      <c r="C411" s="181" t="s">
        <v>459</v>
      </c>
      <c r="D411" s="179"/>
      <c r="E411" s="260"/>
    </row>
    <row r="412" spans="1:5" ht="12.65" customHeight="1" x14ac:dyDescent="0.3">
      <c r="A412" s="179" t="str">
        <f>C84&amp;"   "&amp;"H-"&amp;FIXED(C83,0,TRUE)&amp;"     FYE "&amp;C82</f>
        <v>Overlake Hospital Medical Center   H-0     FYE 06/30/2019</v>
      </c>
      <c r="B412" s="179"/>
      <c r="C412" s="179"/>
      <c r="D412" s="179"/>
      <c r="E412" s="260"/>
    </row>
    <row r="413" spans="1:5" ht="12.65" customHeight="1" x14ac:dyDescent="0.3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">
      <c r="A414" s="179" t="s">
        <v>463</v>
      </c>
      <c r="B414" s="179">
        <f>C111</f>
        <v>17054</v>
      </c>
      <c r="C414" s="194">
        <f>E138</f>
        <v>17054</v>
      </c>
      <c r="D414" s="179"/>
    </row>
    <row r="415" spans="1:5" ht="12.65" customHeight="1" x14ac:dyDescent="0.3">
      <c r="A415" s="179" t="s">
        <v>464</v>
      </c>
      <c r="B415" s="179">
        <f>D111</f>
        <v>66397</v>
      </c>
      <c r="C415" s="179">
        <f>E139</f>
        <v>66397</v>
      </c>
      <c r="D415" s="194">
        <f>SUM(C59:H59)+N59</f>
        <v>66397</v>
      </c>
    </row>
    <row r="416" spans="1:5" ht="12.65" customHeight="1" x14ac:dyDescent="0.3">
      <c r="A416" s="179"/>
      <c r="B416" s="179"/>
      <c r="C416" s="194"/>
      <c r="D416" s="179"/>
    </row>
    <row r="417" spans="1:7" ht="12.65" customHeight="1" x14ac:dyDescent="0.3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">
      <c r="A419" s="179"/>
      <c r="B419" s="179"/>
      <c r="C419" s="194"/>
      <c r="D419" s="179"/>
    </row>
    <row r="420" spans="1:7" ht="12.65" customHeight="1" x14ac:dyDescent="0.3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">
      <c r="A422" s="206"/>
      <c r="B422" s="206"/>
      <c r="C422" s="181"/>
      <c r="D422" s="179"/>
    </row>
    <row r="423" spans="1:7" ht="12.65" customHeight="1" x14ac:dyDescent="0.3">
      <c r="A423" s="180" t="s">
        <v>469</v>
      </c>
      <c r="B423" s="180">
        <f>C114</f>
        <v>3422</v>
      </c>
    </row>
    <row r="424" spans="1:7" ht="12.65" customHeight="1" x14ac:dyDescent="0.3">
      <c r="A424" s="179" t="s">
        <v>1244</v>
      </c>
      <c r="B424" s="179">
        <f>D114</f>
        <v>5581</v>
      </c>
      <c r="D424" s="179">
        <f>J59</f>
        <v>0</v>
      </c>
    </row>
    <row r="425" spans="1:7" ht="12.65" customHeight="1" x14ac:dyDescent="0.3">
      <c r="A425" s="206"/>
      <c r="B425" s="206"/>
      <c r="C425" s="206"/>
      <c r="D425" s="206"/>
      <c r="F425" s="206"/>
      <c r="G425" s="206"/>
    </row>
    <row r="426" spans="1:7" ht="12.65" customHeight="1" x14ac:dyDescent="0.3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">
      <c r="A427" s="179" t="s">
        <v>473</v>
      </c>
      <c r="B427" s="179">
        <f t="shared" ref="B427:B437" si="12">C378</f>
        <v>247016223</v>
      </c>
      <c r="C427" s="179">
        <f t="shared" ref="C427:C434" si="13">CE61</f>
        <v>247016222.57000005</v>
      </c>
      <c r="D427" s="179"/>
    </row>
    <row r="428" spans="1:7" ht="12.65" customHeight="1" x14ac:dyDescent="0.3">
      <c r="A428" s="179" t="s">
        <v>3</v>
      </c>
      <c r="B428" s="179">
        <f t="shared" si="12"/>
        <v>58612831</v>
      </c>
      <c r="C428" s="179">
        <f t="shared" si="13"/>
        <v>58612831</v>
      </c>
      <c r="D428" s="179">
        <f>D173</f>
        <v>58612831</v>
      </c>
    </row>
    <row r="429" spans="1:7" ht="12.65" customHeight="1" x14ac:dyDescent="0.3">
      <c r="A429" s="179" t="s">
        <v>236</v>
      </c>
      <c r="B429" s="179">
        <f t="shared" si="12"/>
        <v>18978058</v>
      </c>
      <c r="C429" s="179">
        <f t="shared" si="13"/>
        <v>18978057.559999999</v>
      </c>
      <c r="D429" s="179"/>
    </row>
    <row r="430" spans="1:7" ht="12.65" customHeight="1" x14ac:dyDescent="0.3">
      <c r="A430" s="179" t="s">
        <v>237</v>
      </c>
      <c r="B430" s="179">
        <f t="shared" si="12"/>
        <v>98737817</v>
      </c>
      <c r="C430" s="179">
        <f t="shared" si="13"/>
        <v>98737816.570000038</v>
      </c>
      <c r="D430" s="179"/>
    </row>
    <row r="431" spans="1:7" ht="12.65" customHeight="1" x14ac:dyDescent="0.3">
      <c r="A431" s="179" t="s">
        <v>444</v>
      </c>
      <c r="B431" s="179">
        <f t="shared" si="12"/>
        <v>4095990</v>
      </c>
      <c r="C431" s="179">
        <f t="shared" si="13"/>
        <v>4095990.1800000006</v>
      </c>
      <c r="D431" s="179"/>
    </row>
    <row r="432" spans="1:7" ht="12.65" customHeight="1" x14ac:dyDescent="0.3">
      <c r="A432" s="179" t="s">
        <v>445</v>
      </c>
      <c r="B432" s="179">
        <f t="shared" si="12"/>
        <v>43337125</v>
      </c>
      <c r="C432" s="179">
        <f t="shared" si="13"/>
        <v>43337124.889999986</v>
      </c>
      <c r="D432" s="179"/>
    </row>
    <row r="433" spans="1:7" ht="12.65" customHeight="1" x14ac:dyDescent="0.3">
      <c r="A433" s="179" t="s">
        <v>6</v>
      </c>
      <c r="B433" s="179">
        <f t="shared" si="12"/>
        <v>31640830</v>
      </c>
      <c r="C433" s="179">
        <f t="shared" si="13"/>
        <v>31640830</v>
      </c>
      <c r="D433" s="179">
        <f>C217</f>
        <v>31640830</v>
      </c>
    </row>
    <row r="434" spans="1:7" ht="12.65" customHeight="1" x14ac:dyDescent="0.3">
      <c r="A434" s="179" t="s">
        <v>474</v>
      </c>
      <c r="B434" s="179">
        <f t="shared" si="12"/>
        <v>14686513</v>
      </c>
      <c r="C434" s="179">
        <f t="shared" si="13"/>
        <v>14686513.490000002</v>
      </c>
      <c r="D434" s="179">
        <f>D177</f>
        <v>14686513</v>
      </c>
    </row>
    <row r="435" spans="1:7" ht="12.65" customHeight="1" x14ac:dyDescent="0.3">
      <c r="A435" s="179" t="s">
        <v>447</v>
      </c>
      <c r="B435" s="179">
        <f t="shared" si="12"/>
        <v>6624444</v>
      </c>
      <c r="C435" s="179"/>
      <c r="D435" s="179">
        <f>D181</f>
        <v>6624444</v>
      </c>
    </row>
    <row r="436" spans="1:7" ht="12.65" customHeight="1" x14ac:dyDescent="0.3">
      <c r="A436" s="179" t="s">
        <v>475</v>
      </c>
      <c r="B436" s="179">
        <f t="shared" si="12"/>
        <v>19463834</v>
      </c>
      <c r="C436" s="179"/>
      <c r="D436" s="179">
        <f>D186</f>
        <v>19463834</v>
      </c>
    </row>
    <row r="437" spans="1:7" ht="12.65" customHeight="1" x14ac:dyDescent="0.3">
      <c r="A437" s="194" t="s">
        <v>449</v>
      </c>
      <c r="B437" s="194">
        <f t="shared" si="12"/>
        <v>8257569</v>
      </c>
      <c r="C437" s="194"/>
      <c r="D437" s="194">
        <f>D190</f>
        <v>8257569</v>
      </c>
    </row>
    <row r="438" spans="1:7" ht="12.65" customHeight="1" x14ac:dyDescent="0.3">
      <c r="A438" s="194" t="s">
        <v>476</v>
      </c>
      <c r="B438" s="194">
        <f>C386+C387+C388</f>
        <v>34345847</v>
      </c>
      <c r="C438" s="194">
        <f>CD69</f>
        <v>34345847.240000002</v>
      </c>
      <c r="D438" s="194">
        <f>D181+D186+D190</f>
        <v>34345847</v>
      </c>
    </row>
    <row r="439" spans="1:7" ht="12.65" customHeight="1" x14ac:dyDescent="0.3">
      <c r="A439" s="179" t="s">
        <v>451</v>
      </c>
      <c r="B439" s="194">
        <f>C389</f>
        <v>7152180</v>
      </c>
      <c r="C439" s="194">
        <f>SUM(C69:CC69)</f>
        <v>7152180.2200000025</v>
      </c>
      <c r="D439" s="179"/>
    </row>
    <row r="440" spans="1:7" ht="12.65" customHeight="1" x14ac:dyDescent="0.3">
      <c r="A440" s="179" t="s">
        <v>477</v>
      </c>
      <c r="B440" s="194">
        <f>B438+B439</f>
        <v>41498027</v>
      </c>
      <c r="C440" s="194">
        <f>CE69</f>
        <v>41498027.460000008</v>
      </c>
      <c r="D440" s="179"/>
    </row>
    <row r="441" spans="1:7" ht="12.65" customHeight="1" x14ac:dyDescent="0.3">
      <c r="A441" s="179" t="s">
        <v>478</v>
      </c>
      <c r="B441" s="179">
        <f>D390</f>
        <v>558603414</v>
      </c>
      <c r="C441" s="179">
        <f>SUM(C427:C437)+C440</f>
        <v>558603413.72000015</v>
      </c>
      <c r="D441" s="179"/>
    </row>
    <row r="442" spans="1:7" ht="12.65" customHeight="1" x14ac:dyDescent="0.3">
      <c r="A442" s="206"/>
      <c r="B442" s="206"/>
      <c r="C442" s="206"/>
      <c r="D442" s="206"/>
      <c r="F442" s="206"/>
      <c r="G442" s="206"/>
    </row>
    <row r="443" spans="1:7" ht="12.65" customHeight="1" x14ac:dyDescent="0.3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">
      <c r="A444" s="179" t="s">
        <v>1257</v>
      </c>
      <c r="B444" s="179">
        <f>D221</f>
        <v>11290209</v>
      </c>
      <c r="C444" s="179">
        <f>C363</f>
        <v>11290209</v>
      </c>
      <c r="D444" s="179"/>
    </row>
    <row r="445" spans="1:7" ht="12.65" customHeight="1" x14ac:dyDescent="0.3">
      <c r="A445" s="179" t="s">
        <v>343</v>
      </c>
      <c r="B445" s="179">
        <f>D229</f>
        <v>1089298432</v>
      </c>
      <c r="C445" s="179">
        <f>C364</f>
        <v>1089298432</v>
      </c>
      <c r="D445" s="179"/>
    </row>
    <row r="446" spans="1:7" ht="12.65" customHeight="1" x14ac:dyDescent="0.3">
      <c r="A446" s="179" t="s">
        <v>351</v>
      </c>
      <c r="B446" s="179">
        <f>D236</f>
        <v>18059447.98</v>
      </c>
      <c r="C446" s="179">
        <f>C365</f>
        <v>18059448</v>
      </c>
      <c r="D446" s="179"/>
    </row>
    <row r="447" spans="1:7" ht="12.65" customHeight="1" x14ac:dyDescent="0.3">
      <c r="A447" s="179" t="s">
        <v>356</v>
      </c>
      <c r="B447" s="179">
        <f>D240</f>
        <v>1828520</v>
      </c>
      <c r="C447" s="179">
        <f>C366</f>
        <v>1828520</v>
      </c>
      <c r="D447" s="179"/>
    </row>
    <row r="448" spans="1:7" ht="12.65" customHeight="1" x14ac:dyDescent="0.3">
      <c r="A448" s="179" t="s">
        <v>358</v>
      </c>
      <c r="B448" s="179">
        <f>D242</f>
        <v>1120476608.98</v>
      </c>
      <c r="C448" s="179">
        <f>D367</f>
        <v>1120476609</v>
      </c>
      <c r="D448" s="179"/>
    </row>
    <row r="449" spans="1:7" ht="12.65" customHeight="1" x14ac:dyDescent="0.3">
      <c r="A449" s="206"/>
      <c r="B449" s="206"/>
      <c r="C449" s="206"/>
      <c r="D449" s="206"/>
      <c r="F449" s="206"/>
      <c r="G449" s="206"/>
    </row>
    <row r="450" spans="1:7" ht="12.65" customHeight="1" x14ac:dyDescent="0.3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">
      <c r="B451" s="181" t="s">
        <v>483</v>
      </c>
    </row>
    <row r="452" spans="1:7" ht="12.65" customHeight="1" x14ac:dyDescent="0.3">
      <c r="B452" s="181" t="s">
        <v>472</v>
      </c>
    </row>
    <row r="453" spans="1:7" ht="12.65" customHeight="1" x14ac:dyDescent="0.3">
      <c r="A453" s="199" t="s">
        <v>484</v>
      </c>
      <c r="B453" s="180">
        <f>C231</f>
        <v>5973</v>
      </c>
    </row>
    <row r="454" spans="1:7" ht="12.65" customHeight="1" x14ac:dyDescent="0.3">
      <c r="A454" s="179" t="s">
        <v>168</v>
      </c>
      <c r="B454" s="179">
        <f>C233</f>
        <v>9744212.4900000002</v>
      </c>
      <c r="C454" s="179"/>
      <c r="D454" s="179"/>
    </row>
    <row r="455" spans="1:7" ht="12.65" customHeight="1" x14ac:dyDescent="0.3">
      <c r="A455" s="179" t="s">
        <v>131</v>
      </c>
      <c r="B455" s="179">
        <f>C234</f>
        <v>8315235.4900000002</v>
      </c>
      <c r="C455" s="179"/>
      <c r="D455" s="179"/>
    </row>
    <row r="456" spans="1:7" ht="12.65" customHeight="1" x14ac:dyDescent="0.3">
      <c r="A456" s="206"/>
      <c r="B456" s="206"/>
      <c r="C456" s="206"/>
      <c r="D456" s="206"/>
      <c r="F456" s="206"/>
      <c r="G456" s="206"/>
    </row>
    <row r="457" spans="1:7" ht="12.65" customHeight="1" x14ac:dyDescent="0.3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">
      <c r="A458" s="179" t="s">
        <v>487</v>
      </c>
      <c r="B458" s="194">
        <f>C370</f>
        <v>10366623.5</v>
      </c>
      <c r="C458" s="194">
        <f>CE70</f>
        <v>10366624</v>
      </c>
      <c r="D458" s="194"/>
    </row>
    <row r="459" spans="1:7" ht="12.65" customHeight="1" x14ac:dyDescent="0.3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5" customHeight="1" x14ac:dyDescent="0.3">
      <c r="A460" s="206"/>
      <c r="B460" s="206"/>
      <c r="C460" s="206"/>
      <c r="D460" s="206"/>
      <c r="F460" s="206"/>
      <c r="G460" s="206"/>
    </row>
    <row r="461" spans="1:7" ht="12.65" customHeight="1" x14ac:dyDescent="0.3">
      <c r="A461" s="179" t="s">
        <v>488</v>
      </c>
      <c r="B461" s="181"/>
      <c r="C461" s="181"/>
      <c r="D461" s="181" t="s">
        <v>1245</v>
      </c>
    </row>
    <row r="462" spans="1:7" ht="12.65" customHeight="1" x14ac:dyDescent="0.3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">
      <c r="A463" s="179" t="s">
        <v>245</v>
      </c>
      <c r="B463" s="194">
        <f>C359</f>
        <v>853664985</v>
      </c>
      <c r="C463" s="194">
        <f>CE73</f>
        <v>853664984.80000007</v>
      </c>
      <c r="D463" s="194">
        <f>E141+E147+E153</f>
        <v>853664985</v>
      </c>
    </row>
    <row r="464" spans="1:7" ht="12.65" customHeight="1" x14ac:dyDescent="0.3">
      <c r="A464" s="179" t="s">
        <v>246</v>
      </c>
      <c r="B464" s="194">
        <f>C360</f>
        <v>826471135</v>
      </c>
      <c r="C464" s="194">
        <f>CE74</f>
        <v>826471135.06000006</v>
      </c>
      <c r="D464" s="194">
        <f>E142+E148+E154</f>
        <v>826471135</v>
      </c>
    </row>
    <row r="465" spans="1:7" ht="12.65" customHeight="1" x14ac:dyDescent="0.3">
      <c r="A465" s="179" t="s">
        <v>247</v>
      </c>
      <c r="B465" s="194">
        <f>D361</f>
        <v>1680136120</v>
      </c>
      <c r="C465" s="194">
        <f>CE75</f>
        <v>1680136119.8599999</v>
      </c>
      <c r="D465" s="194">
        <f>D463+D464</f>
        <v>1680136120</v>
      </c>
    </row>
    <row r="466" spans="1:7" ht="12.65" customHeight="1" x14ac:dyDescent="0.3">
      <c r="A466" s="206"/>
      <c r="B466" s="206"/>
      <c r="C466" s="206"/>
      <c r="D466" s="206"/>
      <c r="F466" s="206"/>
      <c r="G466" s="206"/>
    </row>
    <row r="467" spans="1:7" ht="12.65" customHeight="1" x14ac:dyDescent="0.3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">
      <c r="A468" s="179" t="s">
        <v>332</v>
      </c>
      <c r="B468" s="179">
        <f t="shared" ref="B468:B475" si="14">C267</f>
        <v>2151141</v>
      </c>
      <c r="C468" s="179">
        <f>E195</f>
        <v>2151141</v>
      </c>
      <c r="D468" s="179"/>
    </row>
    <row r="469" spans="1:7" ht="12.65" customHeight="1" x14ac:dyDescent="0.3">
      <c r="A469" s="179" t="s">
        <v>333</v>
      </c>
      <c r="B469" s="179">
        <f t="shared" si="14"/>
        <v>4895314</v>
      </c>
      <c r="C469" s="179">
        <f>E196</f>
        <v>4895314</v>
      </c>
      <c r="D469" s="179"/>
    </row>
    <row r="470" spans="1:7" ht="12.65" customHeight="1" x14ac:dyDescent="0.3">
      <c r="A470" s="179" t="s">
        <v>334</v>
      </c>
      <c r="B470" s="179">
        <f t="shared" si="14"/>
        <v>231396345</v>
      </c>
      <c r="C470" s="179">
        <f>E197</f>
        <v>231396345.49000001</v>
      </c>
      <c r="D470" s="179"/>
    </row>
    <row r="471" spans="1:7" ht="12.65" customHeight="1" x14ac:dyDescent="0.3">
      <c r="A471" s="179" t="s">
        <v>494</v>
      </c>
      <c r="B471" s="179">
        <f t="shared" si="14"/>
        <v>46019823</v>
      </c>
      <c r="C471" s="179">
        <f>E198</f>
        <v>46019823</v>
      </c>
      <c r="D471" s="179"/>
    </row>
    <row r="472" spans="1:7" ht="12.65" customHeight="1" x14ac:dyDescent="0.3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5" customHeight="1" x14ac:dyDescent="0.3">
      <c r="A473" s="179" t="s">
        <v>495</v>
      </c>
      <c r="B473" s="179">
        <f t="shared" si="14"/>
        <v>232126093</v>
      </c>
      <c r="C473" s="179">
        <f>SUM(E200:E201)</f>
        <v>232126092.66</v>
      </c>
      <c r="D473" s="179"/>
    </row>
    <row r="474" spans="1:7" ht="12.65" customHeight="1" x14ac:dyDescent="0.3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">
      <c r="A475" s="179" t="s">
        <v>340</v>
      </c>
      <c r="B475" s="179">
        <f t="shared" si="14"/>
        <v>84644447</v>
      </c>
      <c r="C475" s="179">
        <f>E203</f>
        <v>84644446.99000001</v>
      </c>
      <c r="D475" s="179"/>
    </row>
    <row r="476" spans="1:7" ht="12.65" customHeight="1" x14ac:dyDescent="0.3">
      <c r="A476" s="179" t="s">
        <v>203</v>
      </c>
      <c r="B476" s="179">
        <f>D275</f>
        <v>601233163</v>
      </c>
      <c r="C476" s="179">
        <f>E204</f>
        <v>601233163.13999999</v>
      </c>
      <c r="D476" s="179"/>
    </row>
    <row r="477" spans="1:7" ht="12.65" customHeight="1" x14ac:dyDescent="0.3">
      <c r="A477" s="179"/>
      <c r="B477" s="179"/>
      <c r="C477" s="179"/>
      <c r="D477" s="179"/>
    </row>
    <row r="478" spans="1:7" ht="12.65" customHeight="1" x14ac:dyDescent="0.3">
      <c r="A478" s="179" t="s">
        <v>496</v>
      </c>
      <c r="B478" s="179">
        <f>C276</f>
        <v>338523189</v>
      </c>
      <c r="C478" s="179">
        <f>E217</f>
        <v>338523189</v>
      </c>
      <c r="D478" s="179"/>
    </row>
    <row r="480" spans="1:7" ht="12.65" customHeight="1" x14ac:dyDescent="0.3">
      <c r="A480" s="180" t="s">
        <v>497</v>
      </c>
    </row>
    <row r="481" spans="1:12" ht="12.65" customHeight="1" x14ac:dyDescent="0.3">
      <c r="A481" s="180" t="s">
        <v>498</v>
      </c>
      <c r="C481" s="180">
        <f>D341</f>
        <v>984447176.99000001</v>
      </c>
    </row>
    <row r="482" spans="1:12" ht="12.65" customHeight="1" x14ac:dyDescent="0.3">
      <c r="A482" s="180" t="s">
        <v>499</v>
      </c>
      <c r="C482" s="180">
        <f>D339</f>
        <v>984447176.98000002</v>
      </c>
    </row>
    <row r="485" spans="1:12" ht="12.65" customHeight="1" x14ac:dyDescent="0.3">
      <c r="A485" s="199" t="s">
        <v>500</v>
      </c>
    </row>
    <row r="486" spans="1:12" ht="12.65" customHeight="1" x14ac:dyDescent="0.3">
      <c r="A486" s="199" t="s">
        <v>501</v>
      </c>
    </row>
    <row r="487" spans="1:12" ht="12.65" customHeight="1" x14ac:dyDescent="0.3">
      <c r="A487" s="199" t="s">
        <v>502</v>
      </c>
    </row>
    <row r="488" spans="1:12" ht="12.65" customHeight="1" x14ac:dyDescent="0.3">
      <c r="A488" s="199"/>
    </row>
    <row r="489" spans="1:12" ht="12.65" customHeight="1" x14ac:dyDescent="0.3">
      <c r="A489" s="198" t="s">
        <v>503</v>
      </c>
    </row>
    <row r="490" spans="1:12" ht="12.65" customHeight="1" x14ac:dyDescent="0.3">
      <c r="A490" s="199" t="s">
        <v>504</v>
      </c>
    </row>
    <row r="491" spans="1:12" ht="12.65" customHeight="1" x14ac:dyDescent="0.3">
      <c r="A491" s="199"/>
    </row>
    <row r="493" spans="1:12" ht="12.65" customHeight="1" x14ac:dyDescent="0.3">
      <c r="A493" s="180" t="str">
        <f>C83</f>
        <v>131</v>
      </c>
      <c r="B493" s="261" t="s">
        <v>1267</v>
      </c>
      <c r="C493" s="261" t="str">
        <f>RIGHT(C82,4)</f>
        <v>2019</v>
      </c>
      <c r="D493" s="261" t="s">
        <v>1267</v>
      </c>
      <c r="E493" s="261" t="str">
        <f>RIGHT(C82,4)</f>
        <v>2019</v>
      </c>
      <c r="F493" s="261" t="s">
        <v>1267</v>
      </c>
      <c r="G493" s="261" t="str">
        <f>RIGHT(C82,4)</f>
        <v>2019</v>
      </c>
      <c r="H493" s="261"/>
      <c r="K493" s="261"/>
      <c r="L493" s="261"/>
    </row>
    <row r="494" spans="1:12" ht="12.65" customHeight="1" x14ac:dyDescent="0.3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5" customHeight="1" x14ac:dyDescent="0.3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5" customHeight="1" x14ac:dyDescent="0.3">
      <c r="A496" s="180" t="s">
        <v>512</v>
      </c>
      <c r="B496" s="240">
        <v>19261970.650000002</v>
      </c>
      <c r="C496" s="240">
        <f>C71</f>
        <v>20635791.839999992</v>
      </c>
      <c r="D496" s="240">
        <v>11266</v>
      </c>
      <c r="E496" s="180">
        <f>C59</f>
        <v>12008</v>
      </c>
      <c r="F496" s="263">
        <f t="shared" ref="F496:G511" si="15">IF(B496=0,"",IF(D496=0,"",B496/D496))</f>
        <v>1709.743533641044</v>
      </c>
      <c r="G496" s="264">
        <f t="shared" si="15"/>
        <v>1718.5036508993999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5" customHeight="1" x14ac:dyDescent="0.3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5" customHeight="1" x14ac:dyDescent="0.3">
      <c r="A498" s="180" t="s">
        <v>514</v>
      </c>
      <c r="B498" s="240">
        <v>45191838.32</v>
      </c>
      <c r="C498" s="240">
        <f>E71</f>
        <v>47517061.810000002</v>
      </c>
      <c r="D498" s="240">
        <v>52596</v>
      </c>
      <c r="E498" s="180">
        <f>E59</f>
        <v>50863</v>
      </c>
      <c r="F498" s="263">
        <f t="shared" si="15"/>
        <v>859.22576469693513</v>
      </c>
      <c r="G498" s="263">
        <f t="shared" si="15"/>
        <v>934.21665670526716</v>
      </c>
      <c r="H498" s="265" t="str">
        <f t="shared" si="16"/>
        <v/>
      </c>
      <c r="I498" s="267"/>
      <c r="K498" s="261"/>
      <c r="L498" s="261"/>
    </row>
    <row r="499" spans="1:12" ht="12.65" customHeight="1" x14ac:dyDescent="0.3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5" customHeight="1" x14ac:dyDescent="0.3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5" customHeight="1" x14ac:dyDescent="0.3">
      <c r="A501" s="180" t="s">
        <v>517</v>
      </c>
      <c r="B501" s="240">
        <v>2960613.3199999989</v>
      </c>
      <c r="C501" s="240">
        <f>H71</f>
        <v>2579994.5699999994</v>
      </c>
      <c r="D501" s="240">
        <v>3779</v>
      </c>
      <c r="E501" s="180">
        <f>H59</f>
        <v>3526</v>
      </c>
      <c r="F501" s="263">
        <f t="shared" si="15"/>
        <v>783.43829584546143</v>
      </c>
      <c r="G501" s="263">
        <f t="shared" si="15"/>
        <v>731.70577708451481</v>
      </c>
      <c r="H501" s="265" t="str">
        <f t="shared" si="16"/>
        <v/>
      </c>
      <c r="I501" s="267"/>
      <c r="K501" s="261"/>
      <c r="L501" s="261"/>
    </row>
    <row r="502" spans="1:12" ht="12.65" customHeight="1" x14ac:dyDescent="0.3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5" customHeight="1" x14ac:dyDescent="0.3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5" customHeight="1" x14ac:dyDescent="0.3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5" customHeight="1" x14ac:dyDescent="0.3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5" customHeight="1" x14ac:dyDescent="0.3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5" customHeight="1" x14ac:dyDescent="0.3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5" customHeight="1" x14ac:dyDescent="0.3">
      <c r="A508" s="180" t="s">
        <v>524</v>
      </c>
      <c r="B508" s="240">
        <v>9865629.8100000005</v>
      </c>
      <c r="C508" s="240">
        <f>O71</f>
        <v>10814260.960000001</v>
      </c>
      <c r="D508" s="240">
        <v>3609</v>
      </c>
      <c r="E508" s="180">
        <f>O59</f>
        <v>3648</v>
      </c>
      <c r="F508" s="263">
        <f t="shared" si="15"/>
        <v>2733.6186783042394</v>
      </c>
      <c r="G508" s="263">
        <f t="shared" si="15"/>
        <v>2964.4355701754389</v>
      </c>
      <c r="H508" s="265" t="str">
        <f t="shared" si="16"/>
        <v/>
      </c>
      <c r="I508" s="267"/>
      <c r="K508" s="261"/>
      <c r="L508" s="261"/>
    </row>
    <row r="509" spans="1:12" ht="12.65" customHeight="1" x14ac:dyDescent="0.3">
      <c r="A509" s="180" t="s">
        <v>525</v>
      </c>
      <c r="B509" s="240">
        <v>56421469.120000012</v>
      </c>
      <c r="C509" s="240">
        <f>P71</f>
        <v>60275312.789999984</v>
      </c>
      <c r="D509" s="240">
        <v>1414111</v>
      </c>
      <c r="E509" s="180">
        <f>P59</f>
        <v>1261044</v>
      </c>
      <c r="F509" s="263">
        <f t="shared" si="15"/>
        <v>39.89889698899168</v>
      </c>
      <c r="G509" s="263">
        <f t="shared" si="15"/>
        <v>47.797945821081569</v>
      </c>
      <c r="H509" s="265" t="str">
        <f t="shared" si="16"/>
        <v/>
      </c>
      <c r="I509" s="267"/>
      <c r="K509" s="261"/>
      <c r="L509" s="261"/>
    </row>
    <row r="510" spans="1:12" ht="12.65" customHeight="1" x14ac:dyDescent="0.3">
      <c r="A510" s="180" t="s">
        <v>526</v>
      </c>
      <c r="B510" s="240">
        <v>3986577.1200000015</v>
      </c>
      <c r="C510" s="240">
        <f>Q71</f>
        <v>4049410.189999999</v>
      </c>
      <c r="D510" s="240">
        <v>794145</v>
      </c>
      <c r="E510" s="180">
        <f>Q59</f>
        <v>740444</v>
      </c>
      <c r="F510" s="263">
        <f t="shared" si="15"/>
        <v>5.0199612413350225</v>
      </c>
      <c r="G510" s="263">
        <f t="shared" si="15"/>
        <v>5.4688945956750263</v>
      </c>
      <c r="H510" s="265" t="str">
        <f t="shared" si="16"/>
        <v/>
      </c>
      <c r="I510" s="267"/>
      <c r="K510" s="261"/>
      <c r="L510" s="261"/>
    </row>
    <row r="511" spans="1:12" ht="12.65" customHeight="1" x14ac:dyDescent="0.3">
      <c r="A511" s="180" t="s">
        <v>527</v>
      </c>
      <c r="B511" s="240">
        <v>2478968.7099999995</v>
      </c>
      <c r="C511" s="240">
        <f>R71</f>
        <v>2725528.09</v>
      </c>
      <c r="D511" s="240">
        <v>1410200</v>
      </c>
      <c r="E511" s="180">
        <f>R59</f>
        <v>1376799</v>
      </c>
      <c r="F511" s="263">
        <f t="shared" si="15"/>
        <v>1.7578844915614802</v>
      </c>
      <c r="G511" s="263">
        <f t="shared" si="15"/>
        <v>1.979612194663128</v>
      </c>
      <c r="H511" s="265" t="str">
        <f t="shared" si="16"/>
        <v/>
      </c>
      <c r="I511" s="267"/>
      <c r="K511" s="261"/>
      <c r="L511" s="261"/>
    </row>
    <row r="512" spans="1:12" ht="12.65" customHeight="1" x14ac:dyDescent="0.3">
      <c r="A512" s="180" t="s">
        <v>528</v>
      </c>
      <c r="B512" s="240">
        <v>11149467.489999998</v>
      </c>
      <c r="C512" s="240">
        <f>S71</f>
        <v>10015169.099999998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5" customHeight="1" x14ac:dyDescent="0.3">
      <c r="A513" s="180" t="s">
        <v>1246</v>
      </c>
      <c r="B513" s="240">
        <v>2983025.7600000002</v>
      </c>
      <c r="C513" s="240">
        <f>T71</f>
        <v>3058763.52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5" customHeight="1" x14ac:dyDescent="0.3">
      <c r="A514" s="180" t="s">
        <v>530</v>
      </c>
      <c r="B514" s="240">
        <v>12355313.000000002</v>
      </c>
      <c r="C514" s="240">
        <f>U71</f>
        <v>13549662.319999998</v>
      </c>
      <c r="D514" s="240">
        <v>1275289</v>
      </c>
      <c r="E514" s="180">
        <f>U59</f>
        <v>788536</v>
      </c>
      <c r="F514" s="263">
        <f t="shared" si="17"/>
        <v>9.6882455662990914</v>
      </c>
      <c r="G514" s="263">
        <f t="shared" si="17"/>
        <v>17.183314801099758</v>
      </c>
      <c r="H514" s="265">
        <f t="shared" si="16"/>
        <v>0.77362502668930411</v>
      </c>
      <c r="I514" s="291" t="s">
        <v>1278</v>
      </c>
      <c r="K514" s="261"/>
      <c r="L514" s="261"/>
    </row>
    <row r="515" spans="1:12" ht="12.65" customHeight="1" x14ac:dyDescent="0.3">
      <c r="A515" s="180" t="s">
        <v>531</v>
      </c>
      <c r="B515" s="240">
        <v>600428.13</v>
      </c>
      <c r="C515" s="240">
        <f>V71</f>
        <v>723840.81</v>
      </c>
      <c r="D515" s="240">
        <v>25357</v>
      </c>
      <c r="E515" s="180">
        <f>V59</f>
        <v>26929</v>
      </c>
      <c r="F515" s="263">
        <f t="shared" si="17"/>
        <v>23.678989233742161</v>
      </c>
      <c r="G515" s="263">
        <f t="shared" si="17"/>
        <v>26.879602287496752</v>
      </c>
      <c r="H515" s="265" t="str">
        <f t="shared" si="16"/>
        <v/>
      </c>
      <c r="I515" s="267"/>
      <c r="K515" s="261"/>
      <c r="L515" s="261"/>
    </row>
    <row r="516" spans="1:12" ht="12.65" customHeight="1" x14ac:dyDescent="0.3">
      <c r="A516" s="180" t="s">
        <v>532</v>
      </c>
      <c r="B516" s="240">
        <v>2878655.4800000004</v>
      </c>
      <c r="C516" s="240">
        <f>W71</f>
        <v>2892834.97</v>
      </c>
      <c r="D516" s="240">
        <v>65307.54</v>
      </c>
      <c r="E516" s="180">
        <f>W59</f>
        <v>67830.47</v>
      </c>
      <c r="F516" s="263">
        <f t="shared" si="17"/>
        <v>44.078455259530529</v>
      </c>
      <c r="G516" s="263">
        <f t="shared" si="17"/>
        <v>42.648016002247957</v>
      </c>
      <c r="H516" s="265" t="str">
        <f t="shared" si="16"/>
        <v/>
      </c>
      <c r="I516" s="267"/>
      <c r="K516" s="261"/>
      <c r="L516" s="261"/>
    </row>
    <row r="517" spans="1:12" ht="12.65" customHeight="1" x14ac:dyDescent="0.3">
      <c r="A517" s="180" t="s">
        <v>533</v>
      </c>
      <c r="B517" s="240">
        <v>2891107.79</v>
      </c>
      <c r="C517" s="240">
        <f>X71</f>
        <v>2827596.94</v>
      </c>
      <c r="D517" s="240">
        <v>110984.82</v>
      </c>
      <c r="E517" s="180">
        <f>X59</f>
        <v>129693.62</v>
      </c>
      <c r="F517" s="263">
        <f t="shared" si="17"/>
        <v>26.049578582007882</v>
      </c>
      <c r="G517" s="263">
        <f t="shared" si="17"/>
        <v>21.802128277397145</v>
      </c>
      <c r="H517" s="265" t="str">
        <f t="shared" si="16"/>
        <v/>
      </c>
      <c r="I517" s="267"/>
      <c r="K517" s="261"/>
      <c r="L517" s="261"/>
    </row>
    <row r="518" spans="1:12" ht="12.65" customHeight="1" x14ac:dyDescent="0.3">
      <c r="A518" s="180" t="s">
        <v>534</v>
      </c>
      <c r="B518" s="240">
        <v>10317298.82</v>
      </c>
      <c r="C518" s="240">
        <f>Y71</f>
        <v>10837626.680000005</v>
      </c>
      <c r="D518" s="240">
        <v>146200</v>
      </c>
      <c r="E518" s="180">
        <f>Y59</f>
        <v>146696</v>
      </c>
      <c r="F518" s="263">
        <f t="shared" si="17"/>
        <v>70.569759370725038</v>
      </c>
      <c r="G518" s="263">
        <f t="shared" si="17"/>
        <v>73.878133555107198</v>
      </c>
      <c r="H518" s="265" t="str">
        <f t="shared" si="16"/>
        <v/>
      </c>
      <c r="I518" s="267"/>
      <c r="K518" s="261"/>
      <c r="L518" s="261"/>
    </row>
    <row r="519" spans="1:12" ht="12.65" customHeight="1" x14ac:dyDescent="0.3">
      <c r="A519" s="180" t="s">
        <v>535</v>
      </c>
      <c r="B519" s="240">
        <v>24135570.700000003</v>
      </c>
      <c r="C519" s="240">
        <f>Z71</f>
        <v>28284053.210000008</v>
      </c>
      <c r="D519" s="240">
        <v>22274</v>
      </c>
      <c r="E519" s="180">
        <f>Z59</f>
        <v>24222</v>
      </c>
      <c r="F519" s="263">
        <f t="shared" si="17"/>
        <v>1083.5759495375776</v>
      </c>
      <c r="G519" s="263">
        <f t="shared" si="17"/>
        <v>1167.7009829906699</v>
      </c>
      <c r="H519" s="265" t="str">
        <f t="shared" si="16"/>
        <v/>
      </c>
      <c r="I519" s="267"/>
      <c r="K519" s="261"/>
      <c r="L519" s="261"/>
    </row>
    <row r="520" spans="1:12" ht="12.65" customHeight="1" x14ac:dyDescent="0.3">
      <c r="A520" s="180" t="s">
        <v>536</v>
      </c>
      <c r="B520" s="240">
        <v>2022158.8399999999</v>
      </c>
      <c r="C520" s="240">
        <f>AA71</f>
        <v>1892964.8199999998</v>
      </c>
      <c r="D520" s="240">
        <v>23444.799999999999</v>
      </c>
      <c r="E520" s="180">
        <f>AA59</f>
        <v>22625</v>
      </c>
      <c r="F520" s="263">
        <f t="shared" si="17"/>
        <v>86.251912577629156</v>
      </c>
      <c r="G520" s="263">
        <f t="shared" si="17"/>
        <v>83.666953370165743</v>
      </c>
      <c r="H520" s="265" t="str">
        <f t="shared" si="16"/>
        <v/>
      </c>
      <c r="I520" s="267"/>
      <c r="K520" s="261"/>
      <c r="L520" s="261"/>
    </row>
    <row r="521" spans="1:12" ht="12.65" customHeight="1" x14ac:dyDescent="0.3">
      <c r="A521" s="180" t="s">
        <v>537</v>
      </c>
      <c r="B521" s="240">
        <v>26610124.740000006</v>
      </c>
      <c r="C521" s="240">
        <f>AB71</f>
        <v>29479401.699999996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5" customHeight="1" x14ac:dyDescent="0.3">
      <c r="A522" s="180" t="s">
        <v>538</v>
      </c>
      <c r="B522" s="240">
        <v>2301703.3699999996</v>
      </c>
      <c r="C522" s="240">
        <f>AC71</f>
        <v>2386787.2799999998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5" customHeight="1" x14ac:dyDescent="0.3">
      <c r="A523" s="180" t="s">
        <v>539</v>
      </c>
      <c r="B523" s="240">
        <v>738428.58</v>
      </c>
      <c r="C523" s="240">
        <f>AD71</f>
        <v>862498.13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5" customHeight="1" x14ac:dyDescent="0.3">
      <c r="A524" s="180" t="s">
        <v>540</v>
      </c>
      <c r="B524" s="240">
        <v>1853860.3399999994</v>
      </c>
      <c r="C524" s="240">
        <f>AE71</f>
        <v>2141439.0500000003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5" customHeight="1" x14ac:dyDescent="0.3">
      <c r="A525" s="180" t="s">
        <v>541</v>
      </c>
      <c r="B525" s="240">
        <v>4916156.8500000006</v>
      </c>
      <c r="C525" s="240">
        <f>AF71</f>
        <v>4367557.0199999996</v>
      </c>
      <c r="D525" s="240">
        <v>37004</v>
      </c>
      <c r="E525" s="180">
        <f>AF59</f>
        <v>26545</v>
      </c>
      <c r="F525" s="263">
        <f t="shared" si="17"/>
        <v>132.85474137931035</v>
      </c>
      <c r="G525" s="263">
        <f t="shared" si="17"/>
        <v>164.5340749670371</v>
      </c>
      <c r="H525" s="265" t="str">
        <f t="shared" si="16"/>
        <v/>
      </c>
      <c r="I525" s="267"/>
      <c r="K525" s="261"/>
      <c r="L525" s="261"/>
    </row>
    <row r="526" spans="1:12" ht="12.65" customHeight="1" x14ac:dyDescent="0.3">
      <c r="A526" s="180" t="s">
        <v>542</v>
      </c>
      <c r="B526" s="240">
        <v>14738515.939999999</v>
      </c>
      <c r="C526" s="240">
        <f>AG71</f>
        <v>15958480.050000003</v>
      </c>
      <c r="D526" s="240">
        <v>49960</v>
      </c>
      <c r="E526" s="180">
        <f>AG59</f>
        <v>51464</v>
      </c>
      <c r="F526" s="263">
        <f t="shared" si="17"/>
        <v>295.00632385908727</v>
      </c>
      <c r="G526" s="263">
        <f t="shared" si="17"/>
        <v>310.09016108347589</v>
      </c>
      <c r="H526" s="265" t="str">
        <f t="shared" si="16"/>
        <v/>
      </c>
      <c r="I526" s="267"/>
      <c r="K526" s="261"/>
      <c r="L526" s="261"/>
    </row>
    <row r="527" spans="1:12" ht="12.65" customHeight="1" x14ac:dyDescent="0.3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5" customHeight="1" x14ac:dyDescent="0.3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5" customHeight="1" x14ac:dyDescent="0.3">
      <c r="A529" s="180" t="s">
        <v>545</v>
      </c>
      <c r="B529" s="240">
        <v>3017938.7199999988</v>
      </c>
      <c r="C529" s="240">
        <f>AJ71</f>
        <v>3209261.4900000007</v>
      </c>
      <c r="D529" s="240">
        <v>21838</v>
      </c>
      <c r="E529" s="180">
        <f>AJ59</f>
        <v>22074.5</v>
      </c>
      <c r="F529" s="263">
        <f t="shared" si="18"/>
        <v>138.19666269804921</v>
      </c>
      <c r="G529" s="263">
        <f t="shared" si="18"/>
        <v>145.38320188452744</v>
      </c>
      <c r="H529" s="265" t="str">
        <f t="shared" si="16"/>
        <v/>
      </c>
      <c r="I529" s="267"/>
      <c r="K529" s="261"/>
      <c r="L529" s="261"/>
    </row>
    <row r="530" spans="1:12" ht="12.65" customHeight="1" x14ac:dyDescent="0.3">
      <c r="A530" s="180" t="s">
        <v>546</v>
      </c>
      <c r="B530" s="240">
        <v>771179.06</v>
      </c>
      <c r="C530" s="240">
        <f>AK71</f>
        <v>952570.5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5" customHeight="1" x14ac:dyDescent="0.3">
      <c r="A531" s="180" t="s">
        <v>547</v>
      </c>
      <c r="B531" s="240">
        <v>534974.14000000013</v>
      </c>
      <c r="C531" s="240">
        <f>AL71</f>
        <v>594824.14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5" customHeight="1" x14ac:dyDescent="0.3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5" customHeight="1" x14ac:dyDescent="0.3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5" customHeight="1" x14ac:dyDescent="0.3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5" customHeight="1" x14ac:dyDescent="0.3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5" customHeight="1" x14ac:dyDescent="0.3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5" customHeight="1" x14ac:dyDescent="0.3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5" customHeight="1" x14ac:dyDescent="0.3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5" customHeight="1" x14ac:dyDescent="0.3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5" customHeight="1" x14ac:dyDescent="0.3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5" customHeight="1" x14ac:dyDescent="0.3">
      <c r="A541" s="180" t="s">
        <v>556</v>
      </c>
      <c r="B541" s="240">
        <v>79173054.219999984</v>
      </c>
      <c r="C541" s="240">
        <f>AV71</f>
        <v>103945189.26000002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5" customHeight="1" x14ac:dyDescent="0.3">
      <c r="A542" s="180" t="s">
        <v>1248</v>
      </c>
      <c r="B542" s="240">
        <v>137632.79999999987</v>
      </c>
      <c r="C542" s="240">
        <f>AW71</f>
        <v>207698.11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5" customHeight="1" x14ac:dyDescent="0.3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5" customHeight="1" x14ac:dyDescent="0.3">
      <c r="A544" s="180" t="s">
        <v>558</v>
      </c>
      <c r="B544" s="240">
        <v>655115.87</v>
      </c>
      <c r="C544" s="240">
        <f>AY71</f>
        <v>679493.42</v>
      </c>
      <c r="D544" s="240">
        <v>291624</v>
      </c>
      <c r="E544" s="180">
        <f>AY59</f>
        <v>296155</v>
      </c>
      <c r="F544" s="263">
        <f t="shared" ref="F544:G550" si="19">IF(B544=0,"",IF(D544=0,"",B544/D544))</f>
        <v>2.2464401763915181</v>
      </c>
      <c r="G544" s="263">
        <f t="shared" si="19"/>
        <v>2.2943844270736609</v>
      </c>
      <c r="H544" s="265" t="str">
        <f t="shared" si="16"/>
        <v/>
      </c>
      <c r="I544" s="267"/>
      <c r="K544" s="261"/>
      <c r="L544" s="261"/>
    </row>
    <row r="545" spans="1:13" ht="12.65" customHeight="1" x14ac:dyDescent="0.3">
      <c r="A545" s="180" t="s">
        <v>559</v>
      </c>
      <c r="B545" s="240">
        <v>4380772.5099999988</v>
      </c>
      <c r="C545" s="240">
        <f>AZ71</f>
        <v>4654278.7399999984</v>
      </c>
      <c r="D545" s="240">
        <v>665470</v>
      </c>
      <c r="E545" s="180">
        <f>AZ59</f>
        <v>649411</v>
      </c>
      <c r="F545" s="263">
        <f t="shared" si="19"/>
        <v>6.5829752054938595</v>
      </c>
      <c r="G545" s="263">
        <f t="shared" si="19"/>
        <v>7.1669231657609718</v>
      </c>
      <c r="H545" s="265" t="str">
        <f t="shared" si="16"/>
        <v/>
      </c>
      <c r="I545" s="267"/>
      <c r="K545" s="261"/>
      <c r="L545" s="261"/>
    </row>
    <row r="546" spans="1:13" ht="12.65" customHeight="1" x14ac:dyDescent="0.3">
      <c r="A546" s="180" t="s">
        <v>560</v>
      </c>
      <c r="B546" s="240">
        <v>242567.88999999996</v>
      </c>
      <c r="C546" s="240">
        <f>BA71</f>
        <v>479483.76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5" customHeight="1" x14ac:dyDescent="0.3">
      <c r="A547" s="180" t="s">
        <v>561</v>
      </c>
      <c r="B547" s="240">
        <v>3143592.13</v>
      </c>
      <c r="C547" s="240">
        <f>BB71</f>
        <v>3560836.2199999997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5" customHeight="1" x14ac:dyDescent="0.3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5" customHeight="1" x14ac:dyDescent="0.3">
      <c r="A549" s="180" t="s">
        <v>563</v>
      </c>
      <c r="B549" s="240">
        <v>1200167.76</v>
      </c>
      <c r="C549" s="240">
        <f>BD71</f>
        <v>1410917.08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5" customHeight="1" x14ac:dyDescent="0.3">
      <c r="A550" s="180" t="s">
        <v>564</v>
      </c>
      <c r="B550" s="240">
        <v>11404019.590000002</v>
      </c>
      <c r="C550" s="240">
        <f>BE71</f>
        <v>12301160.58</v>
      </c>
      <c r="D550" s="240">
        <v>565507</v>
      </c>
      <c r="E550" s="180">
        <f>BE59</f>
        <v>602702</v>
      </c>
      <c r="F550" s="263">
        <f t="shared" si="19"/>
        <v>20.166009598466513</v>
      </c>
      <c r="G550" s="263">
        <f t="shared" si="19"/>
        <v>20.410021171325134</v>
      </c>
      <c r="H550" s="265" t="str">
        <f t="shared" si="16"/>
        <v/>
      </c>
      <c r="I550" s="267"/>
      <c r="K550" s="261"/>
      <c r="L550" s="261"/>
    </row>
    <row r="551" spans="1:13" ht="12.65" customHeight="1" x14ac:dyDescent="0.3">
      <c r="A551" s="180" t="s">
        <v>565</v>
      </c>
      <c r="B551" s="240">
        <v>5134395.8299999991</v>
      </c>
      <c r="C551" s="240">
        <f>BF71</f>
        <v>5524135.8699999992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5" customHeight="1" x14ac:dyDescent="0.3">
      <c r="A552" s="180" t="s">
        <v>566</v>
      </c>
      <c r="B552" s="240">
        <v>390332.38999999996</v>
      </c>
      <c r="C552" s="240">
        <f>BG71</f>
        <v>403000.03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5" customHeight="1" x14ac:dyDescent="0.3">
      <c r="A553" s="180" t="s">
        <v>567</v>
      </c>
      <c r="B553" s="240">
        <v>31642447.699999999</v>
      </c>
      <c r="C553" s="240">
        <f>BH71</f>
        <v>33602258.739999995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5" customHeight="1" x14ac:dyDescent="0.3">
      <c r="A554" s="180" t="s">
        <v>568</v>
      </c>
      <c r="B554" s="240">
        <v>-5135.7099999999991</v>
      </c>
      <c r="C554" s="240">
        <f>BI71</f>
        <v>350.23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5" customHeight="1" x14ac:dyDescent="0.3">
      <c r="A555" s="180" t="s">
        <v>569</v>
      </c>
      <c r="B555" s="240">
        <v>2346835.9000000004</v>
      </c>
      <c r="C555" s="240">
        <f>BJ71</f>
        <v>2160641.2300000004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5" customHeight="1" x14ac:dyDescent="0.3">
      <c r="A556" s="180" t="s">
        <v>570</v>
      </c>
      <c r="B556" s="240">
        <v>5171692.7</v>
      </c>
      <c r="C556" s="240">
        <f>BK71</f>
        <v>5705031.2000000002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5" customHeight="1" x14ac:dyDescent="0.3">
      <c r="A557" s="180" t="s">
        <v>571</v>
      </c>
      <c r="B557" s="240">
        <v>4080716.03</v>
      </c>
      <c r="C557" s="240">
        <f>BL71</f>
        <v>4194081.07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5" customHeight="1" x14ac:dyDescent="0.3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5" customHeight="1" x14ac:dyDescent="0.3">
      <c r="A559" s="180" t="s">
        <v>573</v>
      </c>
      <c r="B559" s="240">
        <v>8076273.1600000001</v>
      </c>
      <c r="C559" s="240">
        <f>BN71</f>
        <v>9443220.0099999998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5" customHeight="1" x14ac:dyDescent="0.3">
      <c r="A560" s="180" t="s">
        <v>574</v>
      </c>
      <c r="B560" s="240">
        <v>502493.6</v>
      </c>
      <c r="C560" s="240">
        <f>BO71</f>
        <v>403686.50000000012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5" customHeight="1" x14ac:dyDescent="0.3">
      <c r="A561" s="180" t="s">
        <v>575</v>
      </c>
      <c r="B561" s="240">
        <v>2718829.5699999994</v>
      </c>
      <c r="C561" s="240">
        <f>BP71</f>
        <v>2157844.83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5" customHeight="1" x14ac:dyDescent="0.3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5" customHeight="1" x14ac:dyDescent="0.3">
      <c r="A563" s="180" t="s">
        <v>577</v>
      </c>
      <c r="B563" s="240">
        <v>5753187.7699999996</v>
      </c>
      <c r="C563" s="240">
        <f>BR71</f>
        <v>5297453.21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5" customHeight="1" x14ac:dyDescent="0.3">
      <c r="A564" s="180" t="s">
        <v>1249</v>
      </c>
      <c r="B564" s="240">
        <v>315806.40000000002</v>
      </c>
      <c r="C564" s="240">
        <f>BS71</f>
        <v>301828.83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5" customHeight="1" x14ac:dyDescent="0.3">
      <c r="A565" s="180" t="s">
        <v>578</v>
      </c>
      <c r="B565" s="240">
        <v>138414.87999999998</v>
      </c>
      <c r="C565" s="240">
        <f>BT71</f>
        <v>140421.15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5" customHeight="1" x14ac:dyDescent="0.3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5" customHeight="1" x14ac:dyDescent="0.3">
      <c r="A567" s="180" t="s">
        <v>580</v>
      </c>
      <c r="B567" s="240">
        <v>3219519.2199999997</v>
      </c>
      <c r="C567" s="240">
        <f>BV71</f>
        <v>3100544.7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5" customHeight="1" x14ac:dyDescent="0.3">
      <c r="A568" s="180" t="s">
        <v>581</v>
      </c>
      <c r="B568" s="240">
        <v>823542.07000000007</v>
      </c>
      <c r="C568" s="240">
        <f>BW71</f>
        <v>760281.85000000009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5" customHeight="1" x14ac:dyDescent="0.3">
      <c r="A569" s="180" t="s">
        <v>582</v>
      </c>
      <c r="B569" s="240">
        <v>3218758.5199999996</v>
      </c>
      <c r="C569" s="240">
        <f>BX71</f>
        <v>3214127.4600000004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5" customHeight="1" x14ac:dyDescent="0.3">
      <c r="A570" s="180" t="s">
        <v>583</v>
      </c>
      <c r="B570" s="240">
        <v>3831529.02</v>
      </c>
      <c r="C570" s="240">
        <f>BY71</f>
        <v>3769722.3200000003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5" customHeight="1" x14ac:dyDescent="0.3">
      <c r="A571" s="180" t="s">
        <v>584</v>
      </c>
      <c r="B571" s="240">
        <v>4472107.43</v>
      </c>
      <c r="C571" s="240">
        <f>BZ71</f>
        <v>5373419.129999999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5" customHeight="1" x14ac:dyDescent="0.3">
      <c r="A572" s="180" t="s">
        <v>585</v>
      </c>
      <c r="B572" s="240">
        <v>1946780.0900000003</v>
      </c>
      <c r="C572" s="240">
        <f>CA71</f>
        <v>2563438.33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5" customHeight="1" x14ac:dyDescent="0.3">
      <c r="A573" s="180" t="s">
        <v>586</v>
      </c>
      <c r="B573" s="240">
        <v>1316177.45</v>
      </c>
      <c r="C573" s="240">
        <f>CB71</f>
        <v>1410262.0699999998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5" customHeight="1" x14ac:dyDescent="0.3">
      <c r="A574" s="180" t="s">
        <v>587</v>
      </c>
      <c r="B574" s="240">
        <v>17046150.990000002</v>
      </c>
      <c r="C574" s="240">
        <f>CC71</f>
        <v>14414083.57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5" customHeight="1" x14ac:dyDescent="0.3">
      <c r="A575" s="180" t="s">
        <v>588</v>
      </c>
      <c r="B575" s="240">
        <v>34860841</v>
      </c>
      <c r="C575" s="240">
        <f>CD71</f>
        <v>34425208.240000002</v>
      </c>
      <c r="D575" s="181" t="s">
        <v>529</v>
      </c>
      <c r="E575" s="181" t="s">
        <v>529</v>
      </c>
      <c r="F575" s="263"/>
      <c r="G575" s="263"/>
      <c r="H575" s="265"/>
    </row>
    <row r="576" spans="1:13" ht="12.65" customHeight="1" x14ac:dyDescent="0.3">
      <c r="M576" s="265"/>
    </row>
    <row r="577" spans="13:13" ht="12.65" customHeight="1" x14ac:dyDescent="0.3">
      <c r="M577" s="265"/>
    </row>
    <row r="578" spans="13:13" ht="12.65" customHeight="1" x14ac:dyDescent="0.3">
      <c r="M578" s="265"/>
    </row>
    <row r="612" spans="1:14" ht="12.65" customHeight="1" x14ac:dyDescent="0.3">
      <c r="A612" s="196"/>
      <c r="C612" s="181" t="s">
        <v>589</v>
      </c>
      <c r="D612" s="180">
        <f>CE76-(BE76+CD76)</f>
        <v>444888</v>
      </c>
      <c r="E612" s="180">
        <f>SUM(C624:D647)+SUM(C668:D713)</f>
        <v>516291248.2603876</v>
      </c>
      <c r="F612" s="180">
        <f>CE64-(AX64+BD64+BE64+BG64+BJ64+BN64+BP64+BQ64+CB64+CC64+CD64)</f>
        <v>98689995.290000036</v>
      </c>
      <c r="G612" s="180">
        <f>CE77-(AX77+AY77+BD77+BE77+BG77+BJ77+BN77+BP77+BQ77+CB77+CC77+CD77)</f>
        <v>296155</v>
      </c>
      <c r="H612" s="197">
        <f>CE60-(AX60+AY60+AZ60+BD60+BE60+BG60+BJ60+BN60+BO60+BP60+BQ60+BR60+CB60+CC60+CD60)</f>
        <v>2196.329999999999</v>
      </c>
      <c r="I612" s="180">
        <f>CE78-(AX78+AY78+AZ78+BD78+BE78+BF78+BG78+BJ78+BN78+BO78+BP78+BQ78+BR78+CB78+CC78+CD78)</f>
        <v>115487</v>
      </c>
      <c r="J612" s="180">
        <f>CE79-(AX79+AY79+AZ79+BA79+BD79+BE79+BF79+BG79+BJ79+BN79+BO79+BP79+BQ79+BR79+CB79+CC79+CD79)</f>
        <v>2052216</v>
      </c>
      <c r="K612" s="180">
        <f>CE75-(AW75+AX75+AY75+AZ75+BA75+BB75+BC75+BD75+BE75+BF75+BG75+BH75+BI75+BJ75+BK75+BL75+BM75+BN75+BO75+BP75+BQ75+BR75+BS75+BT75+BU75+BV75+BW75+BX75+CB75+CC75+CD75)</f>
        <v>1680136119.8599999</v>
      </c>
      <c r="L612" s="197">
        <f>CE80-(AW80+AX80+AY80+AZ80+BA80+BB80+BC80+BD80+BE80+BF80+BG80+BH80+BI80+BJ80+BK80+BL80+BM80+BN80+BO80+BP80+BQ80+BR80+BS80+BT80+BU80+BV80+BW80+BX80+BY80+BZ80+CA80+CB80+CC80+CD80)</f>
        <v>615</v>
      </c>
    </row>
    <row r="613" spans="1:14" ht="12.65" customHeight="1" x14ac:dyDescent="0.3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">
      <c r="A614" s="196">
        <v>8430</v>
      </c>
      <c r="B614" s="198" t="s">
        <v>140</v>
      </c>
      <c r="C614" s="180">
        <f>BE71</f>
        <v>12301160.58</v>
      </c>
      <c r="N614" s="199" t="s">
        <v>600</v>
      </c>
    </row>
    <row r="615" spans="1:14" ht="12.65" customHeight="1" x14ac:dyDescent="0.3">
      <c r="A615" s="196"/>
      <c r="B615" s="198" t="s">
        <v>601</v>
      </c>
      <c r="C615" s="273">
        <f>CD69-CD70</f>
        <v>34425208.240000002</v>
      </c>
      <c r="D615" s="266">
        <f>SUM(C614:C615)</f>
        <v>46726368.82</v>
      </c>
      <c r="N615" s="199" t="s">
        <v>602</v>
      </c>
    </row>
    <row r="616" spans="1:14" ht="12.65" customHeight="1" x14ac:dyDescent="0.3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">
      <c r="A617" s="196">
        <v>8510</v>
      </c>
      <c r="B617" s="200" t="s">
        <v>145</v>
      </c>
      <c r="C617" s="180">
        <f>BJ71</f>
        <v>2160641.2300000004</v>
      </c>
      <c r="D617" s="180">
        <f>(D615/D612)*BJ76</f>
        <v>0</v>
      </c>
      <c r="N617" s="199" t="s">
        <v>605</v>
      </c>
    </row>
    <row r="618" spans="1:14" ht="12.65" customHeight="1" x14ac:dyDescent="0.3">
      <c r="A618" s="196">
        <v>8470</v>
      </c>
      <c r="B618" s="200" t="s">
        <v>606</v>
      </c>
      <c r="C618" s="180">
        <f>BG71</f>
        <v>403000.03</v>
      </c>
      <c r="D618" s="180">
        <f>(D615/D612)*BG76</f>
        <v>0</v>
      </c>
      <c r="N618" s="199" t="s">
        <v>607</v>
      </c>
    </row>
    <row r="619" spans="1:14" ht="12.65" customHeight="1" x14ac:dyDescent="0.3">
      <c r="A619" s="196">
        <v>8610</v>
      </c>
      <c r="B619" s="200" t="s">
        <v>608</v>
      </c>
      <c r="C619" s="180">
        <f>BN71</f>
        <v>9443220.0099999998</v>
      </c>
      <c r="D619" s="180">
        <f>(D615/D612)*BN76</f>
        <v>1956489.7196124869</v>
      </c>
      <c r="N619" s="199" t="s">
        <v>609</v>
      </c>
    </row>
    <row r="620" spans="1:14" ht="12.65" customHeight="1" x14ac:dyDescent="0.3">
      <c r="A620" s="196">
        <v>8790</v>
      </c>
      <c r="B620" s="200" t="s">
        <v>610</v>
      </c>
      <c r="C620" s="180">
        <f>CC71</f>
        <v>14414083.57</v>
      </c>
      <c r="D620" s="180">
        <f>(D615/D612)*CC76</f>
        <v>0</v>
      </c>
      <c r="N620" s="199" t="s">
        <v>611</v>
      </c>
    </row>
    <row r="621" spans="1:14" ht="12.65" customHeight="1" x14ac:dyDescent="0.3">
      <c r="A621" s="196">
        <v>8630</v>
      </c>
      <c r="B621" s="200" t="s">
        <v>612</v>
      </c>
      <c r="C621" s="180">
        <f>BP71</f>
        <v>2157844.83</v>
      </c>
      <c r="D621" s="180">
        <f>(D615/D612)*BP76</f>
        <v>0</v>
      </c>
      <c r="N621" s="199" t="s">
        <v>613</v>
      </c>
    </row>
    <row r="622" spans="1:14" ht="12.65" customHeight="1" x14ac:dyDescent="0.3">
      <c r="A622" s="196">
        <v>8770</v>
      </c>
      <c r="B622" s="198" t="s">
        <v>614</v>
      </c>
      <c r="C622" s="180">
        <f>CB71</f>
        <v>1410262.0699999998</v>
      </c>
      <c r="D622" s="180">
        <f>(D615/D612)*CB76</f>
        <v>0</v>
      </c>
      <c r="N622" s="199" t="s">
        <v>615</v>
      </c>
    </row>
    <row r="623" spans="1:14" ht="12.65" customHeight="1" x14ac:dyDescent="0.3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31945541.459612489</v>
      </c>
      <c r="N623" s="199" t="s">
        <v>617</v>
      </c>
    </row>
    <row r="624" spans="1:14" ht="12.65" customHeight="1" x14ac:dyDescent="0.3">
      <c r="A624" s="196">
        <v>8420</v>
      </c>
      <c r="B624" s="200" t="s">
        <v>139</v>
      </c>
      <c r="C624" s="180">
        <f>BD71</f>
        <v>1410917.08</v>
      </c>
      <c r="D624" s="180">
        <f>(D615/D612)*BD76</f>
        <v>0</v>
      </c>
      <c r="E624" s="180">
        <f>(E623/E612)*SUM(C624:D624)</f>
        <v>87300.550274839086</v>
      </c>
      <c r="F624" s="180">
        <f>SUM(C624:E624)</f>
        <v>1498217.6302748392</v>
      </c>
      <c r="N624" s="199" t="s">
        <v>618</v>
      </c>
    </row>
    <row r="625" spans="1:14" ht="12.65" customHeight="1" x14ac:dyDescent="0.3">
      <c r="A625" s="196">
        <v>8320</v>
      </c>
      <c r="B625" s="200" t="s">
        <v>135</v>
      </c>
      <c r="C625" s="180">
        <f>AY71</f>
        <v>679493.42</v>
      </c>
      <c r="D625" s="180">
        <f>(D615/D612)*AY76</f>
        <v>657904.85310568055</v>
      </c>
      <c r="E625" s="180">
        <f>(E623/E612)*SUM(C625:D625)</f>
        <v>82751.571182868822</v>
      </c>
      <c r="F625" s="180">
        <f>(F624/F612)*AY64</f>
        <v>14.284456016927697</v>
      </c>
      <c r="G625" s="180">
        <f>SUM(C625:F625)</f>
        <v>1420164.1287445663</v>
      </c>
      <c r="N625" s="199" t="s">
        <v>619</v>
      </c>
    </row>
    <row r="626" spans="1:14" ht="12.65" customHeight="1" x14ac:dyDescent="0.3">
      <c r="A626" s="196">
        <v>8650</v>
      </c>
      <c r="B626" s="200" t="s">
        <v>152</v>
      </c>
      <c r="C626" s="180">
        <f>BR71</f>
        <v>5297453.21</v>
      </c>
      <c r="D626" s="180">
        <f>(D615/D612)*BR76</f>
        <v>71945.2146196346</v>
      </c>
      <c r="E626" s="180">
        <f>(E623/E612)*SUM(C626:D626)</f>
        <v>332231.74044653861</v>
      </c>
      <c r="F626" s="180">
        <f>(F624/F612)*BR64</f>
        <v>1391.6825667821136</v>
      </c>
      <c r="G626" s="180">
        <f>(G625/G612)*BR77</f>
        <v>0</v>
      </c>
      <c r="N626" s="199" t="s">
        <v>620</v>
      </c>
    </row>
    <row r="627" spans="1:14" ht="12.65" customHeight="1" x14ac:dyDescent="0.3">
      <c r="A627" s="196">
        <v>8620</v>
      </c>
      <c r="B627" s="198" t="s">
        <v>621</v>
      </c>
      <c r="C627" s="180">
        <f>BO71</f>
        <v>403686.50000000012</v>
      </c>
      <c r="D627" s="180">
        <f>(D615/D612)*BO76</f>
        <v>0</v>
      </c>
      <c r="E627" s="180">
        <f>(E623/E612)*SUM(C627:D627)</f>
        <v>24978.118195665927</v>
      </c>
      <c r="F627" s="180">
        <f>(F624/F612)*BO64</f>
        <v>712.46407634794605</v>
      </c>
      <c r="G627" s="180">
        <f>(G625/G612)*BO77</f>
        <v>0</v>
      </c>
      <c r="N627" s="199" t="s">
        <v>622</v>
      </c>
    </row>
    <row r="628" spans="1:14" ht="12.65" customHeight="1" x14ac:dyDescent="0.3">
      <c r="A628" s="196">
        <v>8330</v>
      </c>
      <c r="B628" s="200" t="s">
        <v>136</v>
      </c>
      <c r="C628" s="180">
        <f>AZ71</f>
        <v>4654278.7399999984</v>
      </c>
      <c r="D628" s="180">
        <f>(D615/D612)*AZ76</f>
        <v>863132.51641482802</v>
      </c>
      <c r="E628" s="180">
        <f>(E623/E612)*SUM(C628:D628)</f>
        <v>341390.04028330679</v>
      </c>
      <c r="F628" s="180">
        <f>(F624/F612)*AZ64</f>
        <v>42301.400299046021</v>
      </c>
      <c r="G628" s="180">
        <f>(G625/G612)*AZ77</f>
        <v>0</v>
      </c>
      <c r="H628" s="180">
        <f>SUM(C626:G628)</f>
        <v>12033501.62690215</v>
      </c>
      <c r="N628" s="199" t="s">
        <v>623</v>
      </c>
    </row>
    <row r="629" spans="1:14" ht="12.65" customHeight="1" x14ac:dyDescent="0.3">
      <c r="A629" s="196">
        <v>8460</v>
      </c>
      <c r="B629" s="200" t="s">
        <v>141</v>
      </c>
      <c r="C629" s="180">
        <f>BF71</f>
        <v>5524135.8699999992</v>
      </c>
      <c r="D629" s="180">
        <f>(D615/D612)*BF76</f>
        <v>378001.20790666417</v>
      </c>
      <c r="E629" s="180">
        <f>(E623/E612)*SUM(C629:D629)</f>
        <v>365194.96574439551</v>
      </c>
      <c r="F629" s="180">
        <f>(F624/F612)*BF64</f>
        <v>6007.2610750370732</v>
      </c>
      <c r="G629" s="180">
        <f>(G625/G612)*BF77</f>
        <v>0</v>
      </c>
      <c r="H629" s="180">
        <f>(H628/H612)*BF60</f>
        <v>377497.12570222077</v>
      </c>
      <c r="I629" s="180">
        <f>SUM(C629:H629)</f>
        <v>6650836.4304283177</v>
      </c>
      <c r="N629" s="199" t="s">
        <v>624</v>
      </c>
    </row>
    <row r="630" spans="1:14" ht="12.65" customHeight="1" x14ac:dyDescent="0.3">
      <c r="A630" s="196">
        <v>8350</v>
      </c>
      <c r="B630" s="200" t="s">
        <v>625</v>
      </c>
      <c r="C630" s="180">
        <f>BA71</f>
        <v>479483.76</v>
      </c>
      <c r="D630" s="180">
        <f>(D615/D612)*BA76</f>
        <v>87489.582157891433</v>
      </c>
      <c r="E630" s="180">
        <f>(E623/E612)*SUM(C630:D630)</f>
        <v>35081.498029316186</v>
      </c>
      <c r="F630" s="180">
        <f>(F624/F612)*BA64</f>
        <v>0</v>
      </c>
      <c r="G630" s="180">
        <f>(G625/G612)*BA77</f>
        <v>0</v>
      </c>
      <c r="H630" s="180">
        <f>(H628/H612)*BA60</f>
        <v>21806.074895425812</v>
      </c>
      <c r="I630" s="180">
        <f>(I629/I612)*BA78</f>
        <v>13591.117594024288</v>
      </c>
      <c r="J630" s="180">
        <f>SUM(C630:I630)</f>
        <v>637452.03267665778</v>
      </c>
      <c r="N630" s="199" t="s">
        <v>626</v>
      </c>
    </row>
    <row r="631" spans="1:14" ht="12.65" customHeight="1" x14ac:dyDescent="0.3">
      <c r="A631" s="196">
        <v>8200</v>
      </c>
      <c r="B631" s="200" t="s">
        <v>627</v>
      </c>
      <c r="C631" s="180">
        <f>AW71</f>
        <v>207698.11</v>
      </c>
      <c r="D631" s="180">
        <f>(D615/D612)*AW76</f>
        <v>0</v>
      </c>
      <c r="E631" s="180">
        <f>(E623/E612)*SUM(C631:D631)</f>
        <v>12851.328792507109</v>
      </c>
      <c r="F631" s="180">
        <f>(F624/F612)*AW64</f>
        <v>30.518765936138429</v>
      </c>
      <c r="G631" s="180">
        <f>(G625/G612)*AW77</f>
        <v>0</v>
      </c>
      <c r="H631" s="180">
        <f>(H628/H612)*AW60</f>
        <v>18299.570389628698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">
      <c r="A632" s="196">
        <v>8360</v>
      </c>
      <c r="B632" s="200" t="s">
        <v>629</v>
      </c>
      <c r="C632" s="180">
        <f>BB71</f>
        <v>3560836.2199999997</v>
      </c>
      <c r="D632" s="180">
        <f>(D615/D612)*BB76</f>
        <v>28357.967806279335</v>
      </c>
      <c r="E632" s="180">
        <f>(E623/E612)*SUM(C632:D632)</f>
        <v>222081.5326998113</v>
      </c>
      <c r="F632" s="180">
        <f>(F624/F612)*BB64</f>
        <v>123.33159915012801</v>
      </c>
      <c r="G632" s="180">
        <f>(G625/G612)*BB77</f>
        <v>0</v>
      </c>
      <c r="H632" s="180">
        <f>(H628/H612)*BB60</f>
        <v>108098.95921777672</v>
      </c>
      <c r="I632" s="180">
        <f>(I629/I612)*BB78</f>
        <v>4434.390062457077</v>
      </c>
      <c r="J632" s="180">
        <f>(J630/J612)*BB79</f>
        <v>0</v>
      </c>
      <c r="N632" s="199" t="s">
        <v>630</v>
      </c>
    </row>
    <row r="633" spans="1:14" ht="12.65" customHeight="1" x14ac:dyDescent="0.3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">
      <c r="A634" s="196">
        <v>8490</v>
      </c>
      <c r="B634" s="200" t="s">
        <v>633</v>
      </c>
      <c r="C634" s="180">
        <f>BI71</f>
        <v>350.23</v>
      </c>
      <c r="D634" s="180">
        <f>(D615/D612)*BI76</f>
        <v>0</v>
      </c>
      <c r="E634" s="180">
        <f>(E623/E612)*SUM(C634:D634)</f>
        <v>21.670495138351356</v>
      </c>
      <c r="F634" s="180">
        <f>(F624/F612)*BI64</f>
        <v>5.3168587059840036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">
      <c r="A635" s="196">
        <v>8530</v>
      </c>
      <c r="B635" s="200" t="s">
        <v>635</v>
      </c>
      <c r="C635" s="180">
        <f>BK71</f>
        <v>5705031.2000000002</v>
      </c>
      <c r="D635" s="180">
        <f>(D615/D612)*BK76</f>
        <v>0</v>
      </c>
      <c r="E635" s="180">
        <f>(E623/E612)*SUM(C635:D635)</f>
        <v>352999.03173269797</v>
      </c>
      <c r="F635" s="180">
        <f>(F624/F612)*BK64</f>
        <v>789.34257716615321</v>
      </c>
      <c r="G635" s="180">
        <f>(G625/G612)*BK77</f>
        <v>0</v>
      </c>
      <c r="H635" s="180">
        <f>(H628/H612)*BK60</f>
        <v>210992.95080976083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">
      <c r="A636" s="196">
        <v>8480</v>
      </c>
      <c r="B636" s="200" t="s">
        <v>637</v>
      </c>
      <c r="C636" s="180">
        <f>BH71</f>
        <v>33602258.739999995</v>
      </c>
      <c r="D636" s="180">
        <f>(D615/D612)*BH76</f>
        <v>0</v>
      </c>
      <c r="E636" s="180">
        <f>(E623/E612)*SUM(C636:D636)</f>
        <v>2079141.0920332188</v>
      </c>
      <c r="F636" s="180">
        <f>(F624/F612)*BH64</f>
        <v>6088.1554186828344</v>
      </c>
      <c r="G636" s="180">
        <f>(G625/G612)*BH77</f>
        <v>0</v>
      </c>
      <c r="H636" s="180">
        <f>(H628/H612)*BH60</f>
        <v>532495.58268503391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">
      <c r="A637" s="196">
        <v>8560</v>
      </c>
      <c r="B637" s="200" t="s">
        <v>147</v>
      </c>
      <c r="C637" s="180">
        <f>BL71</f>
        <v>4194081.07</v>
      </c>
      <c r="D637" s="180">
        <f>(D615/D612)*BL76</f>
        <v>0</v>
      </c>
      <c r="E637" s="180">
        <f>(E623/E612)*SUM(C637:D637)</f>
        <v>259508.93252230377</v>
      </c>
      <c r="F637" s="180">
        <f>(F624/F612)*BL64</f>
        <v>1048.4530209628269</v>
      </c>
      <c r="G637" s="180">
        <f>(G625/G612)*BL77</f>
        <v>0</v>
      </c>
      <c r="H637" s="180">
        <f>(H628/H612)*BL60</f>
        <v>305175.47027015523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">
      <c r="A639" s="196">
        <v>8660</v>
      </c>
      <c r="B639" s="200" t="s">
        <v>642</v>
      </c>
      <c r="C639" s="180">
        <f>BS71</f>
        <v>301828.83</v>
      </c>
      <c r="D639" s="180">
        <f>(D615/D612)*BS76</f>
        <v>0</v>
      </c>
      <c r="E639" s="180">
        <f>(E623/E612)*SUM(C639:D639)</f>
        <v>18675.670825255627</v>
      </c>
      <c r="F639" s="180">
        <f>(F624/F612)*BS64</f>
        <v>448.13226264196652</v>
      </c>
      <c r="G639" s="180">
        <f>(G625/G612)*BS77</f>
        <v>0</v>
      </c>
      <c r="H639" s="180">
        <f>(H628/H612)*BS60</f>
        <v>10903.037447712906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">
      <c r="A640" s="196">
        <v>8670</v>
      </c>
      <c r="B640" s="200" t="s">
        <v>644</v>
      </c>
      <c r="C640" s="180">
        <f>BT71</f>
        <v>140421.15</v>
      </c>
      <c r="D640" s="180">
        <f>(D615/D612)*BT76</f>
        <v>0</v>
      </c>
      <c r="E640" s="180">
        <f>(E623/E612)*SUM(C640:D640)</f>
        <v>8688.564224642967</v>
      </c>
      <c r="F640" s="180">
        <f>(F624/F612)*BT64</f>
        <v>50.375881330596911</v>
      </c>
      <c r="G640" s="180">
        <f>(G625/G612)*BT77</f>
        <v>0</v>
      </c>
      <c r="H640" s="180">
        <f>(H628/H612)*BT60</f>
        <v>7944.4242709465907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">
      <c r="A642" s="196">
        <v>8690</v>
      </c>
      <c r="B642" s="200" t="s">
        <v>648</v>
      </c>
      <c r="C642" s="180">
        <f>BV71</f>
        <v>3100544.7</v>
      </c>
      <c r="D642" s="180">
        <f>(D615/D612)*BV76</f>
        <v>703382.63110612112</v>
      </c>
      <c r="E642" s="180">
        <f>(E623/E612)*SUM(C642:D642)</f>
        <v>235368.15445672002</v>
      </c>
      <c r="F642" s="180">
        <f>(F624/F612)*BV64</f>
        <v>262.17352400427001</v>
      </c>
      <c r="G642" s="180">
        <f>(G625/G612)*BV77</f>
        <v>0</v>
      </c>
      <c r="H642" s="180">
        <f>(H628/H612)*BV60</f>
        <v>177023.68840985128</v>
      </c>
      <c r="I642" s="180">
        <f>(I629/I612)*BV78</f>
        <v>109304.83556550043</v>
      </c>
      <c r="J642" s="180">
        <f>(J630/J612)*BV79</f>
        <v>0</v>
      </c>
      <c r="N642" s="199" t="s">
        <v>649</v>
      </c>
    </row>
    <row r="643" spans="1:14" ht="12.65" customHeight="1" x14ac:dyDescent="0.3">
      <c r="A643" s="196">
        <v>8700</v>
      </c>
      <c r="B643" s="200" t="s">
        <v>650</v>
      </c>
      <c r="C643" s="180">
        <f>BW71</f>
        <v>760281.85000000009</v>
      </c>
      <c r="D643" s="180">
        <f>(D615/D612)*BW76</f>
        <v>0</v>
      </c>
      <c r="E643" s="180">
        <f>(E623/E612)*SUM(C643:D643)</f>
        <v>47042.469617684881</v>
      </c>
      <c r="F643" s="180">
        <f>(F624/F612)*BW64</f>
        <v>2442.1830557907278</v>
      </c>
      <c r="G643" s="180">
        <f>(G625/G612)*BW77</f>
        <v>0</v>
      </c>
      <c r="H643" s="180">
        <f>(H628/H612)*BW60</f>
        <v>19724.087845108777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">
      <c r="A644" s="196">
        <v>8710</v>
      </c>
      <c r="B644" s="200" t="s">
        <v>652</v>
      </c>
      <c r="C644" s="180">
        <f>BX71</f>
        <v>3214127.4600000004</v>
      </c>
      <c r="D644" s="180">
        <f>(D615/D612)*BX76</f>
        <v>0</v>
      </c>
      <c r="E644" s="180">
        <f>(E623/E612)*SUM(C644:D644)</f>
        <v>198874.26404354739</v>
      </c>
      <c r="F644" s="180">
        <f>(F624/F612)*BX64</f>
        <v>418.09063706824446</v>
      </c>
      <c r="G644" s="180">
        <f>(G625/G612)*BX77</f>
        <v>0</v>
      </c>
      <c r="H644" s="180">
        <f>(H628/H612)*BX60</f>
        <v>99716.221883605482</v>
      </c>
      <c r="I644" s="180">
        <f>(I629/I612)*BX78</f>
        <v>0</v>
      </c>
      <c r="J644" s="180">
        <f>(J630/J612)*BX79</f>
        <v>0</v>
      </c>
      <c r="K644" s="180">
        <f>SUM(C631:J644)</f>
        <v>60570272.1628149</v>
      </c>
      <c r="N644" s="199" t="s">
        <v>653</v>
      </c>
    </row>
    <row r="645" spans="1:14" ht="12.65" customHeight="1" x14ac:dyDescent="0.3">
      <c r="A645" s="196">
        <v>8720</v>
      </c>
      <c r="B645" s="200" t="s">
        <v>654</v>
      </c>
      <c r="C645" s="180">
        <f>BY71</f>
        <v>3769722.3200000003</v>
      </c>
      <c r="D645" s="180">
        <f>(D615/D612)*BY76</f>
        <v>460029.255524087</v>
      </c>
      <c r="E645" s="180">
        <f>(E623/E612)*SUM(C645:D645)</f>
        <v>261716.0464661186</v>
      </c>
      <c r="F645" s="180">
        <f>(F624/F612)*BY64</f>
        <v>1100.189731503955</v>
      </c>
      <c r="G645" s="180">
        <f>(G625/G612)*BY77</f>
        <v>0</v>
      </c>
      <c r="H645" s="180">
        <f>(H628/H612)*BY60</f>
        <v>127932.62532869166</v>
      </c>
      <c r="I645" s="180">
        <f>(I629/I612)*BY78</f>
        <v>71468.546331288744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">
      <c r="A646" s="196">
        <v>8730</v>
      </c>
      <c r="B646" s="200" t="s">
        <v>656</v>
      </c>
      <c r="C646" s="180">
        <f>BZ71</f>
        <v>5373419.129999999</v>
      </c>
      <c r="D646" s="180">
        <f>(D615/D612)*BZ76</f>
        <v>0</v>
      </c>
      <c r="E646" s="180">
        <f>(E623/E612)*SUM(C646:D646)</f>
        <v>332480.52175138949</v>
      </c>
      <c r="F646" s="180">
        <f>(F624/F612)*BZ64</f>
        <v>37.247613986963174</v>
      </c>
      <c r="G646" s="180">
        <f>(G625/G612)*BZ77</f>
        <v>0</v>
      </c>
      <c r="H646" s="180">
        <f>(H628/H612)*BZ60</f>
        <v>250495.91563288146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">
      <c r="A647" s="196">
        <v>8740</v>
      </c>
      <c r="B647" s="200" t="s">
        <v>658</v>
      </c>
      <c r="C647" s="180">
        <f>CA71</f>
        <v>2563438.33</v>
      </c>
      <c r="D647" s="180">
        <f>(D615/D612)*CA76</f>
        <v>0</v>
      </c>
      <c r="E647" s="180">
        <f>(E623/E612)*SUM(C647:D647)</f>
        <v>158612.84832175577</v>
      </c>
      <c r="F647" s="180">
        <f>(F624/F612)*CA64</f>
        <v>271.27334824988264</v>
      </c>
      <c r="G647" s="180">
        <f>(G625/G612)*CA77</f>
        <v>0</v>
      </c>
      <c r="H647" s="180">
        <f>(H628/H612)*CA60</f>
        <v>131822.65376481033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13502546.903814761</v>
      </c>
      <c r="N647" s="199" t="s">
        <v>659</v>
      </c>
    </row>
    <row r="648" spans="1:14" ht="12.65" customHeight="1" x14ac:dyDescent="0.3">
      <c r="A648" s="196"/>
      <c r="B648" s="196"/>
      <c r="C648" s="180">
        <f>SUM(C614:C647)</f>
        <v>161658908.47999999</v>
      </c>
      <c r="L648" s="266"/>
    </row>
    <row r="666" spans="1:14" ht="12.65" customHeight="1" x14ac:dyDescent="0.3">
      <c r="C666" s="181" t="s">
        <v>660</v>
      </c>
      <c r="M666" s="181" t="s">
        <v>661</v>
      </c>
    </row>
    <row r="667" spans="1:14" ht="12.65" customHeight="1" x14ac:dyDescent="0.3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">
      <c r="A668" s="196">
        <v>6010</v>
      </c>
      <c r="B668" s="198" t="s">
        <v>283</v>
      </c>
      <c r="C668" s="180">
        <f>C71</f>
        <v>20635791.839999992</v>
      </c>
      <c r="D668" s="180">
        <f>(D615/D612)*C76</f>
        <v>3526050.722934851</v>
      </c>
      <c r="E668" s="180">
        <f>(E623/E612)*SUM(C668:D668)</f>
        <v>1495014.9667181291</v>
      </c>
      <c r="F668" s="180">
        <f>(F624/F612)*C64</f>
        <v>24552.395167737428</v>
      </c>
      <c r="G668" s="180">
        <f>(G625/G612)*C77</f>
        <v>113975.65805743902</v>
      </c>
      <c r="H668" s="180">
        <f>(H628/H612)*C60</f>
        <v>688589.8223259087</v>
      </c>
      <c r="I668" s="180">
        <f>(I629/I612)*C78</f>
        <v>547963.91486076743</v>
      </c>
      <c r="J668" s="180">
        <f>(J630/J612)*C79</f>
        <v>37556.012801220408</v>
      </c>
      <c r="K668" s="180">
        <f>(K644/K612)*C75</f>
        <v>3001151.2955343714</v>
      </c>
      <c r="L668" s="180">
        <f>(L647/L612)*C80</f>
        <v>2393134.3292939984</v>
      </c>
      <c r="M668" s="180">
        <f t="shared" ref="M668:M713" si="20">ROUND(SUM(D668:L668),0)</f>
        <v>11827989</v>
      </c>
      <c r="N668" s="198" t="s">
        <v>663</v>
      </c>
    </row>
    <row r="669" spans="1:14" ht="12.65" customHeight="1" x14ac:dyDescent="0.3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">
      <c r="A670" s="196">
        <v>6070</v>
      </c>
      <c r="B670" s="198" t="s">
        <v>665</v>
      </c>
      <c r="C670" s="180">
        <f>E71</f>
        <v>47517061.810000002</v>
      </c>
      <c r="D670" s="180">
        <f>(D615/D612)*E76</f>
        <v>12994881.202961914</v>
      </c>
      <c r="E670" s="180">
        <f>(E623/E612)*SUM(C670:D670)</f>
        <v>3744178.873524785</v>
      </c>
      <c r="F670" s="180">
        <f>(F624/F612)*E64</f>
        <v>43441.891160683816</v>
      </c>
      <c r="G670" s="180">
        <f>(G625/G612)*E77</f>
        <v>1047441.4765158342</v>
      </c>
      <c r="H670" s="180">
        <f>(H628/H612)*E60</f>
        <v>1949671.2943560996</v>
      </c>
      <c r="I670" s="180">
        <f>(I629/I612)*E78</f>
        <v>2019375.1628578885</v>
      </c>
      <c r="J670" s="180">
        <f>(J630/J612)*E79</f>
        <v>200299.92563620416</v>
      </c>
      <c r="K670" s="180">
        <f>(K644/K612)*E75</f>
        <v>7997586.5038426183</v>
      </c>
      <c r="L670" s="180">
        <f>(L647/L612)*E80</f>
        <v>5357108.0398874823</v>
      </c>
      <c r="M670" s="180">
        <f t="shared" si="20"/>
        <v>35353984</v>
      </c>
      <c r="N670" s="198" t="s">
        <v>666</v>
      </c>
    </row>
    <row r="671" spans="1:14" ht="12.65" customHeight="1" x14ac:dyDescent="0.3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">
      <c r="A673" s="196">
        <v>6140</v>
      </c>
      <c r="B673" s="198" t="s">
        <v>671</v>
      </c>
      <c r="C673" s="180">
        <f>H71</f>
        <v>2579994.5699999994</v>
      </c>
      <c r="D673" s="180">
        <f>(D615/D612)*H76</f>
        <v>687418.14552628982</v>
      </c>
      <c r="E673" s="180">
        <f>(E623/E612)*SUM(C673:D673)</f>
        <v>202171.29134226037</v>
      </c>
      <c r="F673" s="180">
        <f>(F624/F612)*H64</f>
        <v>618.6981768930242</v>
      </c>
      <c r="G673" s="180">
        <f>(G625/G612)*H77</f>
        <v>87208.066199620749</v>
      </c>
      <c r="H673" s="180">
        <f>(H628/H612)*H60</f>
        <v>112427.30071712003</v>
      </c>
      <c r="I673" s="180">
        <f>(I629/I612)*H78</f>
        <v>106828.48786828414</v>
      </c>
      <c r="J673" s="180">
        <f>(J630/J612)*H79</f>
        <v>3105.5431897525527</v>
      </c>
      <c r="K673" s="180">
        <f>(K644/K612)*H75</f>
        <v>457522.05564222764</v>
      </c>
      <c r="L673" s="180">
        <f>(L647/L612)*H80</f>
        <v>241508.96901132094</v>
      </c>
      <c r="M673" s="180">
        <f t="shared" si="20"/>
        <v>1898809</v>
      </c>
      <c r="N673" s="198" t="s">
        <v>672</v>
      </c>
    </row>
    <row r="674" spans="1:14" ht="12.65" customHeight="1" x14ac:dyDescent="0.3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5" customHeight="1" x14ac:dyDescent="0.3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">
      <c r="A680" s="196">
        <v>7010</v>
      </c>
      <c r="B680" s="198" t="s">
        <v>682</v>
      </c>
      <c r="C680" s="180">
        <f>O71</f>
        <v>10814260.960000001</v>
      </c>
      <c r="D680" s="180">
        <f>(D615/D612)*O76</f>
        <v>1672910.0415496936</v>
      </c>
      <c r="E680" s="180">
        <f>(E623/E612)*SUM(C680:D680)</f>
        <v>772644.20089896547</v>
      </c>
      <c r="F680" s="180">
        <f>(F624/F612)*O64</f>
        <v>13234.768928511456</v>
      </c>
      <c r="G680" s="180">
        <f>(G625/G612)*O77</f>
        <v>34310.662798762045</v>
      </c>
      <c r="H680" s="180">
        <f>(H628/H612)*O60</f>
        <v>365005.20340031857</v>
      </c>
      <c r="I680" s="180">
        <f>(I629/I612)*O78</f>
        <v>259958.91872637981</v>
      </c>
      <c r="J680" s="180">
        <f>(J630/J612)*O79</f>
        <v>41536.251892387561</v>
      </c>
      <c r="K680" s="180">
        <f>(K644/K612)*O75</f>
        <v>2634520.9091326329</v>
      </c>
      <c r="L680" s="180">
        <f>(L647/L612)*O80</f>
        <v>1207544.8450566046</v>
      </c>
      <c r="M680" s="180">
        <f t="shared" si="20"/>
        <v>7001666</v>
      </c>
      <c r="N680" s="198" t="s">
        <v>683</v>
      </c>
    </row>
    <row r="681" spans="1:14" ht="12.65" customHeight="1" x14ac:dyDescent="0.3">
      <c r="A681" s="196">
        <v>7020</v>
      </c>
      <c r="B681" s="198" t="s">
        <v>684</v>
      </c>
      <c r="C681" s="180">
        <f>P71</f>
        <v>60275312.789999984</v>
      </c>
      <c r="D681" s="180">
        <f>(D615/D612)*P76</f>
        <v>6069760.4351581074</v>
      </c>
      <c r="E681" s="180">
        <f>(E623/E612)*SUM(C681:D681)</f>
        <v>4105104.0367168812</v>
      </c>
      <c r="F681" s="180">
        <f>(F624/F612)*P64</f>
        <v>615326.31855622528</v>
      </c>
      <c r="G681" s="180">
        <f>(G625/G612)*P77</f>
        <v>0</v>
      </c>
      <c r="H681" s="180">
        <f>(H628/H612)*P60</f>
        <v>644977.67253505695</v>
      </c>
      <c r="I681" s="180">
        <f>(I629/I612)*P78</f>
        <v>943200.52523275337</v>
      </c>
      <c r="J681" s="180">
        <f>(J630/J612)*P79</f>
        <v>65008.915201371448</v>
      </c>
      <c r="K681" s="180">
        <f>(K644/K612)*P75</f>
        <v>10335113.513879618</v>
      </c>
      <c r="L681" s="180">
        <f>(L647/L612)*P80</f>
        <v>1427098.4532487146</v>
      </c>
      <c r="M681" s="180">
        <f t="shared" si="20"/>
        <v>24205590</v>
      </c>
      <c r="N681" s="198" t="s">
        <v>685</v>
      </c>
    </row>
    <row r="682" spans="1:14" ht="12.65" customHeight="1" x14ac:dyDescent="0.3">
      <c r="A682" s="196">
        <v>7030</v>
      </c>
      <c r="B682" s="198" t="s">
        <v>686</v>
      </c>
      <c r="C682" s="180">
        <f>Q71</f>
        <v>4049410.189999999</v>
      </c>
      <c r="D682" s="180">
        <f>(D615/D612)*Q76</f>
        <v>1135999.1844174713</v>
      </c>
      <c r="E682" s="180">
        <f>(E623/E612)*SUM(C682:D682)</f>
        <v>320847.41066920408</v>
      </c>
      <c r="F682" s="180">
        <f>(F624/F612)*Q64</f>
        <v>2098.4918542787564</v>
      </c>
      <c r="G682" s="180">
        <f>(G625/G612)*Q77</f>
        <v>0</v>
      </c>
      <c r="H682" s="180">
        <f>(H628/H612)*Q60</f>
        <v>142232.5890163955</v>
      </c>
      <c r="I682" s="180">
        <f>(I629/I612)*Q78</f>
        <v>176511.76027832393</v>
      </c>
      <c r="J682" s="180">
        <f>(J630/J612)*Q79</f>
        <v>17270.274189862164</v>
      </c>
      <c r="K682" s="180">
        <f>(K644/K612)*Q75</f>
        <v>793980.17744876374</v>
      </c>
      <c r="L682" s="180">
        <f>(L647/L612)*Q80</f>
        <v>461062.57720343088</v>
      </c>
      <c r="M682" s="180">
        <f t="shared" si="20"/>
        <v>3050002</v>
      </c>
      <c r="N682" s="198" t="s">
        <v>687</v>
      </c>
    </row>
    <row r="683" spans="1:14" ht="12.65" customHeight="1" x14ac:dyDescent="0.3">
      <c r="A683" s="196">
        <v>7040</v>
      </c>
      <c r="B683" s="198" t="s">
        <v>107</v>
      </c>
      <c r="C683" s="180">
        <f>R71</f>
        <v>2725528.09</v>
      </c>
      <c r="D683" s="180">
        <f>(D615/D612)*R76</f>
        <v>87594.611668285055</v>
      </c>
      <c r="E683" s="180">
        <f>(E623/E612)*SUM(C683:D683)</f>
        <v>174062.07871995089</v>
      </c>
      <c r="F683" s="180">
        <f>(F624/F612)*R64</f>
        <v>21521.16343413802</v>
      </c>
      <c r="G683" s="180">
        <f>(G625/G612)*R77</f>
        <v>0</v>
      </c>
      <c r="H683" s="180">
        <f>(H628/H612)*R60</f>
        <v>58788.739605004776</v>
      </c>
      <c r="I683" s="180">
        <f>(I629/I612)*R78</f>
        <v>13591.117594024288</v>
      </c>
      <c r="J683" s="180">
        <f>(J630/J612)*R79</f>
        <v>0</v>
      </c>
      <c r="K683" s="180">
        <f>(K644/K612)*R75</f>
        <v>1578871.0773335353</v>
      </c>
      <c r="L683" s="180">
        <f>(L647/L612)*R80</f>
        <v>0</v>
      </c>
      <c r="M683" s="180">
        <f t="shared" si="20"/>
        <v>1934429</v>
      </c>
      <c r="N683" s="198" t="s">
        <v>688</v>
      </c>
    </row>
    <row r="684" spans="1:14" ht="12.65" customHeight="1" x14ac:dyDescent="0.3">
      <c r="A684" s="196">
        <v>7050</v>
      </c>
      <c r="B684" s="198" t="s">
        <v>689</v>
      </c>
      <c r="C684" s="180">
        <f>S71</f>
        <v>10015169.099999998</v>
      </c>
      <c r="D684" s="180">
        <f>(D615/D612)*S76</f>
        <v>1566935.2655625236</v>
      </c>
      <c r="E684" s="180">
        <f>(E623/E612)*SUM(C684:D684)</f>
        <v>716643.16690689151</v>
      </c>
      <c r="F684" s="180">
        <f>(F624/F612)*S64</f>
        <v>22318.334422716431</v>
      </c>
      <c r="G684" s="180">
        <f>(G625/G612)*S77</f>
        <v>0</v>
      </c>
      <c r="H684" s="180">
        <f>(H628/H612)*S60</f>
        <v>233894.80836324824</v>
      </c>
      <c r="I684" s="180">
        <f>(I629/I612)*S78</f>
        <v>243488.32706582497</v>
      </c>
      <c r="J684" s="180">
        <f>(J630/J612)*S79</f>
        <v>73059.161535519961</v>
      </c>
      <c r="K684" s="180">
        <f>(K644/K612)*S75</f>
        <v>5692730.2120107152</v>
      </c>
      <c r="L684" s="180">
        <f>(L647/L612)*S80</f>
        <v>0</v>
      </c>
      <c r="M684" s="180">
        <f t="shared" si="20"/>
        <v>8549069</v>
      </c>
      <c r="N684" s="198" t="s">
        <v>690</v>
      </c>
    </row>
    <row r="685" spans="1:14" ht="12.65" customHeight="1" x14ac:dyDescent="0.3">
      <c r="A685" s="196">
        <v>7060</v>
      </c>
      <c r="B685" s="198" t="s">
        <v>691</v>
      </c>
      <c r="C685" s="180">
        <f>T71</f>
        <v>3058763.52</v>
      </c>
      <c r="D685" s="180">
        <f>(D615/D612)*T76</f>
        <v>537225.9456634029</v>
      </c>
      <c r="E685" s="180">
        <f>(E623/E612)*SUM(C685:D685)</f>
        <v>222501.99078668721</v>
      </c>
      <c r="F685" s="180">
        <f>(F624/F612)*T64</f>
        <v>5482.3275831150704</v>
      </c>
      <c r="G685" s="180">
        <f>(G625/G612)*T77</f>
        <v>0</v>
      </c>
      <c r="H685" s="180">
        <f>(H628/H612)*T60</f>
        <v>86073.727790738587</v>
      </c>
      <c r="I685" s="180">
        <f>(I629/I612)*T78</f>
        <v>83504.747929386518</v>
      </c>
      <c r="J685" s="180">
        <f>(J630/J612)*T79</f>
        <v>1458.6548128703728</v>
      </c>
      <c r="K685" s="180">
        <f>(K644/K612)*T75</f>
        <v>337995.15792944864</v>
      </c>
      <c r="L685" s="180">
        <f>(L647/L612)*T80</f>
        <v>263464.3298305319</v>
      </c>
      <c r="M685" s="180">
        <f t="shared" si="20"/>
        <v>1537707</v>
      </c>
      <c r="N685" s="198" t="s">
        <v>692</v>
      </c>
    </row>
    <row r="686" spans="1:14" ht="12.65" customHeight="1" x14ac:dyDescent="0.3">
      <c r="A686" s="196">
        <v>7070</v>
      </c>
      <c r="B686" s="198" t="s">
        <v>109</v>
      </c>
      <c r="C686" s="180">
        <f>U71</f>
        <v>13549662.319999998</v>
      </c>
      <c r="D686" s="180">
        <f>(D615/D612)*U76</f>
        <v>1232416.2749588212</v>
      </c>
      <c r="E686" s="180">
        <f>(E623/E612)*SUM(C686:D686)</f>
        <v>914641.69924558932</v>
      </c>
      <c r="F686" s="180">
        <f>(F624/F612)*U64</f>
        <v>35500.454866898457</v>
      </c>
      <c r="G686" s="180">
        <f>(G625/G612)*U77</f>
        <v>0</v>
      </c>
      <c r="H686" s="180">
        <f>(H628/H612)*U60</f>
        <v>316023.71858496504</v>
      </c>
      <c r="I686" s="180">
        <f>(I629/I612)*U78</f>
        <v>191542.61490561347</v>
      </c>
      <c r="J686" s="180">
        <f>(J630/J612)*U79</f>
        <v>5534.8743846970128</v>
      </c>
      <c r="K686" s="180">
        <f>(K644/K612)*U75</f>
        <v>2714368.8568433058</v>
      </c>
      <c r="L686" s="180">
        <f>(L647/L612)*U80</f>
        <v>0</v>
      </c>
      <c r="M686" s="180">
        <f t="shared" si="20"/>
        <v>5410028</v>
      </c>
      <c r="N686" s="198" t="s">
        <v>693</v>
      </c>
    </row>
    <row r="687" spans="1:14" ht="12.65" customHeight="1" x14ac:dyDescent="0.3">
      <c r="A687" s="196">
        <v>7110</v>
      </c>
      <c r="B687" s="198" t="s">
        <v>694</v>
      </c>
      <c r="C687" s="180">
        <f>V71</f>
        <v>723840.81</v>
      </c>
      <c r="D687" s="180">
        <f>(D615/D612)*V76</f>
        <v>173928.86921184658</v>
      </c>
      <c r="E687" s="180">
        <f>(E623/E612)*SUM(C687:D687)</f>
        <v>55549.534502240182</v>
      </c>
      <c r="F687" s="180">
        <f>(F624/F612)*V64</f>
        <v>1234.5600784468741</v>
      </c>
      <c r="G687" s="180">
        <f>(G625/G612)*V77</f>
        <v>0</v>
      </c>
      <c r="H687" s="180">
        <f>(H628/H612)*V60</f>
        <v>28161.614312183086</v>
      </c>
      <c r="I687" s="180">
        <f>(I629/I612)*V78</f>
        <v>27009.466744056743</v>
      </c>
      <c r="J687" s="180">
        <f>(J630/J612)*V79</f>
        <v>6458.0264511047526</v>
      </c>
      <c r="K687" s="180">
        <f>(K644/K612)*V75</f>
        <v>369743.57017400098</v>
      </c>
      <c r="L687" s="180">
        <f>(L647/L612)*V80</f>
        <v>0</v>
      </c>
      <c r="M687" s="180">
        <f t="shared" si="20"/>
        <v>662086</v>
      </c>
      <c r="N687" s="198" t="s">
        <v>695</v>
      </c>
    </row>
    <row r="688" spans="1:14" ht="12.65" customHeight="1" x14ac:dyDescent="0.3">
      <c r="A688" s="196">
        <v>7120</v>
      </c>
      <c r="B688" s="198" t="s">
        <v>696</v>
      </c>
      <c r="C688" s="180">
        <f>W71</f>
        <v>2892834.97</v>
      </c>
      <c r="D688" s="180">
        <f>(D615/D612)*W76</f>
        <v>207223.22400662641</v>
      </c>
      <c r="E688" s="180">
        <f>(E623/E612)*SUM(C688:D688)</f>
        <v>191816.2236867969</v>
      </c>
      <c r="F688" s="180">
        <f>(F624/F612)*W64</f>
        <v>3820.3904682651219</v>
      </c>
      <c r="G688" s="180">
        <f>(G625/G612)*W77</f>
        <v>0</v>
      </c>
      <c r="H688" s="180">
        <f>(H628/H612)*W60</f>
        <v>58186.059143070888</v>
      </c>
      <c r="I688" s="180">
        <f>(I629/I612)*W78</f>
        <v>32192.520063811768</v>
      </c>
      <c r="J688" s="180">
        <f>(J630/J612)*W79</f>
        <v>6543.7565891695367</v>
      </c>
      <c r="K688" s="180">
        <f>(K644/K612)*W75</f>
        <v>890427.87316963635</v>
      </c>
      <c r="L688" s="180">
        <f>(L647/L612)*W80</f>
        <v>0</v>
      </c>
      <c r="M688" s="180">
        <f t="shared" si="20"/>
        <v>1390210</v>
      </c>
      <c r="N688" s="198" t="s">
        <v>697</v>
      </c>
    </row>
    <row r="689" spans="1:14" ht="12.65" customHeight="1" x14ac:dyDescent="0.3">
      <c r="A689" s="196">
        <v>7130</v>
      </c>
      <c r="B689" s="198" t="s">
        <v>698</v>
      </c>
      <c r="C689" s="180">
        <f>X71</f>
        <v>2827596.94</v>
      </c>
      <c r="D689" s="180">
        <f>(D615/D612)*X76</f>
        <v>147146.34406147167</v>
      </c>
      <c r="E689" s="180">
        <f>(E623/E612)*SUM(C689:D689)</f>
        <v>184062.35866458461</v>
      </c>
      <c r="F689" s="180">
        <f>(F624/F612)*X64</f>
        <v>5688.5572725363272</v>
      </c>
      <c r="G689" s="180">
        <f>(G625/G612)*X77</f>
        <v>0</v>
      </c>
      <c r="H689" s="180">
        <f>(H628/H612)*X60</f>
        <v>70458.82491336079</v>
      </c>
      <c r="I689" s="180">
        <f>(I629/I612)*X78</f>
        <v>22863.024088252721</v>
      </c>
      <c r="J689" s="180">
        <f>(J630/J612)*X79</f>
        <v>14715.143335800902</v>
      </c>
      <c r="K689" s="180">
        <f>(K644/K612)*X75</f>
        <v>2229946.8209052053</v>
      </c>
      <c r="L689" s="180">
        <f>(L647/L612)*X80</f>
        <v>0</v>
      </c>
      <c r="M689" s="180">
        <f t="shared" si="20"/>
        <v>2674881</v>
      </c>
      <c r="N689" s="198" t="s">
        <v>699</v>
      </c>
    </row>
    <row r="690" spans="1:14" ht="12.65" customHeight="1" x14ac:dyDescent="0.3">
      <c r="A690" s="196">
        <v>7140</v>
      </c>
      <c r="B690" s="198" t="s">
        <v>1250</v>
      </c>
      <c r="C690" s="180">
        <f>Y71</f>
        <v>10837626.680000005</v>
      </c>
      <c r="D690" s="180">
        <f>(D615/D612)*Y76</f>
        <v>4417016.0596039901</v>
      </c>
      <c r="E690" s="180">
        <f>(E623/E612)*SUM(C690:D690)</f>
        <v>943881.62443501479</v>
      </c>
      <c r="F690" s="180">
        <f>(F624/F612)*Y64</f>
        <v>6102.4163440741886</v>
      </c>
      <c r="G690" s="180">
        <f>(G625/G612)*Y77</f>
        <v>0</v>
      </c>
      <c r="H690" s="180">
        <f>(H628/H612)*Y60</f>
        <v>367580.29264676332</v>
      </c>
      <c r="I690" s="180">
        <f>(I629/I612)*Y78</f>
        <v>686409.02797955717</v>
      </c>
      <c r="J690" s="180">
        <f>(J630/J612)*Y79</f>
        <v>38854.700146324969</v>
      </c>
      <c r="K690" s="180">
        <f>(K644/K612)*Y75</f>
        <v>2588306.3942222754</v>
      </c>
      <c r="L690" s="180">
        <f>(L647/L612)*Y80</f>
        <v>0</v>
      </c>
      <c r="M690" s="180">
        <f t="shared" si="20"/>
        <v>9048151</v>
      </c>
      <c r="N690" s="198" t="s">
        <v>700</v>
      </c>
    </row>
    <row r="691" spans="1:14" ht="12.65" customHeight="1" x14ac:dyDescent="0.3">
      <c r="A691" s="196">
        <v>7150</v>
      </c>
      <c r="B691" s="198" t="s">
        <v>701</v>
      </c>
      <c r="C691" s="180">
        <f>Z71</f>
        <v>28284053.210000008</v>
      </c>
      <c r="D691" s="180">
        <f>(D615/D612)*Z76</f>
        <v>1464531.4929287371</v>
      </c>
      <c r="E691" s="180">
        <f>(E623/E612)*SUM(C691:D691)</f>
        <v>1840694.8581722036</v>
      </c>
      <c r="F691" s="180">
        <f>(F624/F612)*Z64</f>
        <v>215535.74669612153</v>
      </c>
      <c r="G691" s="180">
        <f>(G625/G612)*Z77</f>
        <v>0</v>
      </c>
      <c r="H691" s="180">
        <f>(H628/H612)*Z60</f>
        <v>402809.70510344364</v>
      </c>
      <c r="I691" s="180">
        <f>(I629/I612)*Z78</f>
        <v>227593.63021857623</v>
      </c>
      <c r="J691" s="180">
        <f>(J630/J612)*Z79</f>
        <v>20893.614988868318</v>
      </c>
      <c r="K691" s="180">
        <f>(K644/K612)*Z75</f>
        <v>4178704.744075174</v>
      </c>
      <c r="L691" s="180">
        <f>(L647/L612)*Z80</f>
        <v>636705.46375711879</v>
      </c>
      <c r="M691" s="180">
        <f t="shared" si="20"/>
        <v>8987469</v>
      </c>
      <c r="N691" s="198" t="s">
        <v>702</v>
      </c>
    </row>
    <row r="692" spans="1:14" ht="12.65" customHeight="1" x14ac:dyDescent="0.3">
      <c r="A692" s="196">
        <v>7160</v>
      </c>
      <c r="B692" s="198" t="s">
        <v>703</v>
      </c>
      <c r="C692" s="180">
        <f>AA71</f>
        <v>1892964.8199999998</v>
      </c>
      <c r="D692" s="180">
        <f>(D615/D612)*AA76</f>
        <v>284735.00267712324</v>
      </c>
      <c r="E692" s="180">
        <f>(E623/E612)*SUM(C692:D692)</f>
        <v>134745.26288471348</v>
      </c>
      <c r="F692" s="180">
        <f>(F624/F612)*AA64</f>
        <v>6316.4082555351242</v>
      </c>
      <c r="G692" s="180">
        <f>(G625/G612)*AA77</f>
        <v>0</v>
      </c>
      <c r="H692" s="180">
        <f>(H628/H612)*AA60</f>
        <v>32654.323210235641</v>
      </c>
      <c r="I692" s="180">
        <f>(I629/I612)*AA78</f>
        <v>44228.721661909549</v>
      </c>
      <c r="J692" s="180">
        <f>(J630/J612)*AA79</f>
        <v>6192.1387765270192</v>
      </c>
      <c r="K692" s="180">
        <f>(K644/K612)*AA75</f>
        <v>444618.34615929512</v>
      </c>
      <c r="L692" s="180">
        <f>(L647/L612)*AA80</f>
        <v>21955.360819210993</v>
      </c>
      <c r="M692" s="180">
        <f t="shared" si="20"/>
        <v>975446</v>
      </c>
      <c r="N692" s="198" t="s">
        <v>704</v>
      </c>
    </row>
    <row r="693" spans="1:14" ht="12.65" customHeight="1" x14ac:dyDescent="0.3">
      <c r="A693" s="196">
        <v>7170</v>
      </c>
      <c r="B693" s="198" t="s">
        <v>115</v>
      </c>
      <c r="C693" s="180">
        <f>AB71</f>
        <v>29479401.699999996</v>
      </c>
      <c r="D693" s="180">
        <f>(D615/D612)*AB76</f>
        <v>743608.93358688033</v>
      </c>
      <c r="E693" s="180">
        <f>(E623/E612)*SUM(C693:D693)</f>
        <v>1870049.9814450096</v>
      </c>
      <c r="F693" s="180">
        <f>(F624/F612)*AB64</f>
        <v>321209.99720767105</v>
      </c>
      <c r="G693" s="180">
        <f>(G625/G612)*AB77</f>
        <v>0</v>
      </c>
      <c r="H693" s="180">
        <f>(H628/H612)*AB60</f>
        <v>312517.21407916793</v>
      </c>
      <c r="I693" s="180">
        <f>(I629/I612)*AB78</f>
        <v>115582.08903053707</v>
      </c>
      <c r="J693" s="180">
        <f>(J630/J612)*AB79</f>
        <v>1792.8781047461225</v>
      </c>
      <c r="K693" s="180">
        <f>(K644/K612)*AB75</f>
        <v>3069973.7140367194</v>
      </c>
      <c r="L693" s="180">
        <f>(L647/L612)*AB80</f>
        <v>0</v>
      </c>
      <c r="M693" s="180">
        <f t="shared" si="20"/>
        <v>6434735</v>
      </c>
      <c r="N693" s="198" t="s">
        <v>705</v>
      </c>
    </row>
    <row r="694" spans="1:14" ht="12.65" customHeight="1" x14ac:dyDescent="0.3">
      <c r="A694" s="196">
        <v>7180</v>
      </c>
      <c r="B694" s="198" t="s">
        <v>706</v>
      </c>
      <c r="C694" s="180">
        <f>AC71</f>
        <v>2386787.2799999998</v>
      </c>
      <c r="D694" s="180">
        <f>(D615/D612)*AC76</f>
        <v>120573.87793188398</v>
      </c>
      <c r="E694" s="180">
        <f>(E623/E612)*SUM(C694:D694)</f>
        <v>155143.0710763039</v>
      </c>
      <c r="F694" s="180">
        <f>(F624/F612)*AC64</f>
        <v>3164.8445462093805</v>
      </c>
      <c r="G694" s="180">
        <f>(G625/G612)*AC77</f>
        <v>0</v>
      </c>
      <c r="H694" s="180">
        <f>(H628/H612)*AC60</f>
        <v>98456.071826834639</v>
      </c>
      <c r="I694" s="180">
        <f>(I629/I612)*AC78</f>
        <v>18716.581432448704</v>
      </c>
      <c r="J694" s="180">
        <f>(J630/J612)*AC79</f>
        <v>96.912329986276887</v>
      </c>
      <c r="K694" s="180">
        <f>(K644/K612)*AC75</f>
        <v>294275.23198189295</v>
      </c>
      <c r="L694" s="180">
        <f>(L647/L612)*AC80</f>
        <v>0</v>
      </c>
      <c r="M694" s="180">
        <f t="shared" si="20"/>
        <v>690427</v>
      </c>
      <c r="N694" s="198" t="s">
        <v>707</v>
      </c>
    </row>
    <row r="695" spans="1:14" ht="12.65" customHeight="1" x14ac:dyDescent="0.3">
      <c r="A695" s="196">
        <v>7190</v>
      </c>
      <c r="B695" s="198" t="s">
        <v>117</v>
      </c>
      <c r="C695" s="180">
        <f>AD71</f>
        <v>862498.13</v>
      </c>
      <c r="D695" s="180">
        <f>(D615/D612)*AD76</f>
        <v>0</v>
      </c>
      <c r="E695" s="180">
        <f>(E623/E612)*SUM(C695:D695)</f>
        <v>53367.105996065831</v>
      </c>
      <c r="F695" s="180">
        <f>(F624/F612)*AD64</f>
        <v>0.15651661267936806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59218.854468138736</v>
      </c>
      <c r="L695" s="180">
        <f>(L647/L612)*AD80</f>
        <v>0</v>
      </c>
      <c r="M695" s="180">
        <f t="shared" si="20"/>
        <v>112586</v>
      </c>
      <c r="N695" s="198" t="s">
        <v>708</v>
      </c>
    </row>
    <row r="696" spans="1:14" ht="12.65" customHeight="1" x14ac:dyDescent="0.3">
      <c r="A696" s="196">
        <v>7200</v>
      </c>
      <c r="B696" s="198" t="s">
        <v>709</v>
      </c>
      <c r="C696" s="180">
        <f>AE71</f>
        <v>2141439.0500000003</v>
      </c>
      <c r="D696" s="180">
        <f>(D615/D612)*AE76</f>
        <v>117107.90408889428</v>
      </c>
      <c r="E696" s="180">
        <f>(E623/E612)*SUM(C696:D696)</f>
        <v>139747.68234680541</v>
      </c>
      <c r="F696" s="180">
        <f>(F624/F612)*AE64</f>
        <v>78.891052451854321</v>
      </c>
      <c r="G696" s="180">
        <f>(G625/G612)*AE77</f>
        <v>0</v>
      </c>
      <c r="H696" s="180">
        <f>(H628/H612)*AE60</f>
        <v>162668.93558924433</v>
      </c>
      <c r="I696" s="180">
        <f>(I629/I612)*AE78</f>
        <v>18198.276100473198</v>
      </c>
      <c r="J696" s="180">
        <f>(J630/J612)*AE79</f>
        <v>3480.1466191225845</v>
      </c>
      <c r="K696" s="180">
        <f>(K644/K612)*AE75</f>
        <v>261667.99276838769</v>
      </c>
      <c r="L696" s="180">
        <f>(L647/L612)*AE80</f>
        <v>0</v>
      </c>
      <c r="M696" s="180">
        <f t="shared" si="20"/>
        <v>702950</v>
      </c>
      <c r="N696" s="198" t="s">
        <v>710</v>
      </c>
    </row>
    <row r="697" spans="1:14" ht="12.65" customHeight="1" x14ac:dyDescent="0.3">
      <c r="A697" s="196">
        <v>7220</v>
      </c>
      <c r="B697" s="198" t="s">
        <v>711</v>
      </c>
      <c r="C697" s="180">
        <f>AF71</f>
        <v>4367557.0199999996</v>
      </c>
      <c r="D697" s="180">
        <f>(D615/D612)*AF76</f>
        <v>0</v>
      </c>
      <c r="E697" s="180">
        <f>(E623/E612)*SUM(C697:D697)</f>
        <v>270242.76380773302</v>
      </c>
      <c r="F697" s="180">
        <f>(F624/F612)*AF64</f>
        <v>1924.461472890981</v>
      </c>
      <c r="G697" s="180">
        <f>(G625/G612)*AF77</f>
        <v>94746.341799851914</v>
      </c>
      <c r="H697" s="180">
        <f>(H628/H612)*AF60</f>
        <v>273836.08624959347</v>
      </c>
      <c r="I697" s="180">
        <f>(I629/I612)*AF78</f>
        <v>0</v>
      </c>
      <c r="J697" s="180">
        <f>(J630/J612)*AF79</f>
        <v>139.46678257640488</v>
      </c>
      <c r="K697" s="180">
        <f>(K644/K612)*AF75</f>
        <v>337132.82970558974</v>
      </c>
      <c r="L697" s="180">
        <f>(L647/L612)*AF80</f>
        <v>0</v>
      </c>
      <c r="M697" s="180">
        <f t="shared" si="20"/>
        <v>978022</v>
      </c>
      <c r="N697" s="198" t="s">
        <v>712</v>
      </c>
    </row>
    <row r="698" spans="1:14" ht="12.65" customHeight="1" x14ac:dyDescent="0.3">
      <c r="A698" s="196">
        <v>7230</v>
      </c>
      <c r="B698" s="198" t="s">
        <v>713</v>
      </c>
      <c r="C698" s="180">
        <f>AG71</f>
        <v>15958480.050000003</v>
      </c>
      <c r="D698" s="180">
        <f>(D615/D612)*AG76</f>
        <v>3873803.4318481507</v>
      </c>
      <c r="E698" s="180">
        <f>(E623/E612)*SUM(C698:D698)</f>
        <v>1227123.3268874635</v>
      </c>
      <c r="F698" s="180">
        <f>(F624/F612)*AG64</f>
        <v>20064.424456446337</v>
      </c>
      <c r="G698" s="180">
        <f>(G625/G612)*AG77</f>
        <v>42481.923373058409</v>
      </c>
      <c r="H698" s="180">
        <f>(H628/H612)*AG60</f>
        <v>539399.01343082194</v>
      </c>
      <c r="I698" s="180">
        <f>(I629/I612)*AG78</f>
        <v>601982.84834888089</v>
      </c>
      <c r="J698" s="180">
        <f>(J630/J612)*AG79</f>
        <v>59181.129511619758</v>
      </c>
      <c r="K698" s="180">
        <f>(K644/K612)*AG75</f>
        <v>5265353.338511846</v>
      </c>
      <c r="L698" s="180">
        <f>(L647/L612)*AG80</f>
        <v>1207544.8450566046</v>
      </c>
      <c r="M698" s="180">
        <f t="shared" si="20"/>
        <v>12836934</v>
      </c>
      <c r="N698" s="198" t="s">
        <v>714</v>
      </c>
    </row>
    <row r="699" spans="1:14" ht="12.65" customHeight="1" x14ac:dyDescent="0.3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">
      <c r="A701" s="196">
        <v>7260</v>
      </c>
      <c r="B701" s="198" t="s">
        <v>121</v>
      </c>
      <c r="C701" s="180">
        <f>AJ71</f>
        <v>3209261.4900000007</v>
      </c>
      <c r="D701" s="180">
        <f>(D615/D612)*AJ76</f>
        <v>0</v>
      </c>
      <c r="E701" s="180">
        <f>(E623/E612)*SUM(C701:D701)</f>
        <v>198573.18195683762</v>
      </c>
      <c r="F701" s="180">
        <f>(F624/F612)*AJ64</f>
        <v>4646.7748043970996</v>
      </c>
      <c r="G701" s="180">
        <f>(G625/G612)*AJ77</f>
        <v>0</v>
      </c>
      <c r="H701" s="180">
        <f>(H628/H612)*AJ60</f>
        <v>144972.04566154952</v>
      </c>
      <c r="I701" s="180">
        <f>(I629/I612)*AJ78</f>
        <v>0</v>
      </c>
      <c r="J701" s="180">
        <f>(J630/J612)*AJ79</f>
        <v>2765.4181854737922</v>
      </c>
      <c r="K701" s="180">
        <f>(K644/K612)*AJ75</f>
        <v>124874.55121816542</v>
      </c>
      <c r="L701" s="180">
        <f>(L647/L612)*AJ80</f>
        <v>87821.443276843973</v>
      </c>
      <c r="M701" s="180">
        <f t="shared" si="20"/>
        <v>563653</v>
      </c>
      <c r="N701" s="198" t="s">
        <v>718</v>
      </c>
    </row>
    <row r="702" spans="1:14" ht="12.65" customHeight="1" x14ac:dyDescent="0.3">
      <c r="A702" s="196">
        <v>7310</v>
      </c>
      <c r="B702" s="198" t="s">
        <v>719</v>
      </c>
      <c r="C702" s="180">
        <f>AK71</f>
        <v>952570.5</v>
      </c>
      <c r="D702" s="180">
        <f>(D615/D612)*AK76</f>
        <v>77721.837691284105</v>
      </c>
      <c r="E702" s="180">
        <f>(E623/E612)*SUM(C702:D702)</f>
        <v>63749.379250834099</v>
      </c>
      <c r="F702" s="180">
        <f>(F624/F612)*AK64</f>
        <v>16.58408128256016</v>
      </c>
      <c r="G702" s="180">
        <f>(G625/G612)*AK77</f>
        <v>0</v>
      </c>
      <c r="H702" s="180">
        <f>(H628/H612)*AK60</f>
        <v>61911.720180480334</v>
      </c>
      <c r="I702" s="180">
        <f>(I629/I612)*AK78</f>
        <v>12093.791079428393</v>
      </c>
      <c r="J702" s="180">
        <f>(J630/J612)*AK79</f>
        <v>0</v>
      </c>
      <c r="K702" s="180">
        <f>(K644/K612)*AK75</f>
        <v>126998.96070491715</v>
      </c>
      <c r="L702" s="180">
        <f>(L647/L612)*AK80</f>
        <v>0</v>
      </c>
      <c r="M702" s="180">
        <f t="shared" si="20"/>
        <v>342492</v>
      </c>
      <c r="N702" s="198" t="s">
        <v>720</v>
      </c>
    </row>
    <row r="703" spans="1:14" ht="12.65" customHeight="1" x14ac:dyDescent="0.3">
      <c r="A703" s="196">
        <v>7320</v>
      </c>
      <c r="B703" s="198" t="s">
        <v>721</v>
      </c>
      <c r="C703" s="180">
        <f>AL71</f>
        <v>594824.14</v>
      </c>
      <c r="D703" s="180">
        <f>(D615/D612)*AL76</f>
        <v>0</v>
      </c>
      <c r="E703" s="180">
        <f>(E623/E612)*SUM(C703:D703)</f>
        <v>36804.767250218501</v>
      </c>
      <c r="F703" s="180">
        <f>(F624/F612)*AL64</f>
        <v>8.093017092082551</v>
      </c>
      <c r="G703" s="180">
        <f>(G625/G612)*AL77</f>
        <v>0</v>
      </c>
      <c r="H703" s="180">
        <f>(H628/H612)*AL60</f>
        <v>27394.566451539969</v>
      </c>
      <c r="I703" s="180">
        <f>(I629/I612)*AL78</f>
        <v>0</v>
      </c>
      <c r="J703" s="180">
        <f>(J630/J612)*AL79</f>
        <v>0</v>
      </c>
      <c r="K703" s="180">
        <f>(K644/K612)*AL75</f>
        <v>92110.7674801947</v>
      </c>
      <c r="L703" s="180">
        <f>(L647/L612)*AL80</f>
        <v>0</v>
      </c>
      <c r="M703" s="180">
        <f t="shared" si="20"/>
        <v>156318</v>
      </c>
      <c r="N703" s="198" t="s">
        <v>722</v>
      </c>
    </row>
    <row r="704" spans="1:14" ht="12.65" customHeight="1" x14ac:dyDescent="0.3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5" customHeight="1" x14ac:dyDescent="0.3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">
      <c r="A713" s="196">
        <v>7490</v>
      </c>
      <c r="B713" s="198" t="s">
        <v>740</v>
      </c>
      <c r="C713" s="180">
        <f>AV71</f>
        <v>103945189.26000002</v>
      </c>
      <c r="D713" s="180">
        <f>(D615/D612)*AV76</f>
        <v>381047.06370807934</v>
      </c>
      <c r="E713" s="180">
        <f>(E623/E612)*SUM(C713:D713)</f>
        <v>6455190.0095805926</v>
      </c>
      <c r="F713" s="180">
        <f>(F624/F612)*AV64</f>
        <v>60768.60308519689</v>
      </c>
      <c r="G713" s="180">
        <f>(G625/G612)*AV77</f>
        <v>0</v>
      </c>
      <c r="H713" s="180">
        <f>(H628/H612)*AV60</f>
        <v>2454881.8888553996</v>
      </c>
      <c r="I713" s="180">
        <f>(I629/I612)*AV78</f>
        <v>59201.98680786851</v>
      </c>
      <c r="J713" s="180">
        <f>(J630/J612)*AV79</f>
        <v>31509.087211451671</v>
      </c>
      <c r="K713" s="180">
        <f>(K644/K612)*AV75</f>
        <v>4693078.4136362271</v>
      </c>
      <c r="L713" s="180">
        <f>(L647/L612)*AV80</f>
        <v>197598.24737289894</v>
      </c>
      <c r="M713" s="180">
        <f t="shared" si="20"/>
        <v>14333275</v>
      </c>
      <c r="N713" s="199" t="s">
        <v>741</v>
      </c>
    </row>
    <row r="715" spans="1:83" ht="12.65" customHeight="1" x14ac:dyDescent="0.3">
      <c r="C715" s="180">
        <f>SUM(C614:C647)+SUM(C668:C713)</f>
        <v>548236789.72000003</v>
      </c>
      <c r="D715" s="180">
        <f>SUM(D616:D647)+SUM(D668:D713)</f>
        <v>46726368.820000008</v>
      </c>
      <c r="E715" s="180">
        <f>SUM(E624:E647)+SUM(E668:E713)</f>
        <v>31945541.459612489</v>
      </c>
      <c r="F715" s="180">
        <f>SUM(F625:F648)+SUM(F668:F713)</f>
        <v>1498217.6302748385</v>
      </c>
      <c r="G715" s="180">
        <f>SUM(G626:G647)+SUM(G668:G713)</f>
        <v>1420164.1287445666</v>
      </c>
      <c r="H715" s="180">
        <f>SUM(H629:H647)+SUM(H668:H713)</f>
        <v>12033501.626902156</v>
      </c>
      <c r="I715" s="180">
        <f>SUM(I630:I647)+SUM(I668:I713)</f>
        <v>6650836.4304283187</v>
      </c>
      <c r="J715" s="180">
        <f>SUM(J631:J647)+SUM(J668:J713)</f>
        <v>637452.03267665789</v>
      </c>
      <c r="K715" s="180">
        <f>SUM(K668:K713)</f>
        <v>60570272.162814908</v>
      </c>
      <c r="L715" s="180">
        <f>SUM(L668:L713)</f>
        <v>13502546.903814759</v>
      </c>
      <c r="M715" s="180">
        <f>SUM(M668:M713)</f>
        <v>161658908</v>
      </c>
      <c r="N715" s="198" t="s">
        <v>742</v>
      </c>
    </row>
    <row r="716" spans="1:83" ht="12.65" customHeight="1" x14ac:dyDescent="0.3">
      <c r="C716" s="180">
        <f>CE71</f>
        <v>548236789.72000015</v>
      </c>
      <c r="D716" s="180">
        <f>D615</f>
        <v>46726368.82</v>
      </c>
      <c r="E716" s="180">
        <f>E623</f>
        <v>31945541.459612489</v>
      </c>
      <c r="F716" s="180">
        <f>F624</f>
        <v>1498217.6302748392</v>
      </c>
      <c r="G716" s="180">
        <f>G625</f>
        <v>1420164.1287445663</v>
      </c>
      <c r="H716" s="180">
        <f>H628</f>
        <v>12033501.62690215</v>
      </c>
      <c r="I716" s="180">
        <f>I629</f>
        <v>6650836.4304283177</v>
      </c>
      <c r="J716" s="180">
        <f>J630</f>
        <v>637452.03267665778</v>
      </c>
      <c r="K716" s="180">
        <f>K644</f>
        <v>60570272.1628149</v>
      </c>
      <c r="L716" s="180">
        <f>L647</f>
        <v>13502546.903814761</v>
      </c>
      <c r="M716" s="180">
        <f>C648</f>
        <v>161658908.47999999</v>
      </c>
      <c r="N716" s="198" t="s">
        <v>743</v>
      </c>
    </row>
    <row r="717" spans="1:83" ht="12.65" customHeight="1" x14ac:dyDescent="0.3">
      <c r="O717" s="198"/>
    </row>
    <row r="718" spans="1:83" ht="12.65" customHeight="1" x14ac:dyDescent="0.3">
      <c r="O718" s="198"/>
    </row>
    <row r="719" spans="1:83" ht="12.65" customHeight="1" x14ac:dyDescent="0.3">
      <c r="O719" s="198"/>
    </row>
    <row r="720" spans="1:83" s="201" customFormat="1" ht="12.65" customHeight="1" x14ac:dyDescent="0.3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5" customHeight="1" x14ac:dyDescent="0.3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">
      <c r="A722" s="202" t="str">
        <f>RIGHT(C83,3)&amp;"*"&amp;RIGHT(C82,4)&amp;"*"&amp;"A"</f>
        <v>131*2019*A</v>
      </c>
      <c r="B722" s="276">
        <f>ROUND(C165,0)</f>
        <v>16455127</v>
      </c>
      <c r="C722" s="276">
        <f>ROUND(C166,0)</f>
        <v>188196</v>
      </c>
      <c r="D722" s="276">
        <f>ROUND(C167,0)</f>
        <v>2499550</v>
      </c>
      <c r="E722" s="276">
        <f>ROUND(C168,0)</f>
        <v>21804947</v>
      </c>
      <c r="F722" s="276">
        <f>ROUND(C169,0)</f>
        <v>0</v>
      </c>
      <c r="G722" s="276">
        <f>ROUND(C170,0)</f>
        <v>15888611</v>
      </c>
      <c r="H722" s="276">
        <f>ROUND(C171+C172,0)</f>
        <v>1776401</v>
      </c>
      <c r="I722" s="276">
        <f>ROUND(C175,0)</f>
        <v>14421749</v>
      </c>
      <c r="J722" s="276">
        <f>ROUND(C176,0)</f>
        <v>264764</v>
      </c>
      <c r="K722" s="276">
        <f>ROUND(C179,0)</f>
        <v>5117790</v>
      </c>
      <c r="L722" s="276">
        <f>ROUND(C180,0)</f>
        <v>1506654</v>
      </c>
      <c r="M722" s="276">
        <f>ROUND(C183,0)</f>
        <v>515597</v>
      </c>
      <c r="N722" s="276">
        <f>ROUND(C184,0)</f>
        <v>18948237</v>
      </c>
      <c r="O722" s="276">
        <f>ROUND(C185,0)</f>
        <v>0</v>
      </c>
      <c r="P722" s="276">
        <f>ROUND(C188,0)</f>
        <v>0</v>
      </c>
      <c r="Q722" s="276">
        <f>ROUND(C189,0)</f>
        <v>8257569</v>
      </c>
      <c r="R722" s="276">
        <f>ROUND(B195,0)</f>
        <v>2151141</v>
      </c>
      <c r="S722" s="276">
        <f>ROUND(C195,0)</f>
        <v>0</v>
      </c>
      <c r="T722" s="276">
        <f>ROUND(D195,0)</f>
        <v>0</v>
      </c>
      <c r="U722" s="276">
        <f>ROUND(B196,0)</f>
        <v>4841115</v>
      </c>
      <c r="V722" s="276">
        <f>ROUND(C196,0)</f>
        <v>54200</v>
      </c>
      <c r="W722" s="276">
        <f>ROUND(D196,0)</f>
        <v>0</v>
      </c>
      <c r="X722" s="276">
        <f>ROUND(B197,0)</f>
        <v>229445177</v>
      </c>
      <c r="Y722" s="276">
        <f>ROUND(C197,0)</f>
        <v>2743615</v>
      </c>
      <c r="Z722" s="276">
        <f>ROUND(D197,0)</f>
        <v>792447</v>
      </c>
      <c r="AA722" s="276">
        <f>ROUND(B198,0)</f>
        <v>45663188</v>
      </c>
      <c r="AB722" s="276">
        <f>ROUND(C198,0)</f>
        <v>1177321</v>
      </c>
      <c r="AC722" s="276">
        <f>ROUND(D198,0)</f>
        <v>820686</v>
      </c>
      <c r="AD722" s="276">
        <f>ROUND(B199,0)</f>
        <v>0</v>
      </c>
      <c r="AE722" s="276">
        <f>ROUND(C199,0)</f>
        <v>0</v>
      </c>
      <c r="AF722" s="276">
        <f>ROUND(D199,0)</f>
        <v>0</v>
      </c>
      <c r="AG722" s="276">
        <f>ROUND(B200,0)</f>
        <v>220593056</v>
      </c>
      <c r="AH722" s="276">
        <f>ROUND(C200,0)</f>
        <v>19509751</v>
      </c>
      <c r="AI722" s="276">
        <f>ROUND(D200,0)</f>
        <v>7976715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37481309</v>
      </c>
      <c r="AQ722" s="276">
        <f>ROUND(C203,0)</f>
        <v>47163138</v>
      </c>
      <c r="AR722" s="276">
        <f>ROUND(D203,0)</f>
        <v>0</v>
      </c>
      <c r="AS722" s="276"/>
      <c r="AT722" s="276"/>
      <c r="AU722" s="276"/>
      <c r="AV722" s="276">
        <f>ROUND(B209,0)</f>
        <v>4146458</v>
      </c>
      <c r="AW722" s="276">
        <f>ROUND(C209,0)</f>
        <v>99547</v>
      </c>
      <c r="AX722" s="276">
        <f>ROUND(D209,0)</f>
        <v>0</v>
      </c>
      <c r="AY722" s="276">
        <f>ROUND(B210,0)</f>
        <v>112014476</v>
      </c>
      <c r="AZ722" s="276">
        <f>ROUND(C210,0)</f>
        <v>9978224</v>
      </c>
      <c r="BA722" s="276">
        <f>ROUND(D210,0)</f>
        <v>792447</v>
      </c>
      <c r="BB722" s="276">
        <f>ROUND(B211,0)</f>
        <v>32412589</v>
      </c>
      <c r="BC722" s="276">
        <f>ROUND(C211,0)</f>
        <v>2647593</v>
      </c>
      <c r="BD722" s="276">
        <f>ROUND(D211,0)</f>
        <v>807094</v>
      </c>
      <c r="BE722" s="276">
        <f>ROUND(B212,0)</f>
        <v>0</v>
      </c>
      <c r="BF722" s="276">
        <f>ROUND(C212,0)</f>
        <v>0</v>
      </c>
      <c r="BG722" s="276">
        <f>ROUND(D212,0)</f>
        <v>0</v>
      </c>
      <c r="BH722" s="276">
        <f>ROUND(B213,0)</f>
        <v>167883454</v>
      </c>
      <c r="BI722" s="276">
        <f>ROUND(C213,0)</f>
        <v>18915467</v>
      </c>
      <c r="BJ722" s="276">
        <f>ROUND(D213,0)</f>
        <v>7975077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559116760</v>
      </c>
      <c r="BU722" s="276">
        <f>ROUND(C224,0)</f>
        <v>78163263</v>
      </c>
      <c r="BV722" s="276">
        <f>ROUND(C225,0)</f>
        <v>7791952</v>
      </c>
      <c r="BW722" s="276">
        <f>ROUND(C226,0)</f>
        <v>5966311</v>
      </c>
      <c r="BX722" s="276">
        <f>ROUND(C227,0)</f>
        <v>418167040</v>
      </c>
      <c r="BY722" s="276">
        <f>ROUND(C228,0)</f>
        <v>20093107</v>
      </c>
      <c r="BZ722" s="276">
        <f>ROUND(C231,0)</f>
        <v>5973</v>
      </c>
      <c r="CA722" s="276">
        <f>ROUND(C233,0)</f>
        <v>9744212</v>
      </c>
      <c r="CB722" s="276">
        <f>ROUND(C234,0)</f>
        <v>8315235</v>
      </c>
      <c r="CC722" s="276">
        <f>ROUND(C238+C239,0)</f>
        <v>1828520</v>
      </c>
      <c r="CD722" s="276">
        <f>D221</f>
        <v>11290209</v>
      </c>
      <c r="CE722" s="276"/>
    </row>
    <row r="723" spans="1:84" ht="12.65" customHeight="1" x14ac:dyDescent="0.3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5" customHeight="1" x14ac:dyDescent="0.3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5" customHeight="1" x14ac:dyDescent="0.3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">
      <c r="A726" s="202" t="str">
        <f>RIGHT(C83,3)&amp;"*"&amp;RIGHT(C82,4)&amp;"*"&amp;"A"</f>
        <v>131*2019*A</v>
      </c>
      <c r="B726" s="276">
        <f>ROUND(C111,0)</f>
        <v>17054</v>
      </c>
      <c r="C726" s="276">
        <f>ROUND(C112,0)</f>
        <v>0</v>
      </c>
      <c r="D726" s="276">
        <f>ROUND(C113,0)</f>
        <v>0</v>
      </c>
      <c r="E726" s="276">
        <f>ROUND(C114,0)</f>
        <v>3422</v>
      </c>
      <c r="F726" s="276">
        <f>ROUND(D111,0)</f>
        <v>66397</v>
      </c>
      <c r="G726" s="276">
        <f>ROUND(D112,0)</f>
        <v>0</v>
      </c>
      <c r="H726" s="276">
        <f>ROUND(D113,0)</f>
        <v>0</v>
      </c>
      <c r="I726" s="276">
        <f>ROUND(D114,0)</f>
        <v>5581</v>
      </c>
      <c r="J726" s="276">
        <f>ROUND(C116,0)</f>
        <v>49</v>
      </c>
      <c r="K726" s="276">
        <f>ROUND(C117,0)</f>
        <v>0</v>
      </c>
      <c r="L726" s="276">
        <f>ROUND(C118,0)</f>
        <v>195</v>
      </c>
      <c r="M726" s="276">
        <f>ROUND(C119,0)</f>
        <v>0</v>
      </c>
      <c r="N726" s="276">
        <f>ROUND(C120,0)</f>
        <v>42</v>
      </c>
      <c r="O726" s="276">
        <f>ROUND(C121,0)</f>
        <v>0</v>
      </c>
      <c r="P726" s="276">
        <f>ROUND(C122,0)</f>
        <v>14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349</v>
      </c>
      <c r="W726" s="276">
        <f>ROUND(C129,0)</f>
        <v>40</v>
      </c>
      <c r="X726" s="276">
        <f>ROUND(B138,0)</f>
        <v>7350</v>
      </c>
      <c r="Y726" s="276">
        <f>ROUND(B139,0)</f>
        <v>33802</v>
      </c>
      <c r="Z726" s="276">
        <f>ROUND(B140,0)</f>
        <v>187898</v>
      </c>
      <c r="AA726" s="276">
        <f>ROUND(B141,0)</f>
        <v>411318706</v>
      </c>
      <c r="AB726" s="276">
        <f>ROUND(B142,0)</f>
        <v>327908969</v>
      </c>
      <c r="AC726" s="276">
        <f>ROUND(C138,0)</f>
        <v>1338</v>
      </c>
      <c r="AD726" s="276">
        <f>ROUND(C139,0)</f>
        <v>6521</v>
      </c>
      <c r="AE726" s="276">
        <f>ROUND(C140,0)</f>
        <v>24630</v>
      </c>
      <c r="AF726" s="276">
        <f>ROUND(C141,0)</f>
        <v>58121078</v>
      </c>
      <c r="AG726" s="276">
        <f>ROUND(C142,0)</f>
        <v>50488701</v>
      </c>
      <c r="AH726" s="276">
        <f>ROUND(D138,0)</f>
        <v>8366</v>
      </c>
      <c r="AI726" s="276">
        <f>ROUND(D139,0)</f>
        <v>26074</v>
      </c>
      <c r="AJ726" s="276">
        <f>ROUND(D140,0)</f>
        <v>343000</v>
      </c>
      <c r="AK726" s="276">
        <f>ROUND(D141,0)</f>
        <v>384225201</v>
      </c>
      <c r="AL726" s="276">
        <f>ROUND(D142,0)</f>
        <v>448073466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5" customHeight="1" x14ac:dyDescent="0.3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5" customHeight="1" x14ac:dyDescent="0.3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5" customHeight="1" x14ac:dyDescent="0.3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">
      <c r="A730" s="202" t="str">
        <f>RIGHT(C83,3)&amp;"*"&amp;RIGHT(C82,4)&amp;"*"&amp;"A"</f>
        <v>131*2019*A</v>
      </c>
      <c r="B730" s="276">
        <f>ROUND(C250,0)</f>
        <v>19466660</v>
      </c>
      <c r="C730" s="276">
        <f>ROUND(C251,0)</f>
        <v>0</v>
      </c>
      <c r="D730" s="276">
        <f>ROUND(C252,0)</f>
        <v>244670006</v>
      </c>
      <c r="E730" s="276">
        <f>ROUND(C253,0)</f>
        <v>176002642</v>
      </c>
      <c r="F730" s="276">
        <f>ROUND(C254,0)</f>
        <v>0</v>
      </c>
      <c r="G730" s="276">
        <f>ROUND(C255,0)</f>
        <v>7558284</v>
      </c>
      <c r="H730" s="276">
        <f>ROUND(C256,0)</f>
        <v>0</v>
      </c>
      <c r="I730" s="276">
        <f>ROUND(C257,0)</f>
        <v>9968065</v>
      </c>
      <c r="J730" s="276">
        <f>ROUND(C258,0)</f>
        <v>10978234</v>
      </c>
      <c r="K730" s="276">
        <f>ROUND(C259,0)</f>
        <v>6654179</v>
      </c>
      <c r="L730" s="276">
        <f>ROUND(C262,0)</f>
        <v>0</v>
      </c>
      <c r="M730" s="276">
        <f>ROUND(C263,0)</f>
        <v>496109279</v>
      </c>
      <c r="N730" s="276">
        <f>ROUND(C264,0)</f>
        <v>0</v>
      </c>
      <c r="O730" s="276">
        <f>ROUND(C267,0)</f>
        <v>2151141</v>
      </c>
      <c r="P730" s="276">
        <f>ROUND(C268,0)</f>
        <v>4895314</v>
      </c>
      <c r="Q730" s="276">
        <f>ROUND(C269,0)</f>
        <v>231396345</v>
      </c>
      <c r="R730" s="276">
        <f>ROUND(C270,0)</f>
        <v>46019823</v>
      </c>
      <c r="S730" s="276">
        <f>ROUND(C271,0)</f>
        <v>0</v>
      </c>
      <c r="T730" s="276">
        <f>ROUND(C272,0)</f>
        <v>232126093</v>
      </c>
      <c r="U730" s="276">
        <f>ROUND(C273,0)</f>
        <v>0</v>
      </c>
      <c r="V730" s="276">
        <f>ROUND(C274,0)</f>
        <v>84644447</v>
      </c>
      <c r="W730" s="276">
        <f>ROUND(C275,0)</f>
        <v>0</v>
      </c>
      <c r="X730" s="276">
        <f>ROUND(C276,0)</f>
        <v>338523189</v>
      </c>
      <c r="Y730" s="276">
        <f>ROUND(C279,0)</f>
        <v>0</v>
      </c>
      <c r="Z730" s="276">
        <f>ROUND(C280,0)</f>
        <v>0</v>
      </c>
      <c r="AA730" s="276">
        <f>ROUND(C281,0)</f>
        <v>92840911</v>
      </c>
      <c r="AB730" s="276">
        <f>ROUND(C282,0)</f>
        <v>7708066</v>
      </c>
      <c r="AC730" s="276">
        <f>ROUND(C286,0)</f>
        <v>1767682</v>
      </c>
      <c r="AD730" s="276">
        <f>ROUND(C287,0)</f>
        <v>0</v>
      </c>
      <c r="AE730" s="276">
        <f>ROUND(C288,0)</f>
        <v>0</v>
      </c>
      <c r="AF730" s="276">
        <f>ROUND(C289,0)</f>
        <v>18479</v>
      </c>
      <c r="AG730" s="276">
        <f>ROUND(C304,0)</f>
        <v>0</v>
      </c>
      <c r="AH730" s="276">
        <f>ROUND(C305,0)</f>
        <v>23344305</v>
      </c>
      <c r="AI730" s="276">
        <f>ROUND(C306,0)</f>
        <v>40755771</v>
      </c>
      <c r="AJ730" s="276">
        <f>ROUND(C307,0)</f>
        <v>15222300</v>
      </c>
      <c r="AK730" s="276">
        <f>ROUND(C308,0)</f>
        <v>0</v>
      </c>
      <c r="AL730" s="276">
        <f>ROUND(C309,0)</f>
        <v>7861594</v>
      </c>
      <c r="AM730" s="276">
        <f>ROUND(C310,0)</f>
        <v>0</v>
      </c>
      <c r="AN730" s="276">
        <f>ROUND(C311,0)</f>
        <v>0</v>
      </c>
      <c r="AO730" s="276">
        <f>ROUND(C312,0)</f>
        <v>0</v>
      </c>
      <c r="AP730" s="276">
        <f>ROUND(C313,0)</f>
        <v>1360000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292503810</v>
      </c>
      <c r="AY730" s="276">
        <f>ROUND(C326,0)</f>
        <v>0</v>
      </c>
      <c r="AZ730" s="276">
        <f>ROUND(C327,0)</f>
        <v>10856083</v>
      </c>
      <c r="BA730" s="276">
        <f>ROUND(C328,0)</f>
        <v>0</v>
      </c>
      <c r="BB730" s="276">
        <f>ROUND(C332,0)</f>
        <v>593903313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2453.4299999999998</v>
      </c>
      <c r="BJ730" s="276">
        <f>ROUND(C359,0)</f>
        <v>853664985</v>
      </c>
      <c r="BK730" s="276">
        <f>ROUND(C360,0)</f>
        <v>826471135</v>
      </c>
      <c r="BL730" s="276">
        <f>ROUND(C364,0)</f>
        <v>1089298432</v>
      </c>
      <c r="BM730" s="276">
        <f>ROUND(C365,0)</f>
        <v>18059448</v>
      </c>
      <c r="BN730" s="276">
        <f>ROUND(C366,0)</f>
        <v>1828520</v>
      </c>
      <c r="BO730" s="276">
        <f>ROUND(C370,0)</f>
        <v>10366624</v>
      </c>
      <c r="BP730" s="276">
        <f>ROUND(C371,0)</f>
        <v>0</v>
      </c>
      <c r="BQ730" s="276">
        <f>ROUND(C378,0)</f>
        <v>247016223</v>
      </c>
      <c r="BR730" s="276">
        <f>ROUND(C379,0)</f>
        <v>58612831</v>
      </c>
      <c r="BS730" s="276">
        <f>ROUND(C380,0)</f>
        <v>18978058</v>
      </c>
      <c r="BT730" s="276">
        <f>ROUND(C381,0)</f>
        <v>98737817</v>
      </c>
      <c r="BU730" s="276">
        <f>ROUND(C382,0)</f>
        <v>4095990</v>
      </c>
      <c r="BV730" s="276">
        <f>ROUND(C383,0)</f>
        <v>43337125</v>
      </c>
      <c r="BW730" s="276">
        <f>ROUND(C384,0)</f>
        <v>31640830</v>
      </c>
      <c r="BX730" s="276">
        <f>ROUND(C385,0)</f>
        <v>14686513</v>
      </c>
      <c r="BY730" s="276">
        <f>ROUND(C386,0)</f>
        <v>6624444</v>
      </c>
      <c r="BZ730" s="276">
        <f>ROUND(C387,0)</f>
        <v>19463834</v>
      </c>
      <c r="CA730" s="276">
        <f>ROUND(C388,0)</f>
        <v>8257569</v>
      </c>
      <c r="CB730" s="276">
        <f>C363</f>
        <v>11290209</v>
      </c>
      <c r="CC730" s="276">
        <f>ROUND(C389,0)</f>
        <v>7152180</v>
      </c>
      <c r="CD730" s="276">
        <f>ROUND(C392,0)</f>
        <v>-2234033</v>
      </c>
      <c r="CE730" s="276">
        <f>ROUND(C394,0)</f>
        <v>0</v>
      </c>
      <c r="CF730" s="201">
        <f>ROUND(C395,0)</f>
        <v>0</v>
      </c>
    </row>
    <row r="731" spans="1:84" ht="12.65" customHeight="1" x14ac:dyDescent="0.3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5" customHeight="1" x14ac:dyDescent="0.3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5" customHeight="1" x14ac:dyDescent="0.3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">
      <c r="A734" s="202" t="str">
        <f>RIGHT($C$83,3)&amp;"*"&amp;RIGHT($C$82,4)&amp;"*"&amp;C$55&amp;"*"&amp;"A"</f>
        <v>131*2019*6010*A</v>
      </c>
      <c r="B734" s="276">
        <f>ROUND(C59,0)</f>
        <v>12008</v>
      </c>
      <c r="C734" s="276">
        <f>ROUND(C60,2)</f>
        <v>125.68</v>
      </c>
      <c r="D734" s="276">
        <f>ROUND(C61,0)</f>
        <v>13661632</v>
      </c>
      <c r="E734" s="276">
        <f>ROUND(C62,0)</f>
        <v>2911081</v>
      </c>
      <c r="F734" s="276">
        <f>ROUND(C63,0)</f>
        <v>916885</v>
      </c>
      <c r="G734" s="276">
        <f>ROUND(C64,0)</f>
        <v>1617306</v>
      </c>
      <c r="H734" s="276">
        <f>ROUND(C65,0)</f>
        <v>0</v>
      </c>
      <c r="I734" s="276">
        <f>ROUND(C66,0)</f>
        <v>458504</v>
      </c>
      <c r="J734" s="276">
        <f>ROUND(C67,0)</f>
        <v>990714</v>
      </c>
      <c r="K734" s="276">
        <f>ROUND(C68,0)</f>
        <v>20168</v>
      </c>
      <c r="L734" s="276">
        <f>ROUND(C69,0)</f>
        <v>83184</v>
      </c>
      <c r="M734" s="276">
        <f>ROUND(C70,0)</f>
        <v>23681</v>
      </c>
      <c r="N734" s="276">
        <f>ROUND(C75,0)</f>
        <v>83247813</v>
      </c>
      <c r="O734" s="276">
        <f>ROUND(C73,0)</f>
        <v>82945159</v>
      </c>
      <c r="P734" s="276">
        <f>IF(C76&gt;0,ROUND(C76,0),0)</f>
        <v>33572</v>
      </c>
      <c r="Q734" s="276">
        <f>IF(C77&gt;0,ROUND(C77,0),0)</f>
        <v>23768</v>
      </c>
      <c r="R734" s="276">
        <f>IF(C78&gt;0,ROUND(C78,0),0)</f>
        <v>9515</v>
      </c>
      <c r="S734" s="276">
        <f>IF(C79&gt;0,ROUND(C79,0),0)</f>
        <v>120908</v>
      </c>
      <c r="T734" s="276">
        <f>IF(C80&gt;0,ROUND(C80,2),0)</f>
        <v>109</v>
      </c>
      <c r="U734" s="276"/>
      <c r="V734" s="276"/>
      <c r="W734" s="276"/>
      <c r="X734" s="276"/>
      <c r="Y734" s="276">
        <f>IF(M668&lt;&gt;0,ROUND(M668,0),0)</f>
        <v>11827989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5" customHeight="1" x14ac:dyDescent="0.3">
      <c r="A735" s="209" t="str">
        <f>RIGHT($C$83,3)&amp;"*"&amp;RIGHT($C$82,4)&amp;"*"&amp;D$55&amp;"*"&amp;"A"</f>
        <v>131*2019*6030*A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5" customHeight="1" x14ac:dyDescent="0.3">
      <c r="A736" s="209" t="str">
        <f>RIGHT($C$83,3)&amp;"*"&amp;RIGHT($C$82,4)&amp;"*"&amp;E$55&amp;"*"&amp;"A"</f>
        <v>131*2019*6070*A</v>
      </c>
      <c r="B736" s="276">
        <f>ROUND(E59,0)</f>
        <v>50863</v>
      </c>
      <c r="C736" s="278">
        <f>ROUND(E60,2)</f>
        <v>355.85</v>
      </c>
      <c r="D736" s="276">
        <f>ROUND(E61,0)</f>
        <v>31214238</v>
      </c>
      <c r="E736" s="276">
        <f>ROUND(E62,0)</f>
        <v>7396447</v>
      </c>
      <c r="F736" s="276">
        <f>ROUND(E63,0)</f>
        <v>2880516</v>
      </c>
      <c r="G736" s="276">
        <f>ROUND(E64,0)</f>
        <v>2861587</v>
      </c>
      <c r="H736" s="276">
        <f>ROUND(E65,0)</f>
        <v>0</v>
      </c>
      <c r="I736" s="276">
        <f>ROUND(E66,0)</f>
        <v>437351</v>
      </c>
      <c r="J736" s="276">
        <f>ROUND(E67,0)</f>
        <v>2478806</v>
      </c>
      <c r="K736" s="276">
        <f>ROUND(E68,0)</f>
        <v>179666</v>
      </c>
      <c r="L736" s="276">
        <f>ROUND(E69,0)</f>
        <v>72711</v>
      </c>
      <c r="M736" s="276">
        <f>ROUND(E70,0)</f>
        <v>4260</v>
      </c>
      <c r="N736" s="276">
        <f>ROUND(E75,0)</f>
        <v>221842060</v>
      </c>
      <c r="O736" s="276">
        <f>ROUND(E73,0)</f>
        <v>195905127</v>
      </c>
      <c r="P736" s="276">
        <f>IF(E76&gt;0,ROUND(E76,0),0)</f>
        <v>123726</v>
      </c>
      <c r="Q736" s="276">
        <f>IF(E77&gt;0,ROUND(E77,0),0)</f>
        <v>218429</v>
      </c>
      <c r="R736" s="276">
        <f>IF(E78&gt;0,ROUND(E78,0),0)</f>
        <v>35065</v>
      </c>
      <c r="S736" s="276">
        <f>IF(E79&gt;0,ROUND(E79,0),0)</f>
        <v>644847</v>
      </c>
      <c r="T736" s="278">
        <f>IF(E80&gt;0,ROUND(E80,2),0)</f>
        <v>244</v>
      </c>
      <c r="U736" s="276"/>
      <c r="V736" s="277"/>
      <c r="W736" s="276"/>
      <c r="X736" s="276"/>
      <c r="Y736" s="276">
        <f t="shared" si="21"/>
        <v>35353984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5" customHeight="1" x14ac:dyDescent="0.3">
      <c r="A737" s="209" t="str">
        <f>RIGHT($C$83,3)&amp;"*"&amp;RIGHT($C$82,4)&amp;"*"&amp;F$55&amp;"*"&amp;"A"</f>
        <v>131*2019*6100*A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5" customHeight="1" x14ac:dyDescent="0.3">
      <c r="A738" s="209" t="str">
        <f>RIGHT($C$83,3)&amp;"*"&amp;RIGHT($C$82,4)&amp;"*"&amp;G$55&amp;"*"&amp;"A"</f>
        <v>131*2019*6120*A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5" customHeight="1" x14ac:dyDescent="0.3">
      <c r="A739" s="209" t="str">
        <f>RIGHT($C$83,3)&amp;"*"&amp;RIGHT($C$82,4)&amp;"*"&amp;H$55&amp;"*"&amp;"A"</f>
        <v>131*2019*6140*A</v>
      </c>
      <c r="B739" s="276">
        <f>ROUND(H59,0)</f>
        <v>3526</v>
      </c>
      <c r="C739" s="278">
        <f>ROUND(H60,2)</f>
        <v>20.52</v>
      </c>
      <c r="D739" s="276">
        <f>ROUND(H61,0)</f>
        <v>1943621</v>
      </c>
      <c r="E739" s="276">
        <f>ROUND(H62,0)</f>
        <v>439390</v>
      </c>
      <c r="F739" s="276">
        <f>ROUND(H63,0)</f>
        <v>24237</v>
      </c>
      <c r="G739" s="276">
        <f>ROUND(H64,0)</f>
        <v>40755</v>
      </c>
      <c r="H739" s="276">
        <f>ROUND(H65,0)</f>
        <v>0</v>
      </c>
      <c r="I739" s="276">
        <f>ROUND(H66,0)</f>
        <v>8941</v>
      </c>
      <c r="J739" s="276">
        <f>ROUND(H67,0)</f>
        <v>118023</v>
      </c>
      <c r="K739" s="276">
        <f>ROUND(H68,0)</f>
        <v>0</v>
      </c>
      <c r="L739" s="276">
        <f>ROUND(H69,0)</f>
        <v>5027</v>
      </c>
      <c r="M739" s="276">
        <f>ROUND(H70,0)</f>
        <v>0</v>
      </c>
      <c r="N739" s="276">
        <f>ROUND(H75,0)</f>
        <v>12691033</v>
      </c>
      <c r="O739" s="276">
        <f>ROUND(H73,0)</f>
        <v>12689099</v>
      </c>
      <c r="P739" s="276">
        <f>IF(H76&gt;0,ROUND(H76,0),0)</f>
        <v>6545</v>
      </c>
      <c r="Q739" s="276">
        <f>IF(H77&gt;0,ROUND(H77,0),0)</f>
        <v>18186</v>
      </c>
      <c r="R739" s="276">
        <f>IF(H78&gt;0,ROUND(H78,0),0)</f>
        <v>1855</v>
      </c>
      <c r="S739" s="276">
        <f>IF(H79&gt;0,ROUND(H79,0),0)</f>
        <v>9998</v>
      </c>
      <c r="T739" s="278">
        <f>IF(H80&gt;0,ROUND(H80,2),0)</f>
        <v>11</v>
      </c>
      <c r="U739" s="276"/>
      <c r="V739" s="277"/>
      <c r="W739" s="276"/>
      <c r="X739" s="276"/>
      <c r="Y739" s="276">
        <f t="shared" si="21"/>
        <v>1898809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5" customHeight="1" x14ac:dyDescent="0.3">
      <c r="A740" s="209" t="str">
        <f>RIGHT($C$83,3)&amp;"*"&amp;RIGHT($C$82,4)&amp;"*"&amp;I$55&amp;"*"&amp;"A"</f>
        <v>131*2019*6150*A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5" customHeight="1" x14ac:dyDescent="0.3">
      <c r="A741" s="209" t="str">
        <f>RIGHT($C$83,3)&amp;"*"&amp;RIGHT($C$82,4)&amp;"*"&amp;J$55&amp;"*"&amp;"A"</f>
        <v>131*2019*6170*A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5" customHeight="1" x14ac:dyDescent="0.3">
      <c r="A742" s="209" t="str">
        <f>RIGHT($C$83,3)&amp;"*"&amp;RIGHT($C$82,4)&amp;"*"&amp;K$55&amp;"*"&amp;"A"</f>
        <v>131*2019*6200*A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5" customHeight="1" x14ac:dyDescent="0.3">
      <c r="A743" s="209" t="str">
        <f>RIGHT($C$83,3)&amp;"*"&amp;RIGHT($C$82,4)&amp;"*"&amp;L$55&amp;"*"&amp;"A"</f>
        <v>131*2019*6210*A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5" customHeight="1" x14ac:dyDescent="0.3">
      <c r="A744" s="209" t="str">
        <f>RIGHT($C$83,3)&amp;"*"&amp;RIGHT($C$82,4)&amp;"*"&amp;M$55&amp;"*"&amp;"A"</f>
        <v>131*2019*6330*A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5" customHeight="1" x14ac:dyDescent="0.3">
      <c r="A745" s="209" t="str">
        <f>RIGHT($C$83,3)&amp;"*"&amp;RIGHT($C$82,4)&amp;"*"&amp;N$55&amp;"*"&amp;"A"</f>
        <v>131*2019*6400*A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5" customHeight="1" x14ac:dyDescent="0.3">
      <c r="A746" s="209" t="str">
        <f>RIGHT($C$83,3)&amp;"*"&amp;RIGHT($C$82,4)&amp;"*"&amp;O$55&amp;"*"&amp;"A"</f>
        <v>131*2019*7010*A</v>
      </c>
      <c r="B746" s="276">
        <f>ROUND(O59,0)</f>
        <v>3648</v>
      </c>
      <c r="C746" s="278">
        <f>ROUND(O60,2)</f>
        <v>66.62</v>
      </c>
      <c r="D746" s="276">
        <f>ROUND(O61,0)</f>
        <v>7195689</v>
      </c>
      <c r="E746" s="276">
        <f>ROUND(O62,0)</f>
        <v>1572490</v>
      </c>
      <c r="F746" s="276">
        <f>ROUND(O63,0)</f>
        <v>719231</v>
      </c>
      <c r="G746" s="276">
        <f>ROUND(O64,0)</f>
        <v>871795</v>
      </c>
      <c r="H746" s="276">
        <f>ROUND(O65,0)</f>
        <v>0</v>
      </c>
      <c r="I746" s="276">
        <f>ROUND(O66,0)</f>
        <v>98845</v>
      </c>
      <c r="J746" s="276">
        <f>ROUND(O67,0)</f>
        <v>337841</v>
      </c>
      <c r="K746" s="276">
        <f>ROUND(O68,0)</f>
        <v>272</v>
      </c>
      <c r="L746" s="276">
        <f>ROUND(O69,0)</f>
        <v>18097</v>
      </c>
      <c r="M746" s="276">
        <f>ROUND(O70,0)</f>
        <v>0</v>
      </c>
      <c r="N746" s="276">
        <f>ROUND(O75,0)</f>
        <v>73077990</v>
      </c>
      <c r="O746" s="276">
        <f>ROUND(O73,0)</f>
        <v>72495289</v>
      </c>
      <c r="P746" s="276">
        <f>IF(O76&gt;0,ROUND(O76,0),0)</f>
        <v>15928</v>
      </c>
      <c r="Q746" s="276">
        <f>IF(O77&gt;0,ROUND(O77,0),0)</f>
        <v>7155</v>
      </c>
      <c r="R746" s="276">
        <f>IF(O78&gt;0,ROUND(O78,0),0)</f>
        <v>4514</v>
      </c>
      <c r="S746" s="276">
        <f>IF(O79&gt;0,ROUND(O79,0),0)</f>
        <v>133722</v>
      </c>
      <c r="T746" s="278">
        <f>IF(O80&gt;0,ROUND(O80,2),0)</f>
        <v>55</v>
      </c>
      <c r="U746" s="276"/>
      <c r="V746" s="277"/>
      <c r="W746" s="276"/>
      <c r="X746" s="276"/>
      <c r="Y746" s="276">
        <f t="shared" si="21"/>
        <v>7001666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5" customHeight="1" x14ac:dyDescent="0.3">
      <c r="A747" s="209" t="str">
        <f>RIGHT($C$83,3)&amp;"*"&amp;RIGHT($C$82,4)&amp;"*"&amp;P$55&amp;"*"&amp;"A"</f>
        <v>131*2019*7020*A</v>
      </c>
      <c r="B747" s="276">
        <f>ROUND(P59,0)</f>
        <v>1261044</v>
      </c>
      <c r="C747" s="278">
        <f>ROUND(P60,2)</f>
        <v>117.72</v>
      </c>
      <c r="D747" s="276">
        <f>ROUND(P61,0)</f>
        <v>11300176</v>
      </c>
      <c r="E747" s="276">
        <f>ROUND(P62,0)</f>
        <v>2617806</v>
      </c>
      <c r="F747" s="276">
        <f>ROUND(P63,0)</f>
        <v>962938</v>
      </c>
      <c r="G747" s="276">
        <f>ROUND(P64,0)</f>
        <v>40532530</v>
      </c>
      <c r="H747" s="276">
        <f>ROUND(P65,0)</f>
        <v>0</v>
      </c>
      <c r="I747" s="276">
        <f>ROUND(P66,0)</f>
        <v>1815687</v>
      </c>
      <c r="J747" s="276">
        <f>ROUND(P67,0)</f>
        <v>3016573</v>
      </c>
      <c r="K747" s="276">
        <f>ROUND(P68,0)</f>
        <v>3442</v>
      </c>
      <c r="L747" s="276">
        <f>ROUND(P69,0)</f>
        <v>39919</v>
      </c>
      <c r="M747" s="276">
        <f>ROUND(P70,0)</f>
        <v>13759</v>
      </c>
      <c r="N747" s="276">
        <f>ROUND(P75,0)</f>
        <v>286681847</v>
      </c>
      <c r="O747" s="276">
        <f>ROUND(P73,0)</f>
        <v>160341904</v>
      </c>
      <c r="P747" s="276">
        <f>IF(P76&gt;0,ROUND(P76,0),0)</f>
        <v>57791</v>
      </c>
      <c r="Q747" s="276">
        <f>IF(P77&gt;0,ROUND(P77,0),0)</f>
        <v>0</v>
      </c>
      <c r="R747" s="276">
        <f>IF(P78&gt;0,ROUND(P78,0),0)</f>
        <v>16378</v>
      </c>
      <c r="S747" s="276">
        <f>IF(P79&gt;0,ROUND(P79,0),0)</f>
        <v>209290</v>
      </c>
      <c r="T747" s="278">
        <f>IF(P80&gt;0,ROUND(P80,2),0)</f>
        <v>65</v>
      </c>
      <c r="U747" s="276"/>
      <c r="V747" s="277"/>
      <c r="W747" s="276"/>
      <c r="X747" s="276"/>
      <c r="Y747" s="276">
        <f t="shared" si="21"/>
        <v>24205590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5" customHeight="1" x14ac:dyDescent="0.3">
      <c r="A748" s="209" t="str">
        <f>RIGHT($C$83,3)&amp;"*"&amp;RIGHT($C$82,4)&amp;"*"&amp;Q$55&amp;"*"&amp;"A"</f>
        <v>131*2019*7030*A</v>
      </c>
      <c r="B748" s="276">
        <f>ROUND(Q59,0)</f>
        <v>740444</v>
      </c>
      <c r="C748" s="278">
        <f>ROUND(Q60,2)</f>
        <v>25.96</v>
      </c>
      <c r="D748" s="276">
        <f>ROUND(Q61,0)</f>
        <v>3002498</v>
      </c>
      <c r="E748" s="276">
        <f>ROUND(Q62,0)</f>
        <v>655945</v>
      </c>
      <c r="F748" s="276">
        <f>ROUND(Q63,0)</f>
        <v>2685</v>
      </c>
      <c r="G748" s="276">
        <f>ROUND(Q64,0)</f>
        <v>138231</v>
      </c>
      <c r="H748" s="276">
        <f>ROUND(Q65,0)</f>
        <v>0</v>
      </c>
      <c r="I748" s="276">
        <f>ROUND(Q66,0)</f>
        <v>37089</v>
      </c>
      <c r="J748" s="276">
        <f>ROUND(Q67,0)</f>
        <v>204149</v>
      </c>
      <c r="K748" s="276">
        <f>ROUND(Q68,0)</f>
        <v>0</v>
      </c>
      <c r="L748" s="276">
        <f>ROUND(Q69,0)</f>
        <v>8813</v>
      </c>
      <c r="M748" s="276">
        <f>ROUND(Q70,0)</f>
        <v>0</v>
      </c>
      <c r="N748" s="276">
        <f>ROUND(Q75,0)</f>
        <v>22023919</v>
      </c>
      <c r="O748" s="276">
        <f>ROUND(Q73,0)</f>
        <v>8660217</v>
      </c>
      <c r="P748" s="276">
        <f>IF(Q76&gt;0,ROUND(Q76,0),0)</f>
        <v>10816</v>
      </c>
      <c r="Q748" s="276">
        <f>IF(Q77&gt;0,ROUND(Q77,0),0)</f>
        <v>0</v>
      </c>
      <c r="R748" s="276">
        <f>IF(Q78&gt;0,ROUND(Q78,0),0)</f>
        <v>3065</v>
      </c>
      <c r="S748" s="276">
        <f>IF(Q79&gt;0,ROUND(Q79,0),0)</f>
        <v>55600</v>
      </c>
      <c r="T748" s="278">
        <f>IF(Q80&gt;0,ROUND(Q80,2),0)</f>
        <v>21</v>
      </c>
      <c r="U748" s="276"/>
      <c r="V748" s="277"/>
      <c r="W748" s="276"/>
      <c r="X748" s="276"/>
      <c r="Y748" s="276">
        <f t="shared" si="21"/>
        <v>3050002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5" customHeight="1" x14ac:dyDescent="0.3">
      <c r="A749" s="209" t="str">
        <f>RIGHT($C$83,3)&amp;"*"&amp;RIGHT($C$82,4)&amp;"*"&amp;R$55&amp;"*"&amp;"A"</f>
        <v>131*2019*7040*A</v>
      </c>
      <c r="B749" s="276">
        <f>ROUND(R59,0)</f>
        <v>1376799</v>
      </c>
      <c r="C749" s="278">
        <f>ROUND(R60,2)</f>
        <v>10.73</v>
      </c>
      <c r="D749" s="276">
        <f>ROUND(R61,0)</f>
        <v>799237</v>
      </c>
      <c r="E749" s="276">
        <f>ROUND(R62,0)</f>
        <v>216394</v>
      </c>
      <c r="F749" s="276">
        <f>ROUND(R63,0)</f>
        <v>52838</v>
      </c>
      <c r="G749" s="276">
        <f>ROUND(R64,0)</f>
        <v>1417634</v>
      </c>
      <c r="H749" s="276">
        <f>ROUND(R65,0)</f>
        <v>0</v>
      </c>
      <c r="I749" s="276">
        <f>ROUND(R66,0)</f>
        <v>2055</v>
      </c>
      <c r="J749" s="276">
        <f>ROUND(R67,0)</f>
        <v>237155</v>
      </c>
      <c r="K749" s="276">
        <f>ROUND(R68,0)</f>
        <v>0</v>
      </c>
      <c r="L749" s="276">
        <f>ROUND(R69,0)</f>
        <v>216</v>
      </c>
      <c r="M749" s="276">
        <f>ROUND(R70,0)</f>
        <v>0</v>
      </c>
      <c r="N749" s="276">
        <f>ROUND(R75,0)</f>
        <v>43795714</v>
      </c>
      <c r="O749" s="276">
        <f>ROUND(R73,0)</f>
        <v>22802179</v>
      </c>
      <c r="P749" s="276">
        <f>IF(R76&gt;0,ROUND(R76,0),0)</f>
        <v>834</v>
      </c>
      <c r="Q749" s="276">
        <f>IF(R77&gt;0,ROUND(R77,0),0)</f>
        <v>0</v>
      </c>
      <c r="R749" s="276">
        <f>IF(R78&gt;0,ROUND(R78,0),0)</f>
        <v>236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1934429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5" customHeight="1" x14ac:dyDescent="0.3">
      <c r="A750" s="209" t="str">
        <f>RIGHT($C$83,3)&amp;"*"&amp;RIGHT($C$82,4)&amp;"*"&amp;S$55&amp;"*"&amp;"A"</f>
        <v>131*2019*7050*A</v>
      </c>
      <c r="B750" s="276"/>
      <c r="C750" s="278">
        <f>ROUND(S60,2)</f>
        <v>42.69</v>
      </c>
      <c r="D750" s="276">
        <f>ROUND(S61,0)</f>
        <v>2305339</v>
      </c>
      <c r="E750" s="276">
        <f>ROUND(S62,0)</f>
        <v>660371</v>
      </c>
      <c r="F750" s="276">
        <f>ROUND(S63,0)</f>
        <v>265445</v>
      </c>
      <c r="G750" s="276">
        <f>ROUND(S64,0)</f>
        <v>1470144</v>
      </c>
      <c r="H750" s="276">
        <f>ROUND(S65,0)</f>
        <v>976</v>
      </c>
      <c r="I750" s="276">
        <f>ROUND(S66,0)</f>
        <v>3431133</v>
      </c>
      <c r="J750" s="276">
        <f>ROUND(S67,0)</f>
        <v>1426551</v>
      </c>
      <c r="K750" s="276">
        <f>ROUND(S68,0)</f>
        <v>140985</v>
      </c>
      <c r="L750" s="276">
        <f>ROUND(S69,0)</f>
        <v>314223</v>
      </c>
      <c r="M750" s="276">
        <f>ROUND(S70,0)</f>
        <v>0</v>
      </c>
      <c r="N750" s="276">
        <f>ROUND(S75,0)</f>
        <v>157908514</v>
      </c>
      <c r="O750" s="276">
        <f>ROUND(S73,0)</f>
        <v>86564272</v>
      </c>
      <c r="P750" s="276">
        <f>IF(S76&gt;0,ROUND(S76,0),0)</f>
        <v>14919</v>
      </c>
      <c r="Q750" s="276">
        <f>IF(S77&gt;0,ROUND(S77,0),0)</f>
        <v>0</v>
      </c>
      <c r="R750" s="276">
        <f>IF(S78&gt;0,ROUND(S78,0),0)</f>
        <v>4228</v>
      </c>
      <c r="S750" s="276">
        <f>IF(S79&gt;0,ROUND(S79,0),0)</f>
        <v>235207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8549069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5" customHeight="1" x14ac:dyDescent="0.3">
      <c r="A751" s="209" t="str">
        <f>RIGHT($C$83,3)&amp;"*"&amp;RIGHT($C$82,4)&amp;"*"&amp;T$55&amp;"*"&amp;"A"</f>
        <v>131*2019*7060*A</v>
      </c>
      <c r="B751" s="276"/>
      <c r="C751" s="278">
        <f>ROUND(T60,2)</f>
        <v>15.71</v>
      </c>
      <c r="D751" s="276">
        <f>ROUND(T61,0)</f>
        <v>1821872</v>
      </c>
      <c r="E751" s="276">
        <f>ROUND(T62,0)</f>
        <v>353046</v>
      </c>
      <c r="F751" s="276">
        <f>ROUND(T63,0)</f>
        <v>20860</v>
      </c>
      <c r="G751" s="276">
        <f>ROUND(T64,0)</f>
        <v>361130</v>
      </c>
      <c r="H751" s="276">
        <f>ROUND(T65,0)</f>
        <v>0</v>
      </c>
      <c r="I751" s="276">
        <f>ROUND(T66,0)</f>
        <v>112026</v>
      </c>
      <c r="J751" s="276">
        <f>ROUND(T67,0)</f>
        <v>108702</v>
      </c>
      <c r="K751" s="276">
        <f>ROUND(T68,0)</f>
        <v>279853</v>
      </c>
      <c r="L751" s="276">
        <f>ROUND(T69,0)</f>
        <v>1274</v>
      </c>
      <c r="M751" s="276">
        <f>ROUND(T70,0)</f>
        <v>0</v>
      </c>
      <c r="N751" s="276">
        <f>ROUND(T75,0)</f>
        <v>9375521</v>
      </c>
      <c r="O751" s="276">
        <f>ROUND(T73,0)</f>
        <v>1234033</v>
      </c>
      <c r="P751" s="276">
        <f>IF(T76&gt;0,ROUND(T76,0),0)</f>
        <v>5115</v>
      </c>
      <c r="Q751" s="276">
        <f>IF(T77&gt;0,ROUND(T77,0),0)</f>
        <v>0</v>
      </c>
      <c r="R751" s="276">
        <f>IF(T78&gt;0,ROUND(T78,0),0)</f>
        <v>1450</v>
      </c>
      <c r="S751" s="276">
        <f>IF(T79&gt;0,ROUND(T79,0),0)</f>
        <v>4696</v>
      </c>
      <c r="T751" s="278">
        <f>IF(T80&gt;0,ROUND(T80,2),0)</f>
        <v>12</v>
      </c>
      <c r="U751" s="276"/>
      <c r="V751" s="277"/>
      <c r="W751" s="276"/>
      <c r="X751" s="276"/>
      <c r="Y751" s="276">
        <f t="shared" si="21"/>
        <v>1537707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5" customHeight="1" x14ac:dyDescent="0.3">
      <c r="A752" s="209" t="str">
        <f>RIGHT($C$83,3)&amp;"*"&amp;RIGHT($C$82,4)&amp;"*"&amp;U$55&amp;"*"&amp;"A"</f>
        <v>131*2019*7070*A</v>
      </c>
      <c r="B752" s="276">
        <f>ROUND(U59,0)</f>
        <v>788536</v>
      </c>
      <c r="C752" s="278">
        <f>ROUND(U60,2)</f>
        <v>57.68</v>
      </c>
      <c r="D752" s="276">
        <f>ROUND(U61,0)</f>
        <v>3876353</v>
      </c>
      <c r="E752" s="276">
        <f>ROUND(U62,0)</f>
        <v>966541</v>
      </c>
      <c r="F752" s="276">
        <f>ROUND(U63,0)</f>
        <v>230237</v>
      </c>
      <c r="G752" s="276">
        <f>ROUND(U64,0)</f>
        <v>2338472</v>
      </c>
      <c r="H752" s="276">
        <f>ROUND(U65,0)</f>
        <v>0</v>
      </c>
      <c r="I752" s="276">
        <f>ROUND(U66,0)</f>
        <v>5625893</v>
      </c>
      <c r="J752" s="276">
        <f>ROUND(U67,0)</f>
        <v>463154</v>
      </c>
      <c r="K752" s="276">
        <f>ROUND(U68,0)</f>
        <v>45878</v>
      </c>
      <c r="L752" s="276">
        <f>ROUND(U69,0)</f>
        <v>5268</v>
      </c>
      <c r="M752" s="276">
        <f>ROUND(U70,0)</f>
        <v>2132</v>
      </c>
      <c r="N752" s="276">
        <f>ROUND(U75,0)</f>
        <v>75292862</v>
      </c>
      <c r="O752" s="276">
        <f>ROUND(U73,0)</f>
        <v>47384977</v>
      </c>
      <c r="P752" s="276">
        <f>IF(U76&gt;0,ROUND(U76,0),0)</f>
        <v>11734</v>
      </c>
      <c r="Q752" s="276">
        <f>IF(U77&gt;0,ROUND(U77,0),0)</f>
        <v>0</v>
      </c>
      <c r="R752" s="276">
        <f>IF(U78&gt;0,ROUND(U78,0),0)</f>
        <v>3326</v>
      </c>
      <c r="S752" s="276">
        <f>IF(U79&gt;0,ROUND(U79,0),0)</f>
        <v>17819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5410028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5" customHeight="1" x14ac:dyDescent="0.3">
      <c r="A753" s="209" t="str">
        <f>RIGHT($C$83,3)&amp;"*"&amp;RIGHT($C$82,4)&amp;"*"&amp;V$55&amp;"*"&amp;"A"</f>
        <v>131*2019*7110*A</v>
      </c>
      <c r="B753" s="276">
        <f>ROUND(V59,0)</f>
        <v>26929</v>
      </c>
      <c r="C753" s="278">
        <f>ROUND(V60,2)</f>
        <v>5.14</v>
      </c>
      <c r="D753" s="276">
        <f>ROUND(V61,0)</f>
        <v>332397</v>
      </c>
      <c r="E753" s="276">
        <f>ROUND(V62,0)</f>
        <v>84204</v>
      </c>
      <c r="F753" s="276">
        <f>ROUND(V63,0)</f>
        <v>116983</v>
      </c>
      <c r="G753" s="276">
        <f>ROUND(V64,0)</f>
        <v>81322</v>
      </c>
      <c r="H753" s="276">
        <f>ROUND(V65,0)</f>
        <v>0</v>
      </c>
      <c r="I753" s="276">
        <f>ROUND(V66,0)</f>
        <v>35335</v>
      </c>
      <c r="J753" s="276">
        <f>ROUND(V67,0)</f>
        <v>71158</v>
      </c>
      <c r="K753" s="276">
        <f>ROUND(V68,0)</f>
        <v>0</v>
      </c>
      <c r="L753" s="276">
        <f>ROUND(V69,0)</f>
        <v>2441</v>
      </c>
      <c r="M753" s="276">
        <f>ROUND(V70,0)</f>
        <v>0</v>
      </c>
      <c r="N753" s="276">
        <f>ROUND(V75,0)</f>
        <v>10256179</v>
      </c>
      <c r="O753" s="276">
        <f>ROUND(V73,0)</f>
        <v>4219128</v>
      </c>
      <c r="P753" s="276">
        <f>IF(V76&gt;0,ROUND(V76,0),0)</f>
        <v>1656</v>
      </c>
      <c r="Q753" s="276">
        <f>IF(V77&gt;0,ROUND(V77,0),0)</f>
        <v>0</v>
      </c>
      <c r="R753" s="276">
        <f>IF(V78&gt;0,ROUND(V78,0),0)</f>
        <v>469</v>
      </c>
      <c r="S753" s="276">
        <f>IF(V79&gt;0,ROUND(V79,0),0)</f>
        <v>20791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662086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5" customHeight="1" x14ac:dyDescent="0.3">
      <c r="A754" s="209" t="str">
        <f>RIGHT($C$83,3)&amp;"*"&amp;RIGHT($C$82,4)&amp;"*"&amp;W$55&amp;"*"&amp;"A"</f>
        <v>131*2019*7120*A</v>
      </c>
      <c r="B754" s="276">
        <f>ROUND(W59,0)</f>
        <v>67830</v>
      </c>
      <c r="C754" s="278">
        <f>ROUND(W60,2)</f>
        <v>10.62</v>
      </c>
      <c r="D754" s="276">
        <f>ROUND(W61,0)</f>
        <v>1121175</v>
      </c>
      <c r="E754" s="276">
        <f>ROUND(W62,0)</f>
        <v>260644</v>
      </c>
      <c r="F754" s="276">
        <f>ROUND(W63,0)</f>
        <v>0</v>
      </c>
      <c r="G754" s="276">
        <f>ROUND(W64,0)</f>
        <v>251655</v>
      </c>
      <c r="H754" s="276">
        <f>ROUND(W65,0)</f>
        <v>0</v>
      </c>
      <c r="I754" s="276">
        <f>ROUND(W66,0)</f>
        <v>626128</v>
      </c>
      <c r="J754" s="276">
        <f>ROUND(W67,0)</f>
        <v>630854</v>
      </c>
      <c r="K754" s="276">
        <f>ROUND(W68,0)</f>
        <v>0</v>
      </c>
      <c r="L754" s="276">
        <f>ROUND(W69,0)</f>
        <v>2379</v>
      </c>
      <c r="M754" s="276">
        <f>ROUND(W70,0)</f>
        <v>0</v>
      </c>
      <c r="N754" s="276">
        <f>ROUND(W75,0)</f>
        <v>24699246</v>
      </c>
      <c r="O754" s="276">
        <f>ROUND(W73,0)</f>
        <v>5148267</v>
      </c>
      <c r="P754" s="276">
        <f>IF(W76&gt;0,ROUND(W76,0),0)</f>
        <v>1973</v>
      </c>
      <c r="Q754" s="276">
        <f>IF(W77&gt;0,ROUND(W77,0),0)</f>
        <v>0</v>
      </c>
      <c r="R754" s="276">
        <f>IF(W78&gt;0,ROUND(W78,0),0)</f>
        <v>559</v>
      </c>
      <c r="S754" s="276">
        <f>IF(W79&gt;0,ROUND(W79,0),0)</f>
        <v>21067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1390210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5" customHeight="1" x14ac:dyDescent="0.3">
      <c r="A755" s="209" t="str">
        <f>RIGHT($C$83,3)&amp;"*"&amp;RIGHT($C$82,4)&amp;"*"&amp;X$55&amp;"*"&amp;"A"</f>
        <v>131*2019*7130*A</v>
      </c>
      <c r="B755" s="276">
        <f>ROUND(X59,0)</f>
        <v>129694</v>
      </c>
      <c r="C755" s="278">
        <f>ROUND(X60,2)</f>
        <v>12.86</v>
      </c>
      <c r="D755" s="276">
        <f>ROUND(X61,0)</f>
        <v>1195046</v>
      </c>
      <c r="E755" s="276">
        <f>ROUND(X62,0)</f>
        <v>288842</v>
      </c>
      <c r="F755" s="276">
        <f>ROUND(X63,0)</f>
        <v>72708</v>
      </c>
      <c r="G755" s="276">
        <f>ROUND(X64,0)</f>
        <v>374714</v>
      </c>
      <c r="H755" s="276">
        <f>ROUND(X65,0)</f>
        <v>0</v>
      </c>
      <c r="I755" s="276">
        <f>ROUND(X66,0)</f>
        <v>322546</v>
      </c>
      <c r="J755" s="276">
        <f>ROUND(X67,0)</f>
        <v>569958</v>
      </c>
      <c r="K755" s="276">
        <f>ROUND(X68,0)</f>
        <v>0</v>
      </c>
      <c r="L755" s="276">
        <f>ROUND(X69,0)</f>
        <v>3784</v>
      </c>
      <c r="M755" s="276">
        <f>ROUND(X70,0)</f>
        <v>0</v>
      </c>
      <c r="N755" s="276">
        <f>ROUND(X75,0)</f>
        <v>61855661</v>
      </c>
      <c r="O755" s="276">
        <f>ROUND(X73,0)</f>
        <v>20424390</v>
      </c>
      <c r="P755" s="276">
        <f>IF(X76&gt;0,ROUND(X76,0),0)</f>
        <v>1401</v>
      </c>
      <c r="Q755" s="276">
        <f>IF(X77&gt;0,ROUND(X77,0),0)</f>
        <v>0</v>
      </c>
      <c r="R755" s="276">
        <f>IF(X78&gt;0,ROUND(X78,0),0)</f>
        <v>397</v>
      </c>
      <c r="S755" s="276">
        <f>IF(X79&gt;0,ROUND(X79,0),0)</f>
        <v>47374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2674881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5" customHeight="1" x14ac:dyDescent="0.3">
      <c r="A756" s="209" t="str">
        <f>RIGHT($C$83,3)&amp;"*"&amp;RIGHT($C$82,4)&amp;"*"&amp;Y$55&amp;"*"&amp;"A"</f>
        <v>131*2019*7140*A</v>
      </c>
      <c r="B756" s="276">
        <f>ROUND(Y59,0)</f>
        <v>146696</v>
      </c>
      <c r="C756" s="278">
        <f>ROUND(Y60,2)</f>
        <v>67.09</v>
      </c>
      <c r="D756" s="276">
        <f>ROUND(Y61,0)</f>
        <v>5895080</v>
      </c>
      <c r="E756" s="276">
        <f>ROUND(Y62,0)</f>
        <v>1419316</v>
      </c>
      <c r="F756" s="276">
        <f>ROUND(Y63,0)</f>
        <v>64058</v>
      </c>
      <c r="G756" s="276">
        <f>ROUND(Y64,0)</f>
        <v>401976</v>
      </c>
      <c r="H756" s="276">
        <f>ROUND(Y65,0)</f>
        <v>0</v>
      </c>
      <c r="I756" s="276">
        <f>ROUND(Y66,0)</f>
        <v>1088516</v>
      </c>
      <c r="J756" s="276">
        <f>ROUND(Y67,0)</f>
        <v>1494469</v>
      </c>
      <c r="K756" s="276">
        <f>ROUND(Y68,0)</f>
        <v>463264</v>
      </c>
      <c r="L756" s="276">
        <f>ROUND(Y69,0)</f>
        <v>15281</v>
      </c>
      <c r="M756" s="276">
        <f>ROUND(Y70,0)</f>
        <v>4334</v>
      </c>
      <c r="N756" s="276">
        <f>ROUND(Y75,0)</f>
        <v>71796063</v>
      </c>
      <c r="O756" s="276">
        <f>ROUND(Y73,0)</f>
        <v>16710523</v>
      </c>
      <c r="P756" s="276">
        <f>IF(Y76&gt;0,ROUND(Y76,0),0)</f>
        <v>42055</v>
      </c>
      <c r="Q756" s="276">
        <f>IF(Y77&gt;0,ROUND(Y77,0),0)</f>
        <v>0</v>
      </c>
      <c r="R756" s="276">
        <f>IF(Y78&gt;0,ROUND(Y78,0),0)</f>
        <v>11919</v>
      </c>
      <c r="S756" s="276">
        <f>IF(Y79&gt;0,ROUND(Y79,0),0)</f>
        <v>125089</v>
      </c>
      <c r="T756" s="278">
        <f>IF(Y80&gt;0,ROUND(Y80,2),0)</f>
        <v>0</v>
      </c>
      <c r="U756" s="276"/>
      <c r="V756" s="277"/>
      <c r="W756" s="276"/>
      <c r="X756" s="276"/>
      <c r="Y756" s="276">
        <f t="shared" si="21"/>
        <v>9048151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5" customHeight="1" x14ac:dyDescent="0.3">
      <c r="A757" s="209" t="str">
        <f>RIGHT($C$83,3)&amp;"*"&amp;RIGHT($C$82,4)&amp;"*"&amp;Z$55&amp;"*"&amp;"A"</f>
        <v>131*2019*7150*A</v>
      </c>
      <c r="B757" s="276">
        <f>ROUND(Z59,0)</f>
        <v>24222</v>
      </c>
      <c r="C757" s="278">
        <f>ROUND(Z60,2)</f>
        <v>73.52</v>
      </c>
      <c r="D757" s="276">
        <f>ROUND(Z61,0)</f>
        <v>7093112</v>
      </c>
      <c r="E757" s="276">
        <f>ROUND(Z62,0)</f>
        <v>1628749</v>
      </c>
      <c r="F757" s="276">
        <f>ROUND(Z63,0)</f>
        <v>411259</v>
      </c>
      <c r="G757" s="276">
        <f>ROUND(Z64,0)</f>
        <v>14197685</v>
      </c>
      <c r="H757" s="276">
        <f>ROUND(Z65,0)</f>
        <v>0</v>
      </c>
      <c r="I757" s="276">
        <f>ROUND(Z66,0)</f>
        <v>1737376</v>
      </c>
      <c r="J757" s="276">
        <f>ROUND(Z67,0)</f>
        <v>2022230</v>
      </c>
      <c r="K757" s="276">
        <f>ROUND(Z68,0)</f>
        <v>970363</v>
      </c>
      <c r="L757" s="276">
        <f>ROUND(Z69,0)</f>
        <v>231174</v>
      </c>
      <c r="M757" s="276">
        <f>ROUND(Z70,0)</f>
        <v>7895</v>
      </c>
      <c r="N757" s="276">
        <f>ROUND(Z75,0)</f>
        <v>115911528</v>
      </c>
      <c r="O757" s="276">
        <f>ROUND(Z73,0)</f>
        <v>26806661</v>
      </c>
      <c r="P757" s="276">
        <f>IF(Z76&gt;0,ROUND(Z76,0),0)</f>
        <v>13944</v>
      </c>
      <c r="Q757" s="276">
        <f>IF(Z77&gt;0,ROUND(Z77,0),0)</f>
        <v>0</v>
      </c>
      <c r="R757" s="276">
        <f>IF(Z78&gt;0,ROUND(Z78,0),0)</f>
        <v>3952</v>
      </c>
      <c r="S757" s="276">
        <f>IF(Z79&gt;0,ROUND(Z79,0),0)</f>
        <v>67265</v>
      </c>
      <c r="T757" s="278">
        <f>IF(Z80&gt;0,ROUND(Z80,2),0)</f>
        <v>29</v>
      </c>
      <c r="U757" s="276"/>
      <c r="V757" s="277"/>
      <c r="W757" s="276"/>
      <c r="X757" s="276"/>
      <c r="Y757" s="276">
        <f t="shared" si="21"/>
        <v>8987469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5" customHeight="1" x14ac:dyDescent="0.3">
      <c r="A758" s="209" t="str">
        <f>RIGHT($C$83,3)&amp;"*"&amp;RIGHT($C$82,4)&amp;"*"&amp;AA$55&amp;"*"&amp;"A"</f>
        <v>131*2019*7160*A</v>
      </c>
      <c r="B758" s="276">
        <f>ROUND(AA59,0)</f>
        <v>22625</v>
      </c>
      <c r="C758" s="278">
        <f>ROUND(AA60,2)</f>
        <v>5.96</v>
      </c>
      <c r="D758" s="276">
        <f>ROUND(AA61,0)</f>
        <v>705215</v>
      </c>
      <c r="E758" s="276">
        <f>ROUND(AA62,0)</f>
        <v>163248</v>
      </c>
      <c r="F758" s="276">
        <f>ROUND(AA63,0)</f>
        <v>3938</v>
      </c>
      <c r="G758" s="276">
        <f>ROUND(AA64,0)</f>
        <v>416072</v>
      </c>
      <c r="H758" s="276">
        <f>ROUND(AA65,0)</f>
        <v>0</v>
      </c>
      <c r="I758" s="276">
        <f>ROUND(AA66,0)</f>
        <v>373741</v>
      </c>
      <c r="J758" s="276">
        <f>ROUND(AA67,0)</f>
        <v>177075</v>
      </c>
      <c r="K758" s="276">
        <f>ROUND(AA68,0)</f>
        <v>52898</v>
      </c>
      <c r="L758" s="276">
        <f>ROUND(AA69,0)</f>
        <v>778</v>
      </c>
      <c r="M758" s="276">
        <f>ROUND(AA70,0)</f>
        <v>0</v>
      </c>
      <c r="N758" s="276">
        <f>ROUND(AA75,0)</f>
        <v>12333102</v>
      </c>
      <c r="O758" s="276">
        <f>ROUND(AA73,0)</f>
        <v>1130511</v>
      </c>
      <c r="P758" s="276">
        <f>IF(AA76&gt;0,ROUND(AA76,0),0)</f>
        <v>2711</v>
      </c>
      <c r="Q758" s="276">
        <f>IF(AA77&gt;0,ROUND(AA77,0),0)</f>
        <v>0</v>
      </c>
      <c r="R758" s="276">
        <f>IF(AA78&gt;0,ROUND(AA78,0),0)</f>
        <v>768</v>
      </c>
      <c r="S758" s="276">
        <f>IF(AA79&gt;0,ROUND(AA79,0),0)</f>
        <v>19935</v>
      </c>
      <c r="T758" s="278">
        <f>IF(AA80&gt;0,ROUND(AA80,2),0)</f>
        <v>1</v>
      </c>
      <c r="U758" s="276"/>
      <c r="V758" s="277"/>
      <c r="W758" s="276"/>
      <c r="X758" s="276"/>
      <c r="Y758" s="276">
        <f t="shared" si="21"/>
        <v>975446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5" customHeight="1" x14ac:dyDescent="0.3">
      <c r="A759" s="209" t="str">
        <f>RIGHT($C$83,3)&amp;"*"&amp;RIGHT($C$82,4)&amp;"*"&amp;AB$55&amp;"*"&amp;"A"</f>
        <v>131*2019*7170*A</v>
      </c>
      <c r="B759" s="276"/>
      <c r="C759" s="278">
        <f>ROUND(AB60,2)</f>
        <v>57.04</v>
      </c>
      <c r="D759" s="276">
        <f>ROUND(AB61,0)</f>
        <v>5866322</v>
      </c>
      <c r="E759" s="276">
        <f>ROUND(AB62,0)</f>
        <v>1338424</v>
      </c>
      <c r="F759" s="276">
        <f>ROUND(AB63,0)</f>
        <v>0</v>
      </c>
      <c r="G759" s="276">
        <f>ROUND(AB64,0)</f>
        <v>21158617</v>
      </c>
      <c r="H759" s="276">
        <f>ROUND(AB65,0)</f>
        <v>11</v>
      </c>
      <c r="I759" s="276">
        <f>ROUND(AB66,0)</f>
        <v>273998</v>
      </c>
      <c r="J759" s="276">
        <f>ROUND(AB67,0)</f>
        <v>638811</v>
      </c>
      <c r="K759" s="276">
        <f>ROUND(AB68,0)</f>
        <v>182240</v>
      </c>
      <c r="L759" s="276">
        <f>ROUND(AB69,0)</f>
        <v>20978</v>
      </c>
      <c r="M759" s="276">
        <f>ROUND(AB70,0)</f>
        <v>0</v>
      </c>
      <c r="N759" s="276">
        <f>ROUND(AB75,0)</f>
        <v>85156852</v>
      </c>
      <c r="O759" s="276">
        <f>ROUND(AB73,0)</f>
        <v>27673688</v>
      </c>
      <c r="P759" s="276">
        <f>IF(AB76&gt;0,ROUND(AB76,0),0)</f>
        <v>7080</v>
      </c>
      <c r="Q759" s="276">
        <f>IF(AB77&gt;0,ROUND(AB77,0),0)</f>
        <v>0</v>
      </c>
      <c r="R759" s="276">
        <f>IF(AB78&gt;0,ROUND(AB78,0),0)</f>
        <v>2007</v>
      </c>
      <c r="S759" s="276">
        <f>IF(AB79&gt;0,ROUND(AB79,0),0)</f>
        <v>5772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6434735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5" customHeight="1" x14ac:dyDescent="0.3">
      <c r="A760" s="209" t="str">
        <f>RIGHT($C$83,3)&amp;"*"&amp;RIGHT($C$82,4)&amp;"*"&amp;AC$55&amp;"*"&amp;"A"</f>
        <v>131*2019*7180*A</v>
      </c>
      <c r="B760" s="276">
        <f>ROUND(AC59,0)</f>
        <v>0</v>
      </c>
      <c r="C760" s="278">
        <f>ROUND(AC60,2)</f>
        <v>17.97</v>
      </c>
      <c r="D760" s="276">
        <f>ROUND(AC61,0)</f>
        <v>1545816</v>
      </c>
      <c r="E760" s="276">
        <f>ROUND(AC62,0)</f>
        <v>420520</v>
      </c>
      <c r="F760" s="276">
        <f>ROUND(AC63,0)</f>
        <v>37858</v>
      </c>
      <c r="G760" s="276">
        <f>ROUND(AC64,0)</f>
        <v>208473</v>
      </c>
      <c r="H760" s="276">
        <f>ROUND(AC65,0)</f>
        <v>0</v>
      </c>
      <c r="I760" s="276">
        <f>ROUND(AC66,0)</f>
        <v>78735</v>
      </c>
      <c r="J760" s="276">
        <f>ROUND(AC67,0)</f>
        <v>61666</v>
      </c>
      <c r="K760" s="276">
        <f>ROUND(AC68,0)</f>
        <v>29820</v>
      </c>
      <c r="L760" s="276">
        <f>ROUND(AC69,0)</f>
        <v>3899</v>
      </c>
      <c r="M760" s="276">
        <f>ROUND(AC70,0)</f>
        <v>0</v>
      </c>
      <c r="N760" s="276">
        <f>ROUND(AC75,0)</f>
        <v>8162791</v>
      </c>
      <c r="O760" s="276">
        <f>ROUND(AC73,0)</f>
        <v>7887162</v>
      </c>
      <c r="P760" s="276">
        <f>IF(AC76&gt;0,ROUND(AC76,0),0)</f>
        <v>1148</v>
      </c>
      <c r="Q760" s="276">
        <f>IF(AC77&gt;0,ROUND(AC77,0),0)</f>
        <v>0</v>
      </c>
      <c r="R760" s="276">
        <f>IF(AC78&gt;0,ROUND(AC78,0),0)</f>
        <v>325</v>
      </c>
      <c r="S760" s="276">
        <f>IF(AC79&gt;0,ROUND(AC79,0),0)</f>
        <v>312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690427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5" customHeight="1" x14ac:dyDescent="0.3">
      <c r="A761" s="209" t="str">
        <f>RIGHT($C$83,3)&amp;"*"&amp;RIGHT($C$82,4)&amp;"*"&amp;AD$55&amp;"*"&amp;"A"</f>
        <v>131*2019*7190*A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10</v>
      </c>
      <c r="H761" s="276">
        <f>ROUND(AD65,0)</f>
        <v>0</v>
      </c>
      <c r="I761" s="276">
        <f>ROUND(AD66,0)</f>
        <v>862488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1642650</v>
      </c>
      <c r="O761" s="276">
        <f>ROUND(AD73,0)</f>
        <v>1532747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112586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5" customHeight="1" x14ac:dyDescent="0.3">
      <c r="A762" s="209" t="str">
        <f>RIGHT($C$83,3)&amp;"*"&amp;RIGHT($C$82,4)&amp;"*"&amp;AE$55&amp;"*"&amp;"A"</f>
        <v>131*2019*7200*A</v>
      </c>
      <c r="B762" s="276">
        <f>ROUND(AE59,0)</f>
        <v>0</v>
      </c>
      <c r="C762" s="278">
        <f>ROUND(AE60,2)</f>
        <v>29.69</v>
      </c>
      <c r="D762" s="276">
        <f>ROUND(AE61,0)</f>
        <v>2556109</v>
      </c>
      <c r="E762" s="276">
        <f>ROUND(AE62,0)</f>
        <v>616960</v>
      </c>
      <c r="F762" s="276">
        <f>ROUND(AE63,0)</f>
        <v>0</v>
      </c>
      <c r="G762" s="276">
        <f>ROUND(AE64,0)</f>
        <v>5197</v>
      </c>
      <c r="H762" s="276">
        <f>ROUND(AE65,0)</f>
        <v>0</v>
      </c>
      <c r="I762" s="276">
        <f>ROUND(AE66,0)</f>
        <v>8313</v>
      </c>
      <c r="J762" s="276">
        <f>ROUND(AE67,0)</f>
        <v>17780</v>
      </c>
      <c r="K762" s="276">
        <f>ROUND(AE68,0)</f>
        <v>0</v>
      </c>
      <c r="L762" s="276">
        <f>ROUND(AE69,0)</f>
        <v>20889</v>
      </c>
      <c r="M762" s="276">
        <f>ROUND(AE70,0)</f>
        <v>1083809</v>
      </c>
      <c r="N762" s="276">
        <f>ROUND(AE75,0)</f>
        <v>7258311</v>
      </c>
      <c r="O762" s="276">
        <f>ROUND(AE73,0)</f>
        <v>5550816</v>
      </c>
      <c r="P762" s="276">
        <f>IF(AE76&gt;0,ROUND(AE76,0),0)</f>
        <v>1115</v>
      </c>
      <c r="Q762" s="276">
        <f>IF(AE77&gt;0,ROUND(AE77,0),0)</f>
        <v>0</v>
      </c>
      <c r="R762" s="276">
        <f>IF(AE78&gt;0,ROUND(AE78,0),0)</f>
        <v>316</v>
      </c>
      <c r="S762" s="276">
        <f>IF(AE79&gt;0,ROUND(AE79,0),0)</f>
        <v>11204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702950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5" customHeight="1" x14ac:dyDescent="0.3">
      <c r="A763" s="209" t="str">
        <f>RIGHT($C$83,3)&amp;"*"&amp;RIGHT($C$82,4)&amp;"*"&amp;AF$55&amp;"*"&amp;"A"</f>
        <v>131*2019*7220*A</v>
      </c>
      <c r="B763" s="276">
        <f>ROUND(AF59,0)</f>
        <v>26545</v>
      </c>
      <c r="C763" s="278">
        <f>ROUND(AF60,2)</f>
        <v>49.98</v>
      </c>
      <c r="D763" s="276">
        <f>ROUND(AF61,0)</f>
        <v>2855895</v>
      </c>
      <c r="E763" s="276">
        <f>ROUND(AF62,0)</f>
        <v>823446</v>
      </c>
      <c r="F763" s="276">
        <f>ROUND(AF63,0)</f>
        <v>0</v>
      </c>
      <c r="G763" s="276">
        <f>ROUND(AF64,0)</f>
        <v>126767</v>
      </c>
      <c r="H763" s="276">
        <f>ROUND(AF65,0)</f>
        <v>28152</v>
      </c>
      <c r="I763" s="276">
        <f>ROUND(AF66,0)</f>
        <v>57928</v>
      </c>
      <c r="J763" s="276">
        <f>ROUND(AF67,0)</f>
        <v>25113</v>
      </c>
      <c r="K763" s="276">
        <f>ROUND(AF68,0)</f>
        <v>449786</v>
      </c>
      <c r="L763" s="276">
        <f>ROUND(AF69,0)</f>
        <v>37044</v>
      </c>
      <c r="M763" s="276">
        <f>ROUND(AF70,0)</f>
        <v>36574</v>
      </c>
      <c r="N763" s="276">
        <f>ROUND(AF75,0)</f>
        <v>9351601</v>
      </c>
      <c r="O763" s="276">
        <f>ROUND(AF73,0)</f>
        <v>720</v>
      </c>
      <c r="P763" s="276">
        <f>IF(AF76&gt;0,ROUND(AF76,0),0)</f>
        <v>0</v>
      </c>
      <c r="Q763" s="276">
        <f>IF(AF77&gt;0,ROUND(AF77,0),0)</f>
        <v>19758</v>
      </c>
      <c r="R763" s="276">
        <f>IF(AF78&gt;0,ROUND(AF78,0),0)</f>
        <v>0</v>
      </c>
      <c r="S763" s="276">
        <f>IF(AF79&gt;0,ROUND(AF79,0),0)</f>
        <v>449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978022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5" customHeight="1" x14ac:dyDescent="0.3">
      <c r="A764" s="209" t="str">
        <f>RIGHT($C$83,3)&amp;"*"&amp;RIGHT($C$82,4)&amp;"*"&amp;AG$55&amp;"*"&amp;"A"</f>
        <v>131*2019*7230*A</v>
      </c>
      <c r="B764" s="276">
        <f>ROUND(AG59,0)</f>
        <v>51464</v>
      </c>
      <c r="C764" s="278">
        <f>ROUND(AG60,2)</f>
        <v>98.45</v>
      </c>
      <c r="D764" s="276">
        <f>ROUND(AG61,0)</f>
        <v>8180925</v>
      </c>
      <c r="E764" s="276">
        <f>ROUND(AG62,0)</f>
        <v>1950394</v>
      </c>
      <c r="F764" s="276">
        <f>ROUND(AG63,0)</f>
        <v>3454791</v>
      </c>
      <c r="G764" s="276">
        <f>ROUND(AG64,0)</f>
        <v>1321676</v>
      </c>
      <c r="H764" s="276">
        <f>ROUND(AG65,0)</f>
        <v>0</v>
      </c>
      <c r="I764" s="276">
        <f>ROUND(AG66,0)</f>
        <v>332445</v>
      </c>
      <c r="J764" s="276">
        <f>ROUND(AG67,0)</f>
        <v>695229</v>
      </c>
      <c r="K764" s="276">
        <f>ROUND(AG68,0)</f>
        <v>0</v>
      </c>
      <c r="L764" s="276">
        <f>ROUND(AG69,0)</f>
        <v>23021</v>
      </c>
      <c r="M764" s="276">
        <f>ROUND(AG70,0)</f>
        <v>0</v>
      </c>
      <c r="N764" s="276">
        <f>ROUND(AG75,0)</f>
        <v>146053666</v>
      </c>
      <c r="O764" s="276">
        <f>ROUND(AG73,0)</f>
        <v>37201192</v>
      </c>
      <c r="P764" s="276">
        <f>IF(AG76&gt;0,ROUND(AG76,0),0)</f>
        <v>36883</v>
      </c>
      <c r="Q764" s="276">
        <f>IF(AG77&gt;0,ROUND(AG77,0),0)</f>
        <v>8859</v>
      </c>
      <c r="R764" s="276">
        <f>IF(AG78&gt;0,ROUND(AG78,0),0)</f>
        <v>10453</v>
      </c>
      <c r="S764" s="276">
        <f>IF(AG79&gt;0,ROUND(AG79,0),0)</f>
        <v>190528</v>
      </c>
      <c r="T764" s="278">
        <f>IF(AG80&gt;0,ROUND(AG80,2),0)</f>
        <v>55</v>
      </c>
      <c r="U764" s="276"/>
      <c r="V764" s="277"/>
      <c r="W764" s="276"/>
      <c r="X764" s="276"/>
      <c r="Y764" s="276">
        <f t="shared" si="21"/>
        <v>12836934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5" customHeight="1" x14ac:dyDescent="0.3">
      <c r="A765" s="209" t="str">
        <f>RIGHT($C$83,3)&amp;"*"&amp;RIGHT($C$82,4)&amp;"*"&amp;AH$55&amp;"*"&amp;"A"</f>
        <v>131*2019*7240*A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5" customHeight="1" x14ac:dyDescent="0.3">
      <c r="A766" s="209" t="str">
        <f>RIGHT($C$83,3)&amp;"*"&amp;RIGHT($C$82,4)&amp;"*"&amp;AI$55&amp;"*"&amp;"A"</f>
        <v>131*2019*7250*A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5" customHeight="1" x14ac:dyDescent="0.3">
      <c r="A767" s="209" t="str">
        <f>RIGHT($C$83,3)&amp;"*"&amp;RIGHT($C$82,4)&amp;"*"&amp;AJ$55&amp;"*"&amp;"A"</f>
        <v>131*2019*7260*A</v>
      </c>
      <c r="B767" s="276">
        <f>ROUND(AJ59,0)</f>
        <v>22075</v>
      </c>
      <c r="C767" s="278">
        <f>ROUND(AJ60,2)</f>
        <v>26.46</v>
      </c>
      <c r="D767" s="276">
        <f>ROUND(AJ61,0)</f>
        <v>2221966</v>
      </c>
      <c r="E767" s="276">
        <f>ROUND(AJ62,0)</f>
        <v>560469</v>
      </c>
      <c r="F767" s="276">
        <f>ROUND(AJ63,0)</f>
        <v>0</v>
      </c>
      <c r="G767" s="276">
        <f>ROUND(AJ64,0)</f>
        <v>306091</v>
      </c>
      <c r="H767" s="276">
        <f>ROUND(AJ65,0)</f>
        <v>850</v>
      </c>
      <c r="I767" s="276">
        <f>ROUND(AJ66,0)</f>
        <v>45796</v>
      </c>
      <c r="J767" s="276">
        <f>ROUND(AJ67,0)</f>
        <v>16723</v>
      </c>
      <c r="K767" s="276">
        <f>ROUND(AJ68,0)</f>
        <v>205432</v>
      </c>
      <c r="L767" s="276">
        <f>ROUND(AJ69,0)</f>
        <v>19225</v>
      </c>
      <c r="M767" s="276">
        <f>ROUND(AJ70,0)</f>
        <v>167291</v>
      </c>
      <c r="N767" s="276">
        <f>ROUND(AJ75,0)</f>
        <v>3463848</v>
      </c>
      <c r="O767" s="276">
        <f>ROUND(AJ73,0)</f>
        <v>12742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8903</v>
      </c>
      <c r="T767" s="278">
        <f>IF(AJ80&gt;0,ROUND(AJ80,2),0)</f>
        <v>4</v>
      </c>
      <c r="U767" s="276"/>
      <c r="V767" s="277"/>
      <c r="W767" s="276"/>
      <c r="X767" s="276"/>
      <c r="Y767" s="276">
        <f t="shared" si="21"/>
        <v>563653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5" customHeight="1" x14ac:dyDescent="0.3">
      <c r="A768" s="209" t="str">
        <f>RIGHT($C$83,3)&amp;"*"&amp;RIGHT($C$82,4)&amp;"*"&amp;AK$55&amp;"*"&amp;"A"</f>
        <v>131*2019*7310*A</v>
      </c>
      <c r="B768" s="276">
        <f>ROUND(AK59,0)</f>
        <v>0</v>
      </c>
      <c r="C768" s="278">
        <f>ROUND(AK60,2)</f>
        <v>11.3</v>
      </c>
      <c r="D768" s="276">
        <f>ROUND(AK61,0)</f>
        <v>980046</v>
      </c>
      <c r="E768" s="276">
        <f>ROUND(AK62,0)</f>
        <v>220598</v>
      </c>
      <c r="F768" s="276">
        <f>ROUND(AK63,0)</f>
        <v>0</v>
      </c>
      <c r="G768" s="276">
        <f>ROUND(AK64,0)</f>
        <v>1092</v>
      </c>
      <c r="H768" s="276">
        <f>ROUND(AK65,0)</f>
        <v>0</v>
      </c>
      <c r="I768" s="276">
        <f>ROUND(AK66,0)</f>
        <v>0</v>
      </c>
      <c r="J768" s="276">
        <f>ROUND(AK67,0)</f>
        <v>11301</v>
      </c>
      <c r="K768" s="276">
        <f>ROUND(AK68,0)</f>
        <v>0</v>
      </c>
      <c r="L768" s="276">
        <f>ROUND(AK69,0)</f>
        <v>5546</v>
      </c>
      <c r="M768" s="276">
        <f>ROUND(AK70,0)</f>
        <v>266013</v>
      </c>
      <c r="N768" s="276">
        <f>ROUND(AK75,0)</f>
        <v>3522777</v>
      </c>
      <c r="O768" s="276">
        <f>ROUND(AK73,0)</f>
        <v>3066953</v>
      </c>
      <c r="P768" s="276">
        <f>IF(AK76&gt;0,ROUND(AK76,0),0)</f>
        <v>740</v>
      </c>
      <c r="Q768" s="276">
        <f>IF(AK77&gt;0,ROUND(AK77,0),0)</f>
        <v>0</v>
      </c>
      <c r="R768" s="276">
        <f>IF(AK78&gt;0,ROUND(AK78,0),0)</f>
        <v>210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342492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5" customHeight="1" x14ac:dyDescent="0.3">
      <c r="A769" s="209" t="str">
        <f>RIGHT($C$83,3)&amp;"*"&amp;RIGHT($C$82,4)&amp;"*"&amp;AL$55&amp;"*"&amp;"A"</f>
        <v>131*2019*7320*A</v>
      </c>
      <c r="B769" s="276">
        <f>ROUND(AL59,0)</f>
        <v>0</v>
      </c>
      <c r="C769" s="278">
        <f>ROUND(AL60,2)</f>
        <v>5</v>
      </c>
      <c r="D769" s="276">
        <f>ROUND(AL61,0)</f>
        <v>473499</v>
      </c>
      <c r="E769" s="276">
        <f>ROUND(AL62,0)</f>
        <v>106503</v>
      </c>
      <c r="F769" s="276">
        <f>ROUND(AL63,0)</f>
        <v>0</v>
      </c>
      <c r="G769" s="276">
        <f>ROUND(AL64,0)</f>
        <v>533</v>
      </c>
      <c r="H769" s="276">
        <f>ROUND(AL65,0)</f>
        <v>0</v>
      </c>
      <c r="I769" s="276">
        <f>ROUND(AL66,0)</f>
        <v>0</v>
      </c>
      <c r="J769" s="276">
        <f>ROUND(AL67,0)</f>
        <v>7966</v>
      </c>
      <c r="K769" s="276">
        <f>ROUND(AL68,0)</f>
        <v>0</v>
      </c>
      <c r="L769" s="276">
        <f>ROUND(AL69,0)</f>
        <v>6323</v>
      </c>
      <c r="M769" s="276">
        <f>ROUND(AL70,0)</f>
        <v>0</v>
      </c>
      <c r="N769" s="276">
        <f>ROUND(AL75,0)</f>
        <v>2555026</v>
      </c>
      <c r="O769" s="276">
        <f>ROUND(AL73,0)</f>
        <v>2176492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156318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5" customHeight="1" x14ac:dyDescent="0.3">
      <c r="A770" s="209" t="str">
        <f>RIGHT($C$83,3)&amp;"*"&amp;RIGHT($C$82,4)&amp;"*"&amp;AM$55&amp;"*"&amp;"A"</f>
        <v>131*2019*7330*A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5" customHeight="1" x14ac:dyDescent="0.3">
      <c r="A771" s="209" t="str">
        <f>RIGHT($C$83,3)&amp;"*"&amp;RIGHT($C$82,4)&amp;"*"&amp;AN$55&amp;"*"&amp;"A"</f>
        <v>131*2019*7340*A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5" customHeight="1" x14ac:dyDescent="0.3">
      <c r="A772" s="209" t="str">
        <f>RIGHT($C$83,3)&amp;"*"&amp;RIGHT($C$82,4)&amp;"*"&amp;AO$55&amp;"*"&amp;"A"</f>
        <v>131*2019*7350*A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5" customHeight="1" x14ac:dyDescent="0.3">
      <c r="A773" s="209" t="str">
        <f>RIGHT($C$83,3)&amp;"*"&amp;RIGHT($C$82,4)&amp;"*"&amp;AP$55&amp;"*"&amp;"A"</f>
        <v>131*2019*7380*A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5" customHeight="1" x14ac:dyDescent="0.3">
      <c r="A774" s="209" t="str">
        <f>RIGHT($C$83,3)&amp;"*"&amp;RIGHT($C$82,4)&amp;"*"&amp;AQ$55&amp;"*"&amp;"A"</f>
        <v>131*2019*7390*A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5" customHeight="1" x14ac:dyDescent="0.3">
      <c r="A775" s="209" t="str">
        <f>RIGHT($C$83,3)&amp;"*"&amp;RIGHT($C$82,4)&amp;"*"&amp;AR$55&amp;"*"&amp;"A"</f>
        <v>131*2019*7400*A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5" customHeight="1" x14ac:dyDescent="0.3">
      <c r="A776" s="209" t="str">
        <f>RIGHT($C$83,3)&amp;"*"&amp;RIGHT($C$82,4)&amp;"*"&amp;AS$55&amp;"*"&amp;"A"</f>
        <v>131*2019*7410*A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5" customHeight="1" x14ac:dyDescent="0.3">
      <c r="A777" s="209" t="str">
        <f>RIGHT($C$83,3)&amp;"*"&amp;RIGHT($C$82,4)&amp;"*"&amp;AT$55&amp;"*"&amp;"A"</f>
        <v>131*2019*7420*A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5" customHeight="1" x14ac:dyDescent="0.3">
      <c r="A778" s="209" t="str">
        <f>RIGHT($C$83,3)&amp;"*"&amp;RIGHT($C$82,4)&amp;"*"&amp;AU$55&amp;"*"&amp;"A"</f>
        <v>131*2019*7430*A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5" customHeight="1" x14ac:dyDescent="0.3">
      <c r="A779" s="209" t="str">
        <f>RIGHT($C$83,3)&amp;"*"&amp;RIGHT($C$82,4)&amp;"*"&amp;AV$55&amp;"*"&amp;"A"</f>
        <v>131*2019*7490*A</v>
      </c>
      <c r="B779" s="276"/>
      <c r="C779" s="278">
        <f>ROUND(AV60,2)</f>
        <v>448.06</v>
      </c>
      <c r="D779" s="276">
        <f>ROUND(AV61,0)</f>
        <v>70662662</v>
      </c>
      <c r="E779" s="276">
        <f>ROUND(AV62,0)</f>
        <v>16113476</v>
      </c>
      <c r="F779" s="276">
        <f>ROUND(AV63,0)</f>
        <v>2822896</v>
      </c>
      <c r="G779" s="276">
        <f>ROUND(AV64,0)</f>
        <v>4002925</v>
      </c>
      <c r="H779" s="276">
        <f>ROUND(AV65,0)</f>
        <v>120840</v>
      </c>
      <c r="I779" s="276">
        <f>ROUND(AV66,0)</f>
        <v>1444163</v>
      </c>
      <c r="J779" s="276">
        <f>ROUND(AV67,0)</f>
        <v>3606254</v>
      </c>
      <c r="K779" s="276">
        <f>ROUND(AV68,0)</f>
        <v>5621389</v>
      </c>
      <c r="L779" s="276">
        <f>ROUND(AV69,0)</f>
        <v>1219443</v>
      </c>
      <c r="M779" s="276">
        <f>ROUND(AV70,0)</f>
        <v>1668858</v>
      </c>
      <c r="N779" s="276">
        <f>ROUND(AV75,0)</f>
        <v>130179546</v>
      </c>
      <c r="O779" s="276">
        <f>ROUND(AV73,0)</f>
        <v>3100738</v>
      </c>
      <c r="P779" s="276">
        <f>IF(AV76&gt;0,ROUND(AV76,0),0)</f>
        <v>3628</v>
      </c>
      <c r="Q779" s="276">
        <f>IF(AV77&gt;0,ROUND(AV77,0),0)</f>
        <v>0</v>
      </c>
      <c r="R779" s="276">
        <f>IF(AV78&gt;0,ROUND(AV78,0),0)</f>
        <v>1028</v>
      </c>
      <c r="S779" s="276">
        <f>IF(AV79&gt;0,ROUND(AV79,0),0)</f>
        <v>101441</v>
      </c>
      <c r="T779" s="278">
        <f>IF(AV80&gt;0,ROUND(AV80,2),0)</f>
        <v>9</v>
      </c>
      <c r="U779" s="276"/>
      <c r="V779" s="277"/>
      <c r="W779" s="276"/>
      <c r="X779" s="276"/>
      <c r="Y779" s="276">
        <f t="shared" si="21"/>
        <v>14333275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5" customHeight="1" x14ac:dyDescent="0.3">
      <c r="A780" s="209" t="str">
        <f>RIGHT($C$83,3)&amp;"*"&amp;RIGHT($C$82,4)&amp;"*"&amp;AW$55&amp;"*"&amp;"A"</f>
        <v>131*2019*8200*A</v>
      </c>
      <c r="B780" s="276"/>
      <c r="C780" s="278">
        <f>ROUND(AW60,2)</f>
        <v>3.34</v>
      </c>
      <c r="D780" s="276">
        <f>ROUND(AW61,0)</f>
        <v>286682</v>
      </c>
      <c r="E780" s="276">
        <f>ROUND(AW62,0)</f>
        <v>68794</v>
      </c>
      <c r="F780" s="276">
        <f>ROUND(AW63,0)</f>
        <v>11988</v>
      </c>
      <c r="G780" s="276">
        <f>ROUND(AW64,0)</f>
        <v>2010</v>
      </c>
      <c r="H780" s="276">
        <f>ROUND(AW65,0)</f>
        <v>0</v>
      </c>
      <c r="I780" s="276">
        <f>ROUND(AW66,0)</f>
        <v>18320</v>
      </c>
      <c r="J780" s="276">
        <f>ROUND(AW67,0)</f>
        <v>0</v>
      </c>
      <c r="K780" s="276">
        <f>ROUND(AW68,0)</f>
        <v>0</v>
      </c>
      <c r="L780" s="276">
        <f>ROUND(AW69,0)</f>
        <v>8247</v>
      </c>
      <c r="M780" s="276">
        <f>ROUND(AW70,0)</f>
        <v>188342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5" customHeight="1" x14ac:dyDescent="0.3">
      <c r="A781" s="209" t="str">
        <f>RIGHT($C$83,3)&amp;"*"&amp;RIGHT($C$82,4)&amp;"*"&amp;AX$55&amp;"*"&amp;"A"</f>
        <v>131*2019*8310*A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5" customHeight="1" x14ac:dyDescent="0.3">
      <c r="A782" s="209" t="str">
        <f>RIGHT($C$83,3)&amp;"*"&amp;RIGHT($C$82,4)&amp;"*"&amp;AY$55&amp;"*"&amp;"A"</f>
        <v>131*2019*8320*A</v>
      </c>
      <c r="B782" s="276">
        <f>ROUND(AY59,0)</f>
        <v>296155</v>
      </c>
      <c r="C782" s="278">
        <f>ROUND(AY60,2)</f>
        <v>6.76</v>
      </c>
      <c r="D782" s="276">
        <f>ROUND(AY61,0)</f>
        <v>444331</v>
      </c>
      <c r="E782" s="276">
        <f>ROUND(AY62,0)</f>
        <v>122018</v>
      </c>
      <c r="F782" s="276">
        <f>ROUND(AY63,0)</f>
        <v>0</v>
      </c>
      <c r="G782" s="276">
        <f>ROUND(AY64,0)</f>
        <v>941</v>
      </c>
      <c r="H782" s="276">
        <f>ROUND(AY65,0)</f>
        <v>0</v>
      </c>
      <c r="I782" s="276">
        <f>ROUND(AY66,0)</f>
        <v>12758</v>
      </c>
      <c r="J782" s="276">
        <f>ROUND(AY67,0)</f>
        <v>95665</v>
      </c>
      <c r="K782" s="276">
        <f>ROUND(AY68,0)</f>
        <v>0</v>
      </c>
      <c r="L782" s="276">
        <f>ROUND(AY69,0)</f>
        <v>4038</v>
      </c>
      <c r="M782" s="276">
        <f>ROUND(AY70,0)</f>
        <v>257</v>
      </c>
      <c r="N782" s="276"/>
      <c r="O782" s="276"/>
      <c r="P782" s="276">
        <f>IF(AY76&gt;0,ROUND(AY76,0),0)</f>
        <v>6264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5" customHeight="1" x14ac:dyDescent="0.3">
      <c r="A783" s="209" t="str">
        <f>RIGHT($C$83,3)&amp;"*"&amp;RIGHT($C$82,4)&amp;"*"&amp;AZ$55&amp;"*"&amp;"A"</f>
        <v>131*2019*8330*A</v>
      </c>
      <c r="B783" s="276">
        <f>ROUND(AZ59,0)</f>
        <v>649411</v>
      </c>
      <c r="C783" s="278">
        <f>ROUND(AZ60,2)</f>
        <v>64.849999999999994</v>
      </c>
      <c r="D783" s="276">
        <f>ROUND(AZ61,0)</f>
        <v>3135973</v>
      </c>
      <c r="E783" s="276">
        <f>ROUND(AZ62,0)</f>
        <v>988983</v>
      </c>
      <c r="F783" s="276">
        <f>ROUND(AZ63,0)</f>
        <v>0</v>
      </c>
      <c r="G783" s="276">
        <f>ROUND(AZ64,0)</f>
        <v>2786461</v>
      </c>
      <c r="H783" s="276">
        <f>ROUND(AZ65,0)</f>
        <v>0</v>
      </c>
      <c r="I783" s="276">
        <f>ROUND(AZ66,0)</f>
        <v>160057</v>
      </c>
      <c r="J783" s="276">
        <f>ROUND(AZ67,0)</f>
        <v>192004</v>
      </c>
      <c r="K783" s="276">
        <f>ROUND(AZ68,0)</f>
        <v>182740</v>
      </c>
      <c r="L783" s="276">
        <f>ROUND(AZ69,0)</f>
        <v>1105</v>
      </c>
      <c r="M783" s="276">
        <f>ROUND(AZ70,0)</f>
        <v>2793044</v>
      </c>
      <c r="N783" s="276"/>
      <c r="O783" s="276"/>
      <c r="P783" s="276">
        <f>IF(AZ76&gt;0,ROUND(AZ76,0),0)</f>
        <v>8218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5" customHeight="1" x14ac:dyDescent="0.3">
      <c r="A784" s="209" t="str">
        <f>RIGHT($C$83,3)&amp;"*"&amp;RIGHT($C$82,4)&amp;"*"&amp;BA$55&amp;"*"&amp;"A"</f>
        <v>131*2019*8350*A</v>
      </c>
      <c r="B784" s="276">
        <f>ROUND(BA59,0)</f>
        <v>0</v>
      </c>
      <c r="C784" s="278">
        <f>ROUND(BA60,2)</f>
        <v>3.98</v>
      </c>
      <c r="D784" s="276">
        <f>ROUND(BA61,0)</f>
        <v>164522</v>
      </c>
      <c r="E784" s="276">
        <f>ROUND(BA62,0)</f>
        <v>41068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261172</v>
      </c>
      <c r="J784" s="276">
        <f>ROUND(BA67,0)</f>
        <v>12722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833</v>
      </c>
      <c r="Q784" s="276">
        <f>IF(BA77&gt;0,ROUND(BA77,0),0)</f>
        <v>0</v>
      </c>
      <c r="R784" s="276">
        <f>IF(BA78&gt;0,ROUND(BA78,0),0)</f>
        <v>236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5" customHeight="1" x14ac:dyDescent="0.3">
      <c r="A785" s="209" t="str">
        <f>RIGHT($C$83,3)&amp;"*"&amp;RIGHT($C$82,4)&amp;"*"&amp;BB$55&amp;"*"&amp;"A"</f>
        <v>131*2019*8360*A</v>
      </c>
      <c r="B785" s="276"/>
      <c r="C785" s="278">
        <f>ROUND(BB60,2)</f>
        <v>19.73</v>
      </c>
      <c r="D785" s="276">
        <f>ROUND(BB61,0)</f>
        <v>2052365</v>
      </c>
      <c r="E785" s="276">
        <f>ROUND(BB62,0)</f>
        <v>482130</v>
      </c>
      <c r="F785" s="276">
        <f>ROUND(BB63,0)</f>
        <v>50163</v>
      </c>
      <c r="G785" s="276">
        <f>ROUND(BB64,0)</f>
        <v>8124</v>
      </c>
      <c r="H785" s="276">
        <f>ROUND(BB65,0)</f>
        <v>0</v>
      </c>
      <c r="I785" s="276">
        <f>ROUND(BB66,0)</f>
        <v>951748</v>
      </c>
      <c r="J785" s="276">
        <f>ROUND(BB67,0)</f>
        <v>9144</v>
      </c>
      <c r="K785" s="276">
        <f>ROUND(BB68,0)</f>
        <v>0</v>
      </c>
      <c r="L785" s="276">
        <f>ROUND(BB69,0)</f>
        <v>7162</v>
      </c>
      <c r="M785" s="276">
        <f>ROUND(BB70,0)</f>
        <v>0</v>
      </c>
      <c r="N785" s="276"/>
      <c r="O785" s="276"/>
      <c r="P785" s="276">
        <f>IF(BB76&gt;0,ROUND(BB76,0),0)</f>
        <v>270</v>
      </c>
      <c r="Q785" s="276">
        <f>IF(BB77&gt;0,ROUND(BB77,0),0)</f>
        <v>0</v>
      </c>
      <c r="R785" s="276">
        <f>IF(BB78&gt;0,ROUND(BB78,0),0)</f>
        <v>77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5" customHeight="1" x14ac:dyDescent="0.3">
      <c r="A786" s="209" t="str">
        <f>RIGHT($C$83,3)&amp;"*"&amp;RIGHT($C$82,4)&amp;"*"&amp;BC$55&amp;"*"&amp;"A"</f>
        <v>131*2019*8370*A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5" customHeight="1" x14ac:dyDescent="0.3">
      <c r="A787" s="209" t="str">
        <f>RIGHT($C$83,3)&amp;"*"&amp;RIGHT($C$82,4)&amp;"*"&amp;BD$55&amp;"*"&amp;"A"</f>
        <v>131*2019*8420*A</v>
      </c>
      <c r="B787" s="276"/>
      <c r="C787" s="278">
        <f>ROUND(BD60,2)</f>
        <v>11.65</v>
      </c>
      <c r="D787" s="276">
        <f>ROUND(BD61,0)</f>
        <v>788058</v>
      </c>
      <c r="E787" s="276">
        <f>ROUND(BD62,0)</f>
        <v>217991</v>
      </c>
      <c r="F787" s="276">
        <f>ROUND(BD63,0)</f>
        <v>0</v>
      </c>
      <c r="G787" s="276">
        <f>ROUND(BD64,0)</f>
        <v>9063</v>
      </c>
      <c r="H787" s="276">
        <f>ROUND(BD65,0)</f>
        <v>0</v>
      </c>
      <c r="I787" s="276">
        <f>ROUND(BD66,0)</f>
        <v>320606</v>
      </c>
      <c r="J787" s="276">
        <f>ROUND(BD67,0)</f>
        <v>68388</v>
      </c>
      <c r="K787" s="276">
        <f>ROUND(BD68,0)</f>
        <v>0</v>
      </c>
      <c r="L787" s="276">
        <f>ROUND(BD69,0)</f>
        <v>6811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5" customHeight="1" x14ac:dyDescent="0.3">
      <c r="A788" s="209" t="str">
        <f>RIGHT($C$83,3)&amp;"*"&amp;RIGHT($C$82,4)&amp;"*"&amp;BE$55&amp;"*"&amp;"A"</f>
        <v>131*2019*8430*A</v>
      </c>
      <c r="B788" s="276">
        <f>ROUND(BE59,0)</f>
        <v>602702</v>
      </c>
      <c r="C788" s="278">
        <f>ROUND(BE60,2)</f>
        <v>34.020000000000003</v>
      </c>
      <c r="D788" s="276">
        <f>ROUND(BE61,0)</f>
        <v>2521802</v>
      </c>
      <c r="E788" s="276">
        <f>ROUND(BE62,0)</f>
        <v>716171</v>
      </c>
      <c r="F788" s="276">
        <f>ROUND(BE63,0)</f>
        <v>33669</v>
      </c>
      <c r="G788" s="276">
        <f>ROUND(BE64,0)</f>
        <v>644151</v>
      </c>
      <c r="H788" s="276">
        <f>ROUND(BE65,0)</f>
        <v>2563759</v>
      </c>
      <c r="I788" s="276">
        <f>ROUND(BE66,0)</f>
        <v>2667296</v>
      </c>
      <c r="J788" s="276">
        <f>ROUND(BE67,0)</f>
        <v>2879378</v>
      </c>
      <c r="K788" s="276">
        <f>ROUND(BE68,0)</f>
        <v>400000</v>
      </c>
      <c r="L788" s="276">
        <f>ROUND(BE69,0)</f>
        <v>281229</v>
      </c>
      <c r="M788" s="276">
        <f>ROUND(BE70,0)</f>
        <v>406295</v>
      </c>
      <c r="N788" s="276"/>
      <c r="O788" s="276"/>
      <c r="P788" s="276">
        <f>IF(BE76&gt;0,ROUND(BE76,0),0)</f>
        <v>157814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5" customHeight="1" x14ac:dyDescent="0.3">
      <c r="A789" s="209" t="str">
        <f>RIGHT($C$83,3)&amp;"*"&amp;RIGHT($C$82,4)&amp;"*"&amp;BF$55&amp;"*"&amp;"A"</f>
        <v>131*2019*8460*A</v>
      </c>
      <c r="B789" s="276"/>
      <c r="C789" s="278">
        <f>ROUND(BF60,2)</f>
        <v>68.900000000000006</v>
      </c>
      <c r="D789" s="276">
        <f>ROUND(BF61,0)</f>
        <v>3068178</v>
      </c>
      <c r="E789" s="276">
        <f>ROUND(BF62,0)</f>
        <v>917083</v>
      </c>
      <c r="F789" s="276">
        <f>ROUND(BF63,0)</f>
        <v>0</v>
      </c>
      <c r="G789" s="276">
        <f>ROUND(BF64,0)</f>
        <v>395708</v>
      </c>
      <c r="H789" s="276">
        <f>ROUND(BF65,0)</f>
        <v>459114</v>
      </c>
      <c r="I789" s="276">
        <f>ROUND(BF66,0)</f>
        <v>599984</v>
      </c>
      <c r="J789" s="276">
        <f>ROUND(BF67,0)</f>
        <v>80894</v>
      </c>
      <c r="K789" s="276">
        <f>ROUND(BF68,0)</f>
        <v>0</v>
      </c>
      <c r="L789" s="276">
        <f>ROUND(BF69,0)</f>
        <v>3175</v>
      </c>
      <c r="M789" s="276">
        <f>ROUND(BF70,0)</f>
        <v>0</v>
      </c>
      <c r="N789" s="276"/>
      <c r="O789" s="276"/>
      <c r="P789" s="276">
        <f>IF(BF76&gt;0,ROUND(BF76,0),0)</f>
        <v>3599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5" customHeight="1" x14ac:dyDescent="0.3">
      <c r="A790" s="209" t="str">
        <f>RIGHT($C$83,3)&amp;"*"&amp;RIGHT($C$82,4)&amp;"*"&amp;BG$55&amp;"*"&amp;"A"</f>
        <v>131*2019*8470*A</v>
      </c>
      <c r="B790" s="276"/>
      <c r="C790" s="278">
        <f>ROUND(BG60,2)</f>
        <v>6.54</v>
      </c>
      <c r="D790" s="276">
        <f>ROUND(BG61,0)</f>
        <v>306970</v>
      </c>
      <c r="E790" s="276">
        <f>ROUND(BG62,0)</f>
        <v>92947</v>
      </c>
      <c r="F790" s="276">
        <f>ROUND(BG63,0)</f>
        <v>0</v>
      </c>
      <c r="G790" s="276">
        <f>ROUND(BG64,0)</f>
        <v>360</v>
      </c>
      <c r="H790" s="276">
        <f>ROUND(BG65,0)</f>
        <v>0</v>
      </c>
      <c r="I790" s="276">
        <f>ROUND(BG66,0)</f>
        <v>2660</v>
      </c>
      <c r="J790" s="276">
        <f>ROUND(BG67,0)</f>
        <v>0</v>
      </c>
      <c r="K790" s="276">
        <f>ROUND(BG68,0)</f>
        <v>0</v>
      </c>
      <c r="L790" s="276">
        <f>ROUND(BG69,0)</f>
        <v>63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5" customHeight="1" x14ac:dyDescent="0.3">
      <c r="A791" s="209" t="str">
        <f>RIGHT($C$83,3)&amp;"*"&amp;RIGHT($C$82,4)&amp;"*"&amp;BH$55&amp;"*"&amp;"A"</f>
        <v>131*2019*8480*A</v>
      </c>
      <c r="B791" s="276"/>
      <c r="C791" s="278">
        <f>ROUND(BH60,2)</f>
        <v>97.19</v>
      </c>
      <c r="D791" s="276">
        <f>ROUND(BH61,0)</f>
        <v>10656512</v>
      </c>
      <c r="E791" s="276">
        <f>ROUND(BH62,0)</f>
        <v>2437915</v>
      </c>
      <c r="F791" s="276">
        <f>ROUND(BH63,0)</f>
        <v>458924</v>
      </c>
      <c r="G791" s="276">
        <f>ROUND(BH64,0)</f>
        <v>401037</v>
      </c>
      <c r="H791" s="276">
        <f>ROUND(BH65,0)</f>
        <v>902244</v>
      </c>
      <c r="I791" s="276">
        <f>ROUND(BH66,0)</f>
        <v>10406899</v>
      </c>
      <c r="J791" s="276">
        <f>ROUND(BH67,0)</f>
        <v>7974605</v>
      </c>
      <c r="K791" s="276">
        <f>ROUND(BH68,0)</f>
        <v>4464</v>
      </c>
      <c r="L791" s="276">
        <f>ROUND(BH69,0)</f>
        <v>363509</v>
      </c>
      <c r="M791" s="276">
        <f>ROUND(BH70,0)</f>
        <v>3850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5" customHeight="1" x14ac:dyDescent="0.3">
      <c r="A792" s="209" t="str">
        <f>RIGHT($C$83,3)&amp;"*"&amp;RIGHT($C$82,4)&amp;"*"&amp;BI$55&amp;"*"&amp;"A"</f>
        <v>131*2019*8490*A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350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5" customHeight="1" x14ac:dyDescent="0.3">
      <c r="A793" s="209" t="str">
        <f>RIGHT($C$83,3)&amp;"*"&amp;RIGHT($C$82,4)&amp;"*"&amp;BJ$55&amp;"*"&amp;"A"</f>
        <v>131*2019*8510*A</v>
      </c>
      <c r="B793" s="276"/>
      <c r="C793" s="278">
        <f>ROUND(BJ60,2)</f>
        <v>17.399999999999999</v>
      </c>
      <c r="D793" s="276">
        <f>ROUND(BJ61,0)</f>
        <v>1517483</v>
      </c>
      <c r="E793" s="276">
        <f>ROUND(BJ62,0)</f>
        <v>449457</v>
      </c>
      <c r="F793" s="276">
        <f>ROUND(BJ63,0)</f>
        <v>144147</v>
      </c>
      <c r="G793" s="276">
        <f>ROUND(BJ64,0)</f>
        <v>33673</v>
      </c>
      <c r="H793" s="276">
        <f>ROUND(BJ65,0)</f>
        <v>0</v>
      </c>
      <c r="I793" s="276">
        <f>ROUND(BJ66,0)</f>
        <v>94576</v>
      </c>
      <c r="J793" s="276">
        <f>ROUND(BJ67,0)</f>
        <v>52573</v>
      </c>
      <c r="K793" s="276">
        <f>ROUND(BJ68,0)</f>
        <v>0</v>
      </c>
      <c r="L793" s="276">
        <f>ROUND(BJ69,0)</f>
        <v>30510</v>
      </c>
      <c r="M793" s="276">
        <f>ROUND(BJ70,0)</f>
        <v>161778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5" customHeight="1" x14ac:dyDescent="0.3">
      <c r="A794" s="209" t="str">
        <f>RIGHT($C$83,3)&amp;"*"&amp;RIGHT($C$82,4)&amp;"*"&amp;BK$55&amp;"*"&amp;"A"</f>
        <v>131*2019*8530*A</v>
      </c>
      <c r="B794" s="276"/>
      <c r="C794" s="278">
        <f>ROUND(BK60,2)</f>
        <v>38.51</v>
      </c>
      <c r="D794" s="276">
        <f>ROUND(BK61,0)</f>
        <v>2713832</v>
      </c>
      <c r="E794" s="276">
        <f>ROUND(BK62,0)</f>
        <v>739935</v>
      </c>
      <c r="F794" s="276">
        <f>ROUND(BK63,0)</f>
        <v>64349</v>
      </c>
      <c r="G794" s="276">
        <f>ROUND(BK64,0)</f>
        <v>51995</v>
      </c>
      <c r="H794" s="276">
        <f>ROUND(BK65,0)</f>
        <v>0</v>
      </c>
      <c r="I794" s="276">
        <f>ROUND(BK66,0)</f>
        <v>2082136</v>
      </c>
      <c r="J794" s="276">
        <f>ROUND(BK67,0)</f>
        <v>21170</v>
      </c>
      <c r="K794" s="276">
        <f>ROUND(BK68,0)</f>
        <v>13678</v>
      </c>
      <c r="L794" s="276">
        <f>ROUND(BK69,0)</f>
        <v>17936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5" customHeight="1" x14ac:dyDescent="0.3">
      <c r="A795" s="209" t="str">
        <f>RIGHT($C$83,3)&amp;"*"&amp;RIGHT($C$82,4)&amp;"*"&amp;BL$55&amp;"*"&amp;"A"</f>
        <v>131*2019*8560*A</v>
      </c>
      <c r="B795" s="276"/>
      <c r="C795" s="278">
        <f>ROUND(BL60,2)</f>
        <v>55.7</v>
      </c>
      <c r="D795" s="276">
        <f>ROUND(BL61,0)</f>
        <v>2905908</v>
      </c>
      <c r="E795" s="276">
        <f>ROUND(BL62,0)</f>
        <v>822257</v>
      </c>
      <c r="F795" s="276">
        <f>ROUND(BL63,0)</f>
        <v>0</v>
      </c>
      <c r="G795" s="276">
        <f>ROUND(BL64,0)</f>
        <v>69063</v>
      </c>
      <c r="H795" s="276">
        <f>ROUND(BL65,0)</f>
        <v>0</v>
      </c>
      <c r="I795" s="276">
        <f>ROUND(BL66,0)</f>
        <v>375333</v>
      </c>
      <c r="J795" s="276">
        <f>ROUND(BL67,0)</f>
        <v>6058</v>
      </c>
      <c r="K795" s="276">
        <f>ROUND(BL68,0)</f>
        <v>0</v>
      </c>
      <c r="L795" s="276">
        <f>ROUND(BL69,0)</f>
        <v>15461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5" customHeight="1" x14ac:dyDescent="0.3">
      <c r="A796" s="209" t="str">
        <f>RIGHT($C$83,3)&amp;"*"&amp;RIGHT($C$82,4)&amp;"*"&amp;BM$55&amp;"*"&amp;"A"</f>
        <v>131*2019*8590*A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5" customHeight="1" x14ac:dyDescent="0.3">
      <c r="A797" s="209" t="str">
        <f>RIGHT($C$83,3)&amp;"*"&amp;RIGHT($C$82,4)&amp;"*"&amp;BN$55&amp;"*"&amp;"A"</f>
        <v>131*2019*8610*A</v>
      </c>
      <c r="B797" s="276"/>
      <c r="C797" s="278">
        <f>ROUND(BN60,2)</f>
        <v>15.22</v>
      </c>
      <c r="D797" s="276">
        <f>ROUND(BN61,0)</f>
        <v>4771666</v>
      </c>
      <c r="E797" s="276">
        <f>ROUND(BN62,0)</f>
        <v>1058555</v>
      </c>
      <c r="F797" s="276">
        <f>ROUND(BN63,0)</f>
        <v>1783266</v>
      </c>
      <c r="G797" s="276">
        <f>ROUND(BN64,0)</f>
        <v>157596</v>
      </c>
      <c r="H797" s="276">
        <f>ROUND(BN65,0)</f>
        <v>0</v>
      </c>
      <c r="I797" s="276">
        <f>ROUND(BN66,0)</f>
        <v>579550</v>
      </c>
      <c r="J797" s="276">
        <f>ROUND(BN67,0)</f>
        <v>285067</v>
      </c>
      <c r="K797" s="276">
        <f>ROUND(BN68,0)</f>
        <v>266976</v>
      </c>
      <c r="L797" s="276">
        <f>ROUND(BN69,0)</f>
        <v>540544</v>
      </c>
      <c r="M797" s="276">
        <f>ROUND(BN70,0)</f>
        <v>0</v>
      </c>
      <c r="N797" s="276"/>
      <c r="O797" s="276"/>
      <c r="P797" s="276">
        <f>IF(BN76&gt;0,ROUND(BN76,0),0)</f>
        <v>18628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5" customHeight="1" x14ac:dyDescent="0.3">
      <c r="A798" s="209" t="str">
        <f>RIGHT($C$83,3)&amp;"*"&amp;RIGHT($C$82,4)&amp;"*"&amp;BO$55&amp;"*"&amp;"A"</f>
        <v>131*2019*8620*A</v>
      </c>
      <c r="B798" s="276"/>
      <c r="C798" s="278">
        <f>ROUND(BO60,2)</f>
        <v>3.16</v>
      </c>
      <c r="D798" s="276">
        <f>ROUND(BO61,0)</f>
        <v>236050</v>
      </c>
      <c r="E798" s="276">
        <f>ROUND(BO62,0)</f>
        <v>61369</v>
      </c>
      <c r="F798" s="276">
        <f>ROUND(BO63,0)</f>
        <v>0</v>
      </c>
      <c r="G798" s="276">
        <f>ROUND(BO64,0)</f>
        <v>46931</v>
      </c>
      <c r="H798" s="276">
        <f>ROUND(BO65,0)</f>
        <v>0</v>
      </c>
      <c r="I798" s="276">
        <f>ROUND(BO66,0)</f>
        <v>4083</v>
      </c>
      <c r="J798" s="276">
        <f>ROUND(BO67,0)</f>
        <v>0</v>
      </c>
      <c r="K798" s="276">
        <f>ROUND(BO68,0)</f>
        <v>52392</v>
      </c>
      <c r="L798" s="276">
        <f>ROUND(BO69,0)</f>
        <v>2861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5" customHeight="1" x14ac:dyDescent="0.3">
      <c r="A799" s="209" t="str">
        <f>RIGHT($C$83,3)&amp;"*"&amp;RIGHT($C$82,4)&amp;"*"&amp;BP$55&amp;"*"&amp;"A"</f>
        <v>131*2019*8630*A</v>
      </c>
      <c r="B799" s="276"/>
      <c r="C799" s="278">
        <f>ROUND(BP60,2)</f>
        <v>18.18</v>
      </c>
      <c r="D799" s="276">
        <f>ROUND(BP61,0)</f>
        <v>1779138</v>
      </c>
      <c r="E799" s="276">
        <f>ROUND(BP62,0)</f>
        <v>438078</v>
      </c>
      <c r="F799" s="276">
        <f>ROUND(BP63,0)</f>
        <v>156528</v>
      </c>
      <c r="G799" s="276">
        <f>ROUND(BP64,0)</f>
        <v>353749</v>
      </c>
      <c r="H799" s="276">
        <f>ROUND(BP65,0)</f>
        <v>0</v>
      </c>
      <c r="I799" s="276">
        <f>ROUND(BP66,0)</f>
        <v>1042268</v>
      </c>
      <c r="J799" s="276">
        <f>ROUND(BP67,0)</f>
        <v>7190</v>
      </c>
      <c r="K799" s="276">
        <f>ROUND(BP68,0)</f>
        <v>111700</v>
      </c>
      <c r="L799" s="276">
        <f>ROUND(BP69,0)</f>
        <v>1424800</v>
      </c>
      <c r="M799" s="276">
        <f>ROUND(BP70,0)</f>
        <v>3155607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5" customHeight="1" x14ac:dyDescent="0.3">
      <c r="A800" s="209" t="str">
        <f>RIGHT($C$83,3)&amp;"*"&amp;RIGHT($C$82,4)&amp;"*"&amp;BQ$55&amp;"*"&amp;"A"</f>
        <v>131*2019*8640*A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5" customHeight="1" x14ac:dyDescent="0.3">
      <c r="A801" s="209" t="str">
        <f>RIGHT($C$83,3)&amp;"*"&amp;RIGHT($C$82,4)&amp;"*"&amp;BR$55&amp;"*"&amp;"A"</f>
        <v>131*2019*8650*A</v>
      </c>
      <c r="B801" s="276"/>
      <c r="C801" s="278">
        <f>ROUND(BR60,2)</f>
        <v>21.17</v>
      </c>
      <c r="D801" s="276">
        <f>ROUND(BR61,0)</f>
        <v>2055068</v>
      </c>
      <c r="E801" s="276">
        <f>ROUND(BR62,0)</f>
        <v>862690</v>
      </c>
      <c r="F801" s="276">
        <f>ROUND(BR63,0)</f>
        <v>326205</v>
      </c>
      <c r="G801" s="276">
        <f>ROUND(BR64,0)</f>
        <v>91672</v>
      </c>
      <c r="H801" s="276">
        <f>ROUND(BR65,0)</f>
        <v>0</v>
      </c>
      <c r="I801" s="276">
        <f>ROUND(BR66,0)</f>
        <v>566016</v>
      </c>
      <c r="J801" s="276">
        <f>ROUND(BR67,0)</f>
        <v>36910</v>
      </c>
      <c r="K801" s="276">
        <f>ROUND(BR68,0)</f>
        <v>0</v>
      </c>
      <c r="L801" s="276">
        <f>ROUND(BR69,0)</f>
        <v>1358891</v>
      </c>
      <c r="M801" s="276">
        <f>ROUND(BR70,0)</f>
        <v>0</v>
      </c>
      <c r="N801" s="276"/>
      <c r="O801" s="276"/>
      <c r="P801" s="276">
        <f>IF(BR76&gt;0,ROUND(BR76,0),0)</f>
        <v>685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5" customHeight="1" x14ac:dyDescent="0.3">
      <c r="A802" s="209" t="str">
        <f>RIGHT($C$83,3)&amp;"*"&amp;RIGHT($C$82,4)&amp;"*"&amp;BS$55&amp;"*"&amp;"A"</f>
        <v>131*2019*8660*A</v>
      </c>
      <c r="B802" s="276"/>
      <c r="C802" s="278">
        <f>ROUND(BS60,2)</f>
        <v>1.99</v>
      </c>
      <c r="D802" s="276">
        <f>ROUND(BS61,0)</f>
        <v>183387</v>
      </c>
      <c r="E802" s="276">
        <f>ROUND(BS62,0)</f>
        <v>40300</v>
      </c>
      <c r="F802" s="276">
        <f>ROUND(BS63,0)</f>
        <v>0</v>
      </c>
      <c r="G802" s="276">
        <f>ROUND(BS64,0)</f>
        <v>29519</v>
      </c>
      <c r="H802" s="276">
        <f>ROUND(BS65,0)</f>
        <v>0</v>
      </c>
      <c r="I802" s="276">
        <f>ROUND(BS66,0)</f>
        <v>9044</v>
      </c>
      <c r="J802" s="276">
        <f>ROUND(BS67,0)</f>
        <v>11675</v>
      </c>
      <c r="K802" s="276">
        <f>ROUND(BS68,0)</f>
        <v>24126</v>
      </c>
      <c r="L802" s="276">
        <f>ROUND(BS69,0)</f>
        <v>23457</v>
      </c>
      <c r="M802" s="276">
        <f>ROUND(BS70,0)</f>
        <v>19680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5" customHeight="1" x14ac:dyDescent="0.3">
      <c r="A803" s="209" t="str">
        <f>RIGHT($C$83,3)&amp;"*"&amp;RIGHT($C$82,4)&amp;"*"&amp;BT$55&amp;"*"&amp;"A"</f>
        <v>131*2019*8670*A</v>
      </c>
      <c r="B803" s="276"/>
      <c r="C803" s="278">
        <f>ROUND(BT60,2)</f>
        <v>1.45</v>
      </c>
      <c r="D803" s="276">
        <f>ROUND(BT61,0)</f>
        <v>106108</v>
      </c>
      <c r="E803" s="276">
        <f>ROUND(BT62,0)</f>
        <v>26927</v>
      </c>
      <c r="F803" s="276">
        <f>ROUND(BT63,0)</f>
        <v>0</v>
      </c>
      <c r="G803" s="276">
        <f>ROUND(BT64,0)</f>
        <v>3318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4068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5" customHeight="1" x14ac:dyDescent="0.3">
      <c r="A804" s="209" t="str">
        <f>RIGHT($C$83,3)&amp;"*"&amp;RIGHT($C$82,4)&amp;"*"&amp;BU$55&amp;"*"&amp;"A"</f>
        <v>131*2019*8680*A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5" customHeight="1" x14ac:dyDescent="0.3">
      <c r="A805" s="209" t="str">
        <f>RIGHT($C$83,3)&amp;"*"&amp;RIGHT($C$82,4)&amp;"*"&amp;BV$55&amp;"*"&amp;"A"</f>
        <v>131*2019*8690*A</v>
      </c>
      <c r="B805" s="276"/>
      <c r="C805" s="278">
        <f>ROUND(BV60,2)</f>
        <v>32.31</v>
      </c>
      <c r="D805" s="276">
        <f>ROUND(BV61,0)</f>
        <v>1922747</v>
      </c>
      <c r="E805" s="276">
        <f>ROUND(BV62,0)</f>
        <v>504705</v>
      </c>
      <c r="F805" s="276">
        <f>ROUND(BV63,0)</f>
        <v>408479</v>
      </c>
      <c r="G805" s="276">
        <f>ROUND(BV64,0)</f>
        <v>17270</v>
      </c>
      <c r="H805" s="276">
        <f>ROUND(BV65,0)</f>
        <v>0</v>
      </c>
      <c r="I805" s="276">
        <f>ROUND(BV66,0)</f>
        <v>131774</v>
      </c>
      <c r="J805" s="276">
        <f>ROUND(BV67,0)</f>
        <v>102299</v>
      </c>
      <c r="K805" s="276">
        <f>ROUND(BV68,0)</f>
        <v>0</v>
      </c>
      <c r="L805" s="276">
        <f>ROUND(BV69,0)</f>
        <v>14369</v>
      </c>
      <c r="M805" s="276">
        <f>ROUND(BV70,0)</f>
        <v>1097</v>
      </c>
      <c r="N805" s="276"/>
      <c r="O805" s="276"/>
      <c r="P805" s="276">
        <f>IF(BV76&gt;0,ROUND(BV76,0),0)</f>
        <v>6697</v>
      </c>
      <c r="Q805" s="276">
        <f>IF(BV77&gt;0,ROUND(BV77,0),0)</f>
        <v>0</v>
      </c>
      <c r="R805" s="276">
        <f>IF(BV78&gt;0,ROUND(BV78,0),0)</f>
        <v>1898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5" customHeight="1" x14ac:dyDescent="0.3">
      <c r="A806" s="209" t="str">
        <f>RIGHT($C$83,3)&amp;"*"&amp;RIGHT($C$82,4)&amp;"*"&amp;BW$55&amp;"*"&amp;"A"</f>
        <v>131*2019*8700*A</v>
      </c>
      <c r="B806" s="276"/>
      <c r="C806" s="278">
        <f>ROUND(BW60,2)</f>
        <v>3.6</v>
      </c>
      <c r="D806" s="276">
        <f>ROUND(BW61,0)</f>
        <v>271359</v>
      </c>
      <c r="E806" s="276">
        <f>ROUND(BW62,0)</f>
        <v>84479</v>
      </c>
      <c r="F806" s="276">
        <f>ROUND(BW63,0)</f>
        <v>164092</v>
      </c>
      <c r="G806" s="276">
        <f>ROUND(BW64,0)</f>
        <v>160871</v>
      </c>
      <c r="H806" s="276">
        <f>ROUND(BW65,0)</f>
        <v>0</v>
      </c>
      <c r="I806" s="276">
        <f>ROUND(BW66,0)</f>
        <v>134707</v>
      </c>
      <c r="J806" s="276">
        <f>ROUND(BW67,0)</f>
        <v>2297</v>
      </c>
      <c r="K806" s="276">
        <f>ROUND(BW68,0)</f>
        <v>0</v>
      </c>
      <c r="L806" s="276">
        <f>ROUND(BW69,0)</f>
        <v>12012</v>
      </c>
      <c r="M806" s="276">
        <f>ROUND(BW70,0)</f>
        <v>69535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5" customHeight="1" x14ac:dyDescent="0.3">
      <c r="A807" s="209" t="str">
        <f>RIGHT($C$83,3)&amp;"*"&amp;RIGHT($C$82,4)&amp;"*"&amp;BX$55&amp;"*"&amp;"A"</f>
        <v>131*2019*8710*A</v>
      </c>
      <c r="B807" s="276"/>
      <c r="C807" s="278">
        <f>ROUND(BX60,2)</f>
        <v>18.2</v>
      </c>
      <c r="D807" s="276">
        <f>ROUND(BX61,0)</f>
        <v>1950516</v>
      </c>
      <c r="E807" s="276">
        <f>ROUND(BX62,0)</f>
        <v>436003</v>
      </c>
      <c r="F807" s="276">
        <f>ROUND(BX63,0)</f>
        <v>427999</v>
      </c>
      <c r="G807" s="276">
        <f>ROUND(BX64,0)</f>
        <v>27540</v>
      </c>
      <c r="H807" s="276">
        <f>ROUND(BX65,0)</f>
        <v>0</v>
      </c>
      <c r="I807" s="276">
        <f>ROUND(BX66,0)</f>
        <v>185828</v>
      </c>
      <c r="J807" s="276">
        <f>ROUND(BX67,0)</f>
        <v>0</v>
      </c>
      <c r="K807" s="276">
        <f>ROUND(BX68,0)</f>
        <v>0</v>
      </c>
      <c r="L807" s="276">
        <f>ROUND(BX69,0)</f>
        <v>186241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5" customHeight="1" x14ac:dyDescent="0.3">
      <c r="A808" s="209" t="str">
        <f>RIGHT($C$83,3)&amp;"*"&amp;RIGHT($C$82,4)&amp;"*"&amp;BY$55&amp;"*"&amp;"A"</f>
        <v>131*2019*8720*A</v>
      </c>
      <c r="B808" s="276"/>
      <c r="C808" s="278">
        <f>ROUND(BY60,2)</f>
        <v>23.35</v>
      </c>
      <c r="D808" s="276">
        <f>ROUND(BY61,0)</f>
        <v>2407049</v>
      </c>
      <c r="E808" s="276">
        <f>ROUND(BY62,0)</f>
        <v>495398</v>
      </c>
      <c r="F808" s="276">
        <f>ROUND(BY63,0)</f>
        <v>541490</v>
      </c>
      <c r="G808" s="276">
        <f>ROUND(BY64,0)</f>
        <v>72471</v>
      </c>
      <c r="H808" s="276">
        <f>ROUND(BY65,0)</f>
        <v>0</v>
      </c>
      <c r="I808" s="276">
        <f>ROUND(BY66,0)</f>
        <v>83158</v>
      </c>
      <c r="J808" s="276">
        <f>ROUND(BY67,0)</f>
        <v>66892</v>
      </c>
      <c r="K808" s="276">
        <f>ROUND(BY68,0)</f>
        <v>0</v>
      </c>
      <c r="L808" s="276">
        <f>ROUND(BY69,0)</f>
        <v>103264</v>
      </c>
      <c r="M808" s="276">
        <f>ROUND(BY70,0)</f>
        <v>0</v>
      </c>
      <c r="N808" s="276"/>
      <c r="O808" s="276"/>
      <c r="P808" s="276">
        <f>IF(BY76&gt;0,ROUND(BY76,0),0)</f>
        <v>4380</v>
      </c>
      <c r="Q808" s="276">
        <f>IF(BY77&gt;0,ROUND(BY77,0),0)</f>
        <v>0</v>
      </c>
      <c r="R808" s="276">
        <f>IF(BY78&gt;0,ROUND(BY78,0),0)</f>
        <v>1241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5" customHeight="1" x14ac:dyDescent="0.3">
      <c r="A809" s="209" t="str">
        <f>RIGHT($C$83,3)&amp;"*"&amp;RIGHT($C$82,4)&amp;"*"&amp;BZ$55&amp;"*"&amp;"A"</f>
        <v>131*2019*8730*A</v>
      </c>
      <c r="B809" s="276"/>
      <c r="C809" s="278">
        <f>ROUND(BZ60,2)</f>
        <v>45.72</v>
      </c>
      <c r="D809" s="276">
        <f>ROUND(BZ61,0)</f>
        <v>3428851</v>
      </c>
      <c r="E809" s="276">
        <f>ROUND(BZ62,0)</f>
        <v>949257</v>
      </c>
      <c r="F809" s="276">
        <f>ROUND(BZ63,0)</f>
        <v>991252</v>
      </c>
      <c r="G809" s="276">
        <f>ROUND(BZ64,0)</f>
        <v>2454</v>
      </c>
      <c r="H809" s="276">
        <f>ROUND(BZ65,0)</f>
        <v>0</v>
      </c>
      <c r="I809" s="276">
        <f>ROUND(BZ66,0)</f>
        <v>340</v>
      </c>
      <c r="J809" s="276">
        <f>ROUND(BZ67,0)</f>
        <v>0</v>
      </c>
      <c r="K809" s="276">
        <f>ROUND(BZ68,0)</f>
        <v>0</v>
      </c>
      <c r="L809" s="276">
        <f>ROUND(BZ69,0)</f>
        <v>1265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5" customHeight="1" x14ac:dyDescent="0.3">
      <c r="A810" s="209" t="str">
        <f>RIGHT($C$83,3)&amp;"*"&amp;RIGHT($C$82,4)&amp;"*"&amp;CA$55&amp;"*"&amp;"A"</f>
        <v>131*2019*8740*A</v>
      </c>
      <c r="B810" s="276"/>
      <c r="C810" s="278">
        <f>ROUND(CA60,2)</f>
        <v>24.06</v>
      </c>
      <c r="D810" s="276">
        <f>ROUND(CA61,0)</f>
        <v>2108018</v>
      </c>
      <c r="E810" s="276">
        <f>ROUND(CA62,0)</f>
        <v>359909</v>
      </c>
      <c r="F810" s="276">
        <f>ROUND(CA63,0)</f>
        <v>0</v>
      </c>
      <c r="G810" s="276">
        <f>ROUND(CA64,0)</f>
        <v>17869</v>
      </c>
      <c r="H810" s="276">
        <f>ROUND(CA65,0)</f>
        <v>0</v>
      </c>
      <c r="I810" s="276">
        <f>ROUND(CA66,0)</f>
        <v>64167</v>
      </c>
      <c r="J810" s="276">
        <f>ROUND(CA67,0)</f>
        <v>2236</v>
      </c>
      <c r="K810" s="276">
        <f>ROUND(CA68,0)</f>
        <v>0</v>
      </c>
      <c r="L810" s="276">
        <f>ROUND(CA69,0)</f>
        <v>30284</v>
      </c>
      <c r="M810" s="276">
        <f>ROUND(CA70,0)</f>
        <v>19045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5" customHeight="1" x14ac:dyDescent="0.3">
      <c r="A811" s="209" t="str">
        <f>RIGHT($C$83,3)&amp;"*"&amp;RIGHT($C$82,4)&amp;"*"&amp;CB$55&amp;"*"&amp;"A"</f>
        <v>131*2019*8770*A</v>
      </c>
      <c r="B811" s="276"/>
      <c r="C811" s="278">
        <f>ROUND(CB60,2)</f>
        <v>10.64</v>
      </c>
      <c r="D811" s="276">
        <f>ROUND(CB61,0)</f>
        <v>829513</v>
      </c>
      <c r="E811" s="276">
        <f>ROUND(CB62,0)</f>
        <v>205076</v>
      </c>
      <c r="F811" s="276">
        <f>ROUND(CB63,0)</f>
        <v>58937</v>
      </c>
      <c r="G811" s="276">
        <f>ROUND(CB64,0)</f>
        <v>19214</v>
      </c>
      <c r="H811" s="276">
        <f>ROUND(CB65,0)</f>
        <v>0</v>
      </c>
      <c r="I811" s="276">
        <f>ROUND(CB66,0)</f>
        <v>162527</v>
      </c>
      <c r="J811" s="276">
        <f>ROUND(CB67,0)</f>
        <v>533</v>
      </c>
      <c r="K811" s="276">
        <f>ROUND(CB68,0)</f>
        <v>276653</v>
      </c>
      <c r="L811" s="276">
        <f>ROUND(CB69,0)</f>
        <v>17877</v>
      </c>
      <c r="M811" s="276">
        <f>ROUND(CB70,0)</f>
        <v>160069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5" customHeight="1" x14ac:dyDescent="0.3">
      <c r="A812" s="209" t="str">
        <f>RIGHT($C$83,3)&amp;"*"&amp;RIGHT($C$82,4)&amp;"*"&amp;CC$55&amp;"*"&amp;"A"</f>
        <v>131*2019*8790*A</v>
      </c>
      <c r="B812" s="276"/>
      <c r="C812" s="278">
        <f>ROUND(CC60,2)</f>
        <v>47.51</v>
      </c>
      <c r="D812" s="276">
        <f>ROUND(CC61,0)</f>
        <v>5598215</v>
      </c>
      <c r="E812" s="276">
        <f>ROUND(CC62,0)</f>
        <v>1208032</v>
      </c>
      <c r="F812" s="276">
        <f>ROUND(CC63,0)</f>
        <v>296207</v>
      </c>
      <c r="G812" s="276">
        <f>ROUND(CC64,0)</f>
        <v>-1169985</v>
      </c>
      <c r="H812" s="276">
        <f>ROUND(CC65,0)</f>
        <v>20044</v>
      </c>
      <c r="I812" s="276">
        <f>ROUND(CC66,0)</f>
        <v>3105084</v>
      </c>
      <c r="J812" s="276">
        <f>ROUND(CC67,0)</f>
        <v>304875</v>
      </c>
      <c r="K812" s="276">
        <f>ROUND(CC68,0)</f>
        <v>4708327</v>
      </c>
      <c r="L812" s="276">
        <f>ROUND(CC69,0)</f>
        <v>532063</v>
      </c>
      <c r="M812" s="276">
        <f>ROUND(CC70,0)</f>
        <v>188780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5" customHeight="1" x14ac:dyDescent="0.3">
      <c r="A813" s="209" t="str">
        <f>RIGHT($C$83,3)&amp;"*"&amp;RIGHT($C$82,4)&amp;"*"&amp;"9000"&amp;"*"&amp;"A"</f>
        <v>131*2019*9000*A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34345847</v>
      </c>
      <c r="V813" s="277">
        <f>ROUND(CD70,0)</f>
        <v>-79361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5" customHeight="1" x14ac:dyDescent="0.3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5" customHeight="1" x14ac:dyDescent="0.3">
      <c r="B815" s="280" t="s">
        <v>1004</v>
      </c>
      <c r="C815" s="281">
        <f t="shared" ref="C815:K815" si="22">SUM(C734:C813)</f>
        <v>2453.4299999999989</v>
      </c>
      <c r="D815" s="277">
        <f t="shared" si="22"/>
        <v>247016221</v>
      </c>
      <c r="E815" s="277">
        <f t="shared" si="22"/>
        <v>58612831</v>
      </c>
      <c r="F815" s="277">
        <f t="shared" si="22"/>
        <v>18978058</v>
      </c>
      <c r="G815" s="277">
        <f t="shared" si="22"/>
        <v>98737814</v>
      </c>
      <c r="H815" s="277">
        <f t="shared" si="22"/>
        <v>4095990</v>
      </c>
      <c r="I815" s="277">
        <f t="shared" si="22"/>
        <v>43337123</v>
      </c>
      <c r="J815" s="277">
        <f t="shared" si="22"/>
        <v>31640830</v>
      </c>
      <c r="K815" s="277">
        <f t="shared" si="22"/>
        <v>14686512</v>
      </c>
      <c r="L815" s="277">
        <f>SUM(L734:L813)+SUM(U734:U813)</f>
        <v>41498026</v>
      </c>
      <c r="M815" s="277">
        <f>SUM(M734:M813)+SUM(V734:V813)</f>
        <v>10366624</v>
      </c>
      <c r="N815" s="277">
        <f t="shared" ref="N815:Y815" si="23">SUM(N734:N813)</f>
        <v>1680136120</v>
      </c>
      <c r="O815" s="277">
        <f t="shared" si="23"/>
        <v>853664986</v>
      </c>
      <c r="P815" s="277">
        <f t="shared" si="23"/>
        <v>602702</v>
      </c>
      <c r="Q815" s="277">
        <f t="shared" si="23"/>
        <v>296155</v>
      </c>
      <c r="R815" s="277">
        <f t="shared" si="23"/>
        <v>115487</v>
      </c>
      <c r="S815" s="277">
        <f t="shared" si="23"/>
        <v>2052217</v>
      </c>
      <c r="T815" s="281">
        <f t="shared" si="23"/>
        <v>615</v>
      </c>
      <c r="U815" s="277">
        <f t="shared" si="23"/>
        <v>34345847</v>
      </c>
      <c r="V815" s="277">
        <f t="shared" si="23"/>
        <v>-79361</v>
      </c>
      <c r="W815" s="277">
        <f t="shared" si="23"/>
        <v>0</v>
      </c>
      <c r="X815" s="277">
        <f t="shared" si="23"/>
        <v>0</v>
      </c>
      <c r="Y815" s="277">
        <f t="shared" si="23"/>
        <v>161658908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5" customHeight="1" x14ac:dyDescent="0.3">
      <c r="B816" s="277" t="s">
        <v>1005</v>
      </c>
      <c r="C816" s="281">
        <f>CE60</f>
        <v>2453.4299999999989</v>
      </c>
      <c r="D816" s="277">
        <f>CE61</f>
        <v>247016222.57000005</v>
      </c>
      <c r="E816" s="277">
        <f>CE62</f>
        <v>58612831</v>
      </c>
      <c r="F816" s="277">
        <f>CE63</f>
        <v>18978057.559999999</v>
      </c>
      <c r="G816" s="277">
        <f>CE64</f>
        <v>98737816.570000038</v>
      </c>
      <c r="H816" s="280">
        <f>CE65</f>
        <v>4095990.1800000006</v>
      </c>
      <c r="I816" s="280">
        <f>CE66</f>
        <v>43337124.889999986</v>
      </c>
      <c r="J816" s="280">
        <f>CE67</f>
        <v>31640830</v>
      </c>
      <c r="K816" s="280">
        <f>CE68</f>
        <v>14686513.490000002</v>
      </c>
      <c r="L816" s="280">
        <f>CE69</f>
        <v>41498027.460000008</v>
      </c>
      <c r="M816" s="280">
        <f>CE70</f>
        <v>10366624</v>
      </c>
      <c r="N816" s="277">
        <f>CE75</f>
        <v>1680136119.8599999</v>
      </c>
      <c r="O816" s="277">
        <f>CE73</f>
        <v>853664984.80000007</v>
      </c>
      <c r="P816" s="277">
        <f>CE76</f>
        <v>602702</v>
      </c>
      <c r="Q816" s="277">
        <f>CE77</f>
        <v>296155</v>
      </c>
      <c r="R816" s="277">
        <f>CE78</f>
        <v>115487</v>
      </c>
      <c r="S816" s="277">
        <f>CE79</f>
        <v>2052216</v>
      </c>
      <c r="T816" s="281">
        <f>CE80</f>
        <v>615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161658908.47999999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5" customHeight="1" x14ac:dyDescent="0.3">
      <c r="B817" s="180" t="s">
        <v>471</v>
      </c>
      <c r="C817" s="199" t="s">
        <v>1007</v>
      </c>
      <c r="D817" s="180">
        <f>C378</f>
        <v>247016223</v>
      </c>
      <c r="E817" s="180">
        <f>C379</f>
        <v>58612831</v>
      </c>
      <c r="F817" s="180">
        <f>C380</f>
        <v>18978058</v>
      </c>
      <c r="G817" s="240">
        <f>C381</f>
        <v>98737817</v>
      </c>
      <c r="H817" s="240">
        <f>C382</f>
        <v>4095990</v>
      </c>
      <c r="I817" s="240">
        <f>C383</f>
        <v>43337125</v>
      </c>
      <c r="J817" s="240">
        <f>C384</f>
        <v>31640830</v>
      </c>
      <c r="K817" s="240">
        <f>C385</f>
        <v>14686513</v>
      </c>
      <c r="L817" s="240">
        <f>C386+C387+C388+C389</f>
        <v>41498027</v>
      </c>
      <c r="M817" s="240">
        <f>C370</f>
        <v>10366623.5</v>
      </c>
      <c r="N817" s="180">
        <f>D361</f>
        <v>1680136120</v>
      </c>
      <c r="O817" s="180">
        <f>C359</f>
        <v>853664985</v>
      </c>
    </row>
  </sheetData>
  <mergeCells count="1">
    <mergeCell ref="B220:C220"/>
  </mergeCells>
  <phoneticPr fontId="0" type="noConversion"/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2.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" thickBot="1" x14ac:dyDescent="0.3">
      <c r="J1" s="166" t="s">
        <v>1008</v>
      </c>
    </row>
    <row r="2" spans="2:13" ht="16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.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.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.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6" thickBot="1" x14ac:dyDescent="0.4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6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6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6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.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.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.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.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6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6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6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6" thickTop="1" x14ac:dyDescent="0.35">
      <c r="B17" s="141"/>
      <c r="C17" s="150" t="s">
        <v>1014</v>
      </c>
      <c r="D17" s="150"/>
      <c r="E17" s="142" t="str">
        <f>+data!C84</f>
        <v>Overlake Hospital Medical Center</v>
      </c>
      <c r="F17" s="149"/>
      <c r="G17" s="149"/>
      <c r="H17" s="142"/>
      <c r="I17" s="142"/>
      <c r="J17" s="143"/>
    </row>
    <row r="18" spans="2:10" ht="15.5" x14ac:dyDescent="0.35">
      <c r="B18" s="144"/>
      <c r="C18" s="151" t="s">
        <v>1015</v>
      </c>
      <c r="D18" s="151"/>
      <c r="E18" s="8" t="str">
        <f>+"H-"&amp;data!C83</f>
        <v>H-131</v>
      </c>
      <c r="F18" s="76"/>
      <c r="G18" s="76"/>
      <c r="H18" s="8"/>
      <c r="I18" s="8"/>
      <c r="J18" s="145"/>
    </row>
    <row r="19" spans="2:10" ht="15.5" x14ac:dyDescent="0.35">
      <c r="B19" s="144"/>
      <c r="C19" s="151" t="s">
        <v>1016</v>
      </c>
      <c r="D19" s="151"/>
      <c r="E19" s="8" t="str">
        <f>+data!C85</f>
        <v>1035 116th Ave NE</v>
      </c>
      <c r="F19" s="76"/>
      <c r="G19" s="76"/>
      <c r="H19" s="8"/>
      <c r="I19" s="8"/>
      <c r="J19" s="145"/>
    </row>
    <row r="20" spans="2:10" ht="15.5" x14ac:dyDescent="0.35">
      <c r="B20" s="144"/>
      <c r="C20" s="151" t="s">
        <v>1017</v>
      </c>
      <c r="D20" s="151"/>
      <c r="E20" s="8" t="str">
        <f>+data!C86</f>
        <v>1035 116th Ave NE</v>
      </c>
      <c r="F20" s="76"/>
      <c r="G20" s="76"/>
      <c r="H20" s="8"/>
      <c r="I20" s="8"/>
      <c r="J20" s="145"/>
    </row>
    <row r="21" spans="2:10" ht="15.5" x14ac:dyDescent="0.35">
      <c r="B21" s="144"/>
      <c r="C21" s="151" t="s">
        <v>1018</v>
      </c>
      <c r="D21" s="151"/>
      <c r="E21" s="8" t="str">
        <f>+data!C87</f>
        <v>Bellevue, WA  98004</v>
      </c>
      <c r="F21" s="76"/>
      <c r="G21" s="76"/>
      <c r="H21" s="8"/>
      <c r="I21" s="8"/>
      <c r="J21" s="145"/>
    </row>
    <row r="22" spans="2:10" ht="16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6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.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.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.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.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.5" x14ac:dyDescent="0.35">
      <c r="B28" s="144" t="str">
        <f>+"by the Department of Health for the fiscal year ended "&amp;data!C82&amp;"."</f>
        <v>by the Department of Health for the fiscal year ended 06/30/2020.</v>
      </c>
      <c r="C28" s="8"/>
      <c r="D28" s="8"/>
      <c r="E28" s="8"/>
      <c r="F28" s="8"/>
      <c r="G28" s="8"/>
      <c r="H28" s="8"/>
      <c r="I28" s="8"/>
      <c r="J28" s="145"/>
    </row>
    <row r="29" spans="2:10" ht="15.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.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.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.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.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.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.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.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.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.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.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.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.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6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zoomScale="75" workbookViewId="0">
      <selection activeCell="D6" sqref="D6"/>
    </sheetView>
  </sheetViews>
  <sheetFormatPr defaultColWidth="8.9140625" defaultRowHeight="18" customHeight="1" x14ac:dyDescent="0.3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06/30/2020</v>
      </c>
      <c r="C4" s="38"/>
      <c r="D4" s="120"/>
      <c r="E4" s="70"/>
      <c r="F4" s="127" t="str">
        <f>"License Number:  "&amp;"H-"&amp;FIXED(data!C83,0)</f>
        <v>License Number:  H-131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Overlake Hospital Medical Center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J. Michael Marsh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Andrew Tokar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Russell Stockdale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425-688-5000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425-688-5750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15395</v>
      </c>
      <c r="G23" s="21">
        <f>data!D111</f>
        <v>64139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3290</v>
      </c>
      <c r="G26" s="13">
        <f>data!D114</f>
        <v>5210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49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195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42</v>
      </c>
      <c r="E34" s="49" t="s">
        <v>291</v>
      </c>
      <c r="F34" s="24"/>
      <c r="G34" s="21">
        <f>data!E127</f>
        <v>300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14</v>
      </c>
      <c r="E36" s="49" t="s">
        <v>292</v>
      </c>
      <c r="F36" s="24"/>
      <c r="G36" s="21">
        <f>data!C128</f>
        <v>349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40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abSelected="1" zoomScale="75" workbookViewId="0">
      <selection activeCell="F69" sqref="F69"/>
    </sheetView>
  </sheetViews>
  <sheetFormatPr defaultColWidth="8.9140625" defaultRowHeight="20.149999999999999" customHeight="1" x14ac:dyDescent="0.3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Overlake Hospital Medical Center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06/30/2020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6505</v>
      </c>
      <c r="C7" s="48">
        <f>data!B139</f>
        <v>33618</v>
      </c>
      <c r="D7" s="48">
        <f>data!B140</f>
        <v>176550</v>
      </c>
      <c r="E7" s="48">
        <f>data!B141</f>
        <v>414982733</v>
      </c>
      <c r="F7" s="48">
        <f>data!B142</f>
        <v>331175233</v>
      </c>
      <c r="G7" s="48">
        <f>data!B141+data!B142</f>
        <v>746157966</v>
      </c>
    </row>
    <row r="8" spans="1:13" ht="20.149999999999999" customHeight="1" x14ac:dyDescent="0.35">
      <c r="A8" s="23" t="s">
        <v>297</v>
      </c>
      <c r="B8" s="48">
        <f>data!C138</f>
        <v>1226</v>
      </c>
      <c r="C8" s="48">
        <f>data!C139</f>
        <v>5829</v>
      </c>
      <c r="D8" s="48">
        <f>data!C140</f>
        <v>26853</v>
      </c>
      <c r="E8" s="48">
        <f>data!C141</f>
        <v>61793923</v>
      </c>
      <c r="F8" s="48">
        <f>data!C142</f>
        <v>57217040</v>
      </c>
      <c r="G8" s="48">
        <f>data!C141+data!C142</f>
        <v>119010963</v>
      </c>
    </row>
    <row r="9" spans="1:13" ht="20.149999999999999" customHeight="1" x14ac:dyDescent="0.35">
      <c r="A9" s="23" t="s">
        <v>1058</v>
      </c>
      <c r="B9" s="48">
        <f>data!D138</f>
        <v>7664</v>
      </c>
      <c r="C9" s="48">
        <f>data!D139</f>
        <v>24692</v>
      </c>
      <c r="D9" s="48">
        <f>data!D140</f>
        <v>336581</v>
      </c>
      <c r="E9" s="48">
        <f>data!D141</f>
        <v>368089316</v>
      </c>
      <c r="F9" s="48">
        <f>data!D142</f>
        <v>454738403</v>
      </c>
      <c r="G9" s="48">
        <f>data!D141+data!D142</f>
        <v>822827719</v>
      </c>
    </row>
    <row r="10" spans="1:13" ht="20.149999999999999" customHeight="1" x14ac:dyDescent="0.35">
      <c r="A10" s="111" t="s">
        <v>203</v>
      </c>
      <c r="B10" s="48">
        <f>data!E138</f>
        <v>15395</v>
      </c>
      <c r="C10" s="48">
        <f>data!E139</f>
        <v>64139</v>
      </c>
      <c r="D10" s="48">
        <f>data!E140</f>
        <v>539984</v>
      </c>
      <c r="E10" s="48">
        <f>data!E141</f>
        <v>844865972</v>
      </c>
      <c r="F10" s="48">
        <f>data!E142</f>
        <v>843130676</v>
      </c>
      <c r="G10" s="48">
        <f>data!E141+data!E142</f>
        <v>1687996648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zoomScale="75" workbookViewId="0">
      <selection activeCell="E52" sqref="E52"/>
    </sheetView>
  </sheetViews>
  <sheetFormatPr defaultColWidth="8.9140625" defaultRowHeight="14" x14ac:dyDescent="0.3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Overlake Hospital Medical Center</v>
      </c>
      <c r="B3" s="30"/>
      <c r="C3" s="31" t="str">
        <f>"FYE: "&amp;data!C82</f>
        <v>FYE: 06/30/2020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17725302.5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340545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2729248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25664262.5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0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15157683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2574922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0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64191963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14345640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378223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14723863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6816551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1617848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8434399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580959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19273390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19854349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0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6991747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6991747</v>
      </c>
    </row>
    <row r="41" spans="1:3" x14ac:dyDescent="0.3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topLeftCell="A49" zoomScale="75" workbookViewId="0">
      <selection activeCell="K15" sqref="K15"/>
    </sheetView>
  </sheetViews>
  <sheetFormatPr defaultColWidth="8.9140625" defaultRowHeight="20.149999999999999" customHeight="1" x14ac:dyDescent="0.3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Overlake Hospital Medical Center</v>
      </c>
      <c r="B3" s="8"/>
      <c r="C3" s="8"/>
      <c r="E3" s="11"/>
      <c r="F3" s="12" t="str">
        <f>" FYE: "&amp;data!C82</f>
        <v xml:space="preserve"> FYE: 06/30/2020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2151141.4</v>
      </c>
      <c r="D7" s="21">
        <f>data!C195</f>
        <v>0</v>
      </c>
      <c r="E7" s="21">
        <f>data!D195</f>
        <v>0</v>
      </c>
      <c r="F7" s="21">
        <f>data!E195</f>
        <v>2151141.4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4895314.05</v>
      </c>
      <c r="D8" s="21">
        <f>data!C196</f>
        <v>0</v>
      </c>
      <c r="E8" s="21">
        <f>data!D196</f>
        <v>203605.44</v>
      </c>
      <c r="F8" s="21">
        <f>data!E196</f>
        <v>4691708.6099999994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231396344.88000005</v>
      </c>
      <c r="D9" s="21">
        <f>data!C197</f>
        <v>23225037.899999999</v>
      </c>
      <c r="E9" s="21">
        <f>data!D197</f>
        <v>1837457.2600000002</v>
      </c>
      <c r="F9" s="21">
        <f>data!E197</f>
        <v>252783925.52000007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46019822.539999992</v>
      </c>
      <c r="D10" s="21">
        <f>data!C198</f>
        <v>3131760.71</v>
      </c>
      <c r="E10" s="21">
        <f>data!D198</f>
        <v>1713673.5</v>
      </c>
      <c r="F10" s="21">
        <f>data!E198</f>
        <v>47437909.749999993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232126092.66</v>
      </c>
      <c r="D12" s="21">
        <f>data!C200</f>
        <v>5299688.5100000007</v>
      </c>
      <c r="E12" s="21">
        <f>data!D200</f>
        <v>23808442.420000002</v>
      </c>
      <c r="F12" s="21">
        <f>data!E200</f>
        <v>213617338.75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84644447.359999999</v>
      </c>
      <c r="D15" s="21">
        <f>data!C203</f>
        <v>87285774.819999993</v>
      </c>
      <c r="E15" s="21">
        <f>data!D203</f>
        <v>0</v>
      </c>
      <c r="F15" s="21">
        <f>data!E203</f>
        <v>171930222.18000001</v>
      </c>
      <c r="M15" s="269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601233162.88999999</v>
      </c>
      <c r="D16" s="21">
        <f>data!C204</f>
        <v>118942261.94</v>
      </c>
      <c r="E16" s="21">
        <f>data!D204</f>
        <v>27563178.620000001</v>
      </c>
      <c r="F16" s="21">
        <f>data!E204</f>
        <v>692612246.21000004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4246004.58</v>
      </c>
      <c r="D24" s="21">
        <f>data!C209</f>
        <v>98381.11</v>
      </c>
      <c r="E24" s="21">
        <f>data!D209</f>
        <v>198441.5</v>
      </c>
      <c r="F24" s="21">
        <f>data!E209</f>
        <v>4145944.1900000004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127827724.39</v>
      </c>
      <c r="D25" s="21">
        <f>data!C210</f>
        <v>10005843.369999999</v>
      </c>
      <c r="E25" s="21">
        <f>data!D210</f>
        <v>42325768</v>
      </c>
      <c r="F25" s="21">
        <f>data!E210</f>
        <v>95507799.75999999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34253088.289999999</v>
      </c>
      <c r="D26" s="21">
        <f>data!C211</f>
        <v>2811861.67</v>
      </c>
      <c r="E26" s="21">
        <f>data!D211</f>
        <v>1706482.04</v>
      </c>
      <c r="F26" s="21">
        <f>data!E211</f>
        <v>35358467.920000002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178823843.61000001</v>
      </c>
      <c r="D28" s="21">
        <f>data!C213</f>
        <v>18662746.59</v>
      </c>
      <c r="E28" s="21">
        <f>data!D213</f>
        <v>23728131.530000001</v>
      </c>
      <c r="F28" s="21">
        <f>data!E213</f>
        <v>173758458.67000002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345150660.87</v>
      </c>
      <c r="D32" s="21">
        <f>data!C217</f>
        <v>31578832.739999998</v>
      </c>
      <c r="E32" s="21">
        <f>data!D217</f>
        <v>67958823.069999993</v>
      </c>
      <c r="F32" s="21">
        <f>data!E217</f>
        <v>308770670.54000002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topLeftCell="A55" zoomScale="75" workbookViewId="0">
      <selection activeCell="E43" sqref="E43"/>
    </sheetView>
  </sheetViews>
  <sheetFormatPr defaultColWidth="8.914062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Overlake Hospital Medical Center</v>
      </c>
      <c r="B2" s="30"/>
      <c r="C2" s="30"/>
      <c r="D2" s="31" t="str">
        <f>"FYE: "&amp;data!C82</f>
        <v>FYE: 06/30/2020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14447418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568976367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84274391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8180247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7470598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415862875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23805431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1108569909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5967</v>
      </c>
      <c r="M16" s="269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10816134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8763482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19579616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5">
        <v>20</v>
      </c>
      <c r="B24" s="55">
        <v>5970</v>
      </c>
      <c r="C24" s="14" t="s">
        <v>357</v>
      </c>
      <c r="D24" s="14">
        <f>data!C238</f>
        <v>1438381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5473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1144040797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zoomScale="75" workbookViewId="0">
      <selection activeCell="E84" sqref="E84"/>
    </sheetView>
  </sheetViews>
  <sheetFormatPr defaultColWidth="57.4140625" defaultRowHeight="15.5" x14ac:dyDescent="0.3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Overlake Hospital Medical Center</v>
      </c>
      <c r="B3" s="30"/>
      <c r="C3" s="31" t="str">
        <f>" FYE: "&amp;data!C82</f>
        <v xml:space="preserve"> FYE: 06/30/2020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36635298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292451506.5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216436463.49000001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0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10877161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9195643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10527080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6676720</v>
      </c>
      <c r="M15" s="269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149926945.00999999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0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499624175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499624175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2151141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4691709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252783925.5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47437910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0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213617338.5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171930222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692612246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308770671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383841575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0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0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18440384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7997933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26438317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1767682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2066493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3834175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1063665187.01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Overlake Hospital Medical Center</v>
      </c>
      <c r="B55" s="30"/>
      <c r="C55" s="31" t="str">
        <f>"FYE: "&amp;data!C82</f>
        <v>FYE: 06/30/2020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25302194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47507429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15861410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44435034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0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7311712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140417779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0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37285713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289389817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13662899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340338429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7311712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333026717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590220691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590220691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1063665187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Overlake Hospital Medical Center</v>
      </c>
      <c r="B107" s="30"/>
      <c r="C107" s="31" t="str">
        <f>" FYE: "&amp;data!C82</f>
        <v xml:space="preserve"> FYE: 06/30/2020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844865972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843130676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1687996648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4" t="s">
        <v>450</v>
      </c>
      <c r="C115" s="48">
        <f>data!C363</f>
        <v>14447418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1108569909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19579616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1443854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1144040797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543955851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30709529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0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30709529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574665380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264285784.5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64191963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25620261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101921708.5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4331773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47650958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31578833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14723863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8434399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19854349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6991747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8002194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597587833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-22922453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22304971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-617482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-617482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1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73" zoomScale="65" workbookViewId="0">
      <selection activeCell="K158" sqref="K158"/>
    </sheetView>
  </sheetViews>
  <sheetFormatPr defaultColWidth="8.9140625" defaultRowHeight="20.149999999999999" customHeight="1" x14ac:dyDescent="0.3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Overlake Hospital Medical Center</v>
      </c>
      <c r="B4" s="77"/>
      <c r="C4" s="77"/>
      <c r="D4" s="77"/>
      <c r="E4" s="77"/>
      <c r="F4" s="77"/>
      <c r="G4" s="80"/>
      <c r="H4" s="79" t="str">
        <f>"FYE: "&amp;data!C82</f>
        <v>FYE: 06/30/2020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11378</v>
      </c>
      <c r="D9" s="14">
        <f>data!D59</f>
        <v>0</v>
      </c>
      <c r="E9" s="14">
        <f>data!E59</f>
        <v>49523</v>
      </c>
      <c r="F9" s="14">
        <f>data!F59</f>
        <v>0</v>
      </c>
      <c r="G9" s="14">
        <f>data!G59</f>
        <v>0</v>
      </c>
      <c r="H9" s="14">
        <f>data!H59</f>
        <v>3238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116.45</v>
      </c>
      <c r="D10" s="26">
        <f>data!D60</f>
        <v>0</v>
      </c>
      <c r="E10" s="26">
        <f>data!E60</f>
        <v>373.97399999999999</v>
      </c>
      <c r="F10" s="26">
        <f>data!F60</f>
        <v>0</v>
      </c>
      <c r="G10" s="26">
        <f>data!G60</f>
        <v>0</v>
      </c>
      <c r="H10" s="26">
        <f>data!H60</f>
        <v>19.760000000000002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13152248.300000004</v>
      </c>
      <c r="D11" s="14">
        <f>data!D61</f>
        <v>0</v>
      </c>
      <c r="E11" s="14">
        <f>data!E61</f>
        <v>33998244.370000005</v>
      </c>
      <c r="F11" s="14">
        <f>data!F61</f>
        <v>0</v>
      </c>
      <c r="G11" s="14">
        <f>data!G61</f>
        <v>0</v>
      </c>
      <c r="H11" s="14">
        <f>data!H61</f>
        <v>1935853.3699999999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2913599</v>
      </c>
      <c r="D12" s="14">
        <f>data!D62</f>
        <v>0</v>
      </c>
      <c r="E12" s="14">
        <f>data!E62</f>
        <v>8704197</v>
      </c>
      <c r="F12" s="14">
        <f>data!F62</f>
        <v>0</v>
      </c>
      <c r="G12" s="14">
        <f>data!G62</f>
        <v>0</v>
      </c>
      <c r="H12" s="14">
        <f>data!H62</f>
        <v>460580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2136148.58</v>
      </c>
      <c r="D13" s="14">
        <f>data!D63</f>
        <v>0</v>
      </c>
      <c r="E13" s="14">
        <f>data!E63</f>
        <v>5338958.6199999992</v>
      </c>
      <c r="F13" s="14">
        <f>data!F63</f>
        <v>0</v>
      </c>
      <c r="G13" s="14">
        <f>data!G63</f>
        <v>0</v>
      </c>
      <c r="H13" s="14">
        <f>data!H63</f>
        <v>14063.13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1679901.4799999997</v>
      </c>
      <c r="D14" s="14">
        <f>data!D64</f>
        <v>0</v>
      </c>
      <c r="E14" s="14">
        <f>data!E64</f>
        <v>5981226.7399999993</v>
      </c>
      <c r="F14" s="14">
        <f>data!F64</f>
        <v>0</v>
      </c>
      <c r="G14" s="14">
        <f>data!G64</f>
        <v>0</v>
      </c>
      <c r="H14" s="14">
        <f>data!H64</f>
        <v>30604.13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389445.94000000006</v>
      </c>
      <c r="D16" s="14">
        <f>data!D66</f>
        <v>0</v>
      </c>
      <c r="E16" s="14">
        <f>data!E66</f>
        <v>915761.62</v>
      </c>
      <c r="F16" s="14">
        <f>data!F66</f>
        <v>0</v>
      </c>
      <c r="G16" s="14">
        <f>data!G66</f>
        <v>0</v>
      </c>
      <c r="H16" s="14">
        <f>data!H66</f>
        <v>6923.99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860306</v>
      </c>
      <c r="D17" s="14">
        <f>data!D67</f>
        <v>0</v>
      </c>
      <c r="E17" s="14">
        <f>data!E67</f>
        <v>2408338</v>
      </c>
      <c r="F17" s="14">
        <f>data!F67</f>
        <v>0</v>
      </c>
      <c r="G17" s="14">
        <f>data!G67</f>
        <v>0</v>
      </c>
      <c r="H17" s="14">
        <f>data!H67</f>
        <v>124389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39329.86</v>
      </c>
      <c r="D18" s="14">
        <f>data!D68</f>
        <v>0</v>
      </c>
      <c r="E18" s="14">
        <f>data!E68</f>
        <v>247857.90000000002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38830.259999999995</v>
      </c>
      <c r="D19" s="14">
        <f>data!D69</f>
        <v>0</v>
      </c>
      <c r="E19" s="14">
        <f>data!E69</f>
        <v>386333.49</v>
      </c>
      <c r="F19" s="14">
        <f>data!F69</f>
        <v>0</v>
      </c>
      <c r="G19" s="14">
        <f>data!G69</f>
        <v>0</v>
      </c>
      <c r="H19" s="14">
        <f>data!H69</f>
        <v>5861.34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-18918.87</v>
      </c>
      <c r="D20" s="14">
        <f>-data!D70</f>
        <v>0</v>
      </c>
      <c r="E20" s="14">
        <f>-data!E70</f>
        <v>-23065929.109999999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21190890.550000004</v>
      </c>
      <c r="D21" s="14">
        <f>data!D71</f>
        <v>0</v>
      </c>
      <c r="E21" s="14">
        <f>data!E71</f>
        <v>34914988.630000003</v>
      </c>
      <c r="F21" s="14">
        <f>data!F71</f>
        <v>0</v>
      </c>
      <c r="G21" s="14">
        <f>data!G71</f>
        <v>0</v>
      </c>
      <c r="H21" s="14">
        <f>data!H71</f>
        <v>2578274.96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12499376</v>
      </c>
      <c r="D23" s="48">
        <f>+data!M669</f>
        <v>0</v>
      </c>
      <c r="E23" s="48">
        <f>+data!M670</f>
        <v>38294093</v>
      </c>
      <c r="F23" s="48">
        <f>+data!M671</f>
        <v>0</v>
      </c>
      <c r="G23" s="48">
        <f>+data!M672</f>
        <v>0</v>
      </c>
      <c r="H23" s="48">
        <f>+data!M673</f>
        <v>2072703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88670070.739999995</v>
      </c>
      <c r="D24" s="14">
        <f>data!D73</f>
        <v>0</v>
      </c>
      <c r="E24" s="14">
        <f>data!E73</f>
        <v>214478702.98999998</v>
      </c>
      <c r="F24" s="14">
        <f>data!F73</f>
        <v>0</v>
      </c>
      <c r="G24" s="14">
        <f>data!G73</f>
        <v>0</v>
      </c>
      <c r="H24" s="14">
        <f>data!H73</f>
        <v>12898715.6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544324</v>
      </c>
      <c r="D25" s="14">
        <f>data!D74</f>
        <v>0</v>
      </c>
      <c r="E25" s="14">
        <f>data!E74</f>
        <v>30095892.170000002</v>
      </c>
      <c r="F25" s="14">
        <f>data!F74</f>
        <v>0</v>
      </c>
      <c r="G25" s="14">
        <f>data!G74</f>
        <v>0</v>
      </c>
      <c r="H25" s="14">
        <f>data!H74</f>
        <v>-2909.6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89214394.739999995</v>
      </c>
      <c r="D26" s="14">
        <f>data!D75</f>
        <v>0</v>
      </c>
      <c r="E26" s="14">
        <f>data!E75</f>
        <v>244574595.15999997</v>
      </c>
      <c r="F26" s="14">
        <f>data!F75</f>
        <v>0</v>
      </c>
      <c r="G26" s="14">
        <f>data!G75</f>
        <v>0</v>
      </c>
      <c r="H26" s="14">
        <f>data!H75</f>
        <v>12895806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30945</v>
      </c>
      <c r="D28" s="14">
        <f>data!D76</f>
        <v>0</v>
      </c>
      <c r="E28" s="14">
        <f>data!E76</f>
        <v>123083</v>
      </c>
      <c r="F28" s="14">
        <f>data!F76</f>
        <v>0</v>
      </c>
      <c r="G28" s="14">
        <f>data!G76</f>
        <v>0</v>
      </c>
      <c r="H28" s="14">
        <f>data!H76</f>
        <v>6780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22627</v>
      </c>
      <c r="D29" s="14">
        <f>data!D77</f>
        <v>0</v>
      </c>
      <c r="E29" s="14">
        <f>data!E77</f>
        <v>207948</v>
      </c>
      <c r="F29" s="14">
        <f>data!F77</f>
        <v>0</v>
      </c>
      <c r="G29" s="14">
        <f>data!G77</f>
        <v>0</v>
      </c>
      <c r="H29" s="14">
        <f>data!H77</f>
        <v>17313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8759</v>
      </c>
      <c r="D30" s="14">
        <f>data!D78</f>
        <v>0</v>
      </c>
      <c r="E30" s="14">
        <f>data!E78</f>
        <v>34837</v>
      </c>
      <c r="F30" s="14">
        <f>data!F78</f>
        <v>0</v>
      </c>
      <c r="G30" s="14">
        <f>data!G78</f>
        <v>0</v>
      </c>
      <c r="H30" s="14">
        <f>data!H78</f>
        <v>1919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116506</v>
      </c>
      <c r="D31" s="14">
        <f>data!D79</f>
        <v>0</v>
      </c>
      <c r="E31" s="14">
        <f>data!E79</f>
        <v>617631</v>
      </c>
      <c r="F31" s="14">
        <f>data!F79</f>
        <v>0</v>
      </c>
      <c r="G31" s="14">
        <f>data!G79</f>
        <v>0</v>
      </c>
      <c r="H31" s="14">
        <f>data!H79</f>
        <v>9480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101</v>
      </c>
      <c r="D32" s="84">
        <f>data!D80</f>
        <v>0</v>
      </c>
      <c r="E32" s="84">
        <f>data!E80</f>
        <v>248</v>
      </c>
      <c r="F32" s="84">
        <f>data!F80</f>
        <v>0</v>
      </c>
      <c r="G32" s="84">
        <f>data!G80</f>
        <v>0</v>
      </c>
      <c r="H32" s="84">
        <f>data!H80</f>
        <v>11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Overlake Hospital Medical Center</v>
      </c>
      <c r="B36" s="77"/>
      <c r="C36" s="77"/>
      <c r="D36" s="77"/>
      <c r="E36" s="77"/>
      <c r="F36" s="77"/>
      <c r="G36" s="80"/>
      <c r="H36" s="79" t="str">
        <f>"FYE: "&amp;data!C82</f>
        <v>FYE: 06/30/2020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3554</v>
      </c>
      <c r="I41" s="14">
        <f>data!P59</f>
        <v>1175285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66.010000000000005</v>
      </c>
      <c r="I42" s="26">
        <f>data!P60</f>
        <v>111.47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7024753.4500000011</v>
      </c>
      <c r="I43" s="14">
        <f>data!P61</f>
        <v>11549139.970000003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1565846</v>
      </c>
      <c r="I44" s="14">
        <f>data!P62</f>
        <v>2675736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1092875.6100000001</v>
      </c>
      <c r="I45" s="14">
        <f>data!P63</f>
        <v>1211395.8000000003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930970.92000000016</v>
      </c>
      <c r="I46" s="14">
        <f>data!P64</f>
        <v>37518987.270000011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62286.98</v>
      </c>
      <c r="I48" s="14">
        <f>data!P66</f>
        <v>1570016.9600000004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359073</v>
      </c>
      <c r="I49" s="14">
        <f>data!P67</f>
        <v>3662064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23127.67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17609.64</v>
      </c>
      <c r="I51" s="14">
        <f>data!P69</f>
        <v>172003.72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-7945.11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11053415.600000001</v>
      </c>
      <c r="I53" s="14">
        <f>data!P71</f>
        <v>58374526.280000016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7500566</v>
      </c>
      <c r="I55" s="48">
        <f>+data!M681</f>
        <v>27693536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62692000.399999999</v>
      </c>
      <c r="I56" s="14">
        <f>data!P73</f>
        <v>157956264.70999998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347232</v>
      </c>
      <c r="I57" s="14">
        <f>data!P74</f>
        <v>139625567.28999999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63039232.399999999</v>
      </c>
      <c r="I58" s="14">
        <f>data!P75</f>
        <v>297581832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18365</v>
      </c>
      <c r="I60" s="14">
        <f>data!P76</f>
        <v>68314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6812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5198</v>
      </c>
      <c r="I62" s="14">
        <f>data!P78</f>
        <v>19335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87126</v>
      </c>
      <c r="I63" s="14">
        <f>data!P79</f>
        <v>153719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53</v>
      </c>
      <c r="I64" s="26">
        <f>data!P80</f>
        <v>63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Overlake Hospital Medical Center</v>
      </c>
      <c r="B68" s="77"/>
      <c r="C68" s="77"/>
      <c r="D68" s="77"/>
      <c r="E68" s="77"/>
      <c r="F68" s="77"/>
      <c r="G68" s="80"/>
      <c r="H68" s="79" t="str">
        <f>"FYE: "&amp;data!C82</f>
        <v>FYE: 06/30/2020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665810</v>
      </c>
      <c r="D73" s="48">
        <f>data!R59</f>
        <v>1280976</v>
      </c>
      <c r="E73" s="212"/>
      <c r="F73" s="212"/>
      <c r="G73" s="14">
        <f>data!U59</f>
        <v>722237</v>
      </c>
      <c r="H73" s="14">
        <f>data!V59</f>
        <v>26307</v>
      </c>
      <c r="I73" s="14">
        <f>data!W59</f>
        <v>61628.02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24.23</v>
      </c>
      <c r="D74" s="26">
        <f>data!R60</f>
        <v>10.09</v>
      </c>
      <c r="E74" s="26">
        <f>data!S60</f>
        <v>44.77</v>
      </c>
      <c r="F74" s="26">
        <f>data!T60</f>
        <v>15.96</v>
      </c>
      <c r="G74" s="26">
        <f>data!U60</f>
        <v>54.67</v>
      </c>
      <c r="H74" s="26">
        <f>data!V60</f>
        <v>5.22</v>
      </c>
      <c r="I74" s="26">
        <f>data!W60</f>
        <v>10.38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2889778.2300000004</v>
      </c>
      <c r="D75" s="14">
        <f>data!R61</f>
        <v>823733.60000000009</v>
      </c>
      <c r="E75" s="14">
        <f>data!S61</f>
        <v>2407351.1999999993</v>
      </c>
      <c r="F75" s="14">
        <f>data!T61</f>
        <v>1855676.43</v>
      </c>
      <c r="G75" s="14">
        <f>data!U61</f>
        <v>3879705.6500000008</v>
      </c>
      <c r="H75" s="14">
        <f>data!V61</f>
        <v>353466.85000000003</v>
      </c>
      <c r="I75" s="14">
        <f>data!W61</f>
        <v>1194589.42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670629</v>
      </c>
      <c r="D76" s="14">
        <f>data!R62</f>
        <v>232088</v>
      </c>
      <c r="E76" s="14">
        <f>data!S62</f>
        <v>717507</v>
      </c>
      <c r="F76" s="14">
        <f>data!T62</f>
        <v>376949</v>
      </c>
      <c r="G76" s="14">
        <f>data!U62</f>
        <v>977259</v>
      </c>
      <c r="H76" s="14">
        <f>data!V62</f>
        <v>90820</v>
      </c>
      <c r="I76" s="14">
        <f>data!W62</f>
        <v>274959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47974.01</v>
      </c>
      <c r="D77" s="14">
        <f>data!R63</f>
        <v>54562.5</v>
      </c>
      <c r="E77" s="14">
        <f>data!S63</f>
        <v>92008</v>
      </c>
      <c r="F77" s="14">
        <f>data!T63</f>
        <v>5101.91</v>
      </c>
      <c r="G77" s="14">
        <f>data!U63</f>
        <v>215724.33</v>
      </c>
      <c r="H77" s="14">
        <f>data!V63</f>
        <v>129836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118533.4</v>
      </c>
      <c r="D78" s="14">
        <f>data!R64</f>
        <v>1322761.3900000001</v>
      </c>
      <c r="E78" s="14">
        <f>data!S64</f>
        <v>2303454.5399999991</v>
      </c>
      <c r="F78" s="14">
        <f>data!T64</f>
        <v>375366.61999999994</v>
      </c>
      <c r="G78" s="14">
        <f>data!U64</f>
        <v>2291554.67</v>
      </c>
      <c r="H78" s="14">
        <f>data!V64</f>
        <v>56188.639999999999</v>
      </c>
      <c r="I78" s="14">
        <f>data!W64</f>
        <v>250234.75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41357.879999999997</v>
      </c>
      <c r="D80" s="14">
        <f>data!R66</f>
        <v>5957.33</v>
      </c>
      <c r="E80" s="14">
        <f>data!S66</f>
        <v>3336953.8099999991</v>
      </c>
      <c r="F80" s="14">
        <f>data!T66</f>
        <v>70696.509999999995</v>
      </c>
      <c r="G80" s="14">
        <f>data!U66</f>
        <v>5725894.4700000007</v>
      </c>
      <c r="H80" s="14">
        <f>data!V66</f>
        <v>39609.109999999993</v>
      </c>
      <c r="I80" s="14">
        <f>data!W66</f>
        <v>753439.14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186750</v>
      </c>
      <c r="D81" s="14">
        <f>data!R67</f>
        <v>219757</v>
      </c>
      <c r="E81" s="14">
        <f>data!S67</f>
        <v>1717924</v>
      </c>
      <c r="F81" s="14">
        <f>data!T67</f>
        <v>97025</v>
      </c>
      <c r="G81" s="14">
        <f>data!U67</f>
        <v>516217</v>
      </c>
      <c r="H81" s="14">
        <f>data!V67</f>
        <v>61594</v>
      </c>
      <c r="I81" s="14">
        <f>data!W67</f>
        <v>626105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166582.45000000001</v>
      </c>
      <c r="F82" s="14">
        <f>data!T68</f>
        <v>286154.31</v>
      </c>
      <c r="G82" s="14">
        <f>data!U68</f>
        <v>47787.69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1079.7</v>
      </c>
      <c r="D83" s="14">
        <f>data!R69</f>
        <v>0</v>
      </c>
      <c r="E83" s="14">
        <f>data!S69</f>
        <v>321807.94</v>
      </c>
      <c r="F83" s="14">
        <f>data!T69</f>
        <v>846.86000000000013</v>
      </c>
      <c r="G83" s="14">
        <f>data!U69</f>
        <v>3862.79</v>
      </c>
      <c r="H83" s="14">
        <f>data!V69</f>
        <v>1124.72</v>
      </c>
      <c r="I83" s="14">
        <f>data!W69</f>
        <v>1066.24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-4403.6499999999996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3956102.22</v>
      </c>
      <c r="D85" s="14">
        <f>data!R71</f>
        <v>2658859.8200000003</v>
      </c>
      <c r="E85" s="14">
        <f>data!S71</f>
        <v>11063588.939999996</v>
      </c>
      <c r="F85" s="14">
        <f>data!T71</f>
        <v>3067816.6399999997</v>
      </c>
      <c r="G85" s="14">
        <f>data!U71</f>
        <v>13653601.949999999</v>
      </c>
      <c r="H85" s="14">
        <f>data!V71</f>
        <v>732639.32000000007</v>
      </c>
      <c r="I85" s="14">
        <f>data!W71</f>
        <v>3100393.5500000003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3003395</v>
      </c>
      <c r="D87" s="48">
        <f>+data!M683</f>
        <v>2093562</v>
      </c>
      <c r="E87" s="48">
        <f>+data!M684</f>
        <v>8484074</v>
      </c>
      <c r="F87" s="48">
        <f>+data!M685</f>
        <v>1726686</v>
      </c>
      <c r="G87" s="48">
        <f>+data!M686</f>
        <v>6082523</v>
      </c>
      <c r="H87" s="48">
        <f>+data!M687</f>
        <v>532187</v>
      </c>
      <c r="I87" s="48">
        <f>+data!M688</f>
        <v>1493253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7755026.9900000002</v>
      </c>
      <c r="D88" s="14">
        <f>data!R73</f>
        <v>22101589.73</v>
      </c>
      <c r="E88" s="14">
        <f>data!S73</f>
        <v>75309768.319999993</v>
      </c>
      <c r="F88" s="14">
        <f>data!T73</f>
        <v>1443856</v>
      </c>
      <c r="G88" s="14">
        <f>data!U73</f>
        <v>46961337.810000002</v>
      </c>
      <c r="H88" s="14">
        <f>data!V73</f>
        <v>4051293.0299999984</v>
      </c>
      <c r="I88" s="14">
        <f>data!W73</f>
        <v>4759637.5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13558060.340000002</v>
      </c>
      <c r="D89" s="14">
        <f>data!R74</f>
        <v>22601765.27</v>
      </c>
      <c r="E89" s="14">
        <f>data!S74</f>
        <v>68622261.760000005</v>
      </c>
      <c r="F89" s="14">
        <f>data!T74</f>
        <v>8994526.7400000002</v>
      </c>
      <c r="G89" s="14">
        <f>data!U74</f>
        <v>30477196.179999989</v>
      </c>
      <c r="H89" s="14">
        <f>data!V74</f>
        <v>5884776.3600000003</v>
      </c>
      <c r="I89" s="14">
        <f>data!W74</f>
        <v>19057457.5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21313087.330000002</v>
      </c>
      <c r="D90" s="14">
        <f>data!R75</f>
        <v>44703355</v>
      </c>
      <c r="E90" s="14">
        <f>data!S75</f>
        <v>143932030.07999998</v>
      </c>
      <c r="F90" s="14">
        <f>data!T75</f>
        <v>10438382.74</v>
      </c>
      <c r="G90" s="14">
        <f>data!U75</f>
        <v>77438533.989999995</v>
      </c>
      <c r="H90" s="14">
        <f>data!V75</f>
        <v>9936069.3899999987</v>
      </c>
      <c r="I90" s="14">
        <f>data!W75</f>
        <v>23817095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9157</v>
      </c>
      <c r="D92" s="14">
        <f>data!R76</f>
        <v>361</v>
      </c>
      <c r="E92" s="14">
        <f>data!S76</f>
        <v>12037</v>
      </c>
      <c r="F92" s="14">
        <f>data!T76</f>
        <v>5115</v>
      </c>
      <c r="G92" s="14">
        <f>data!U76</f>
        <v>12975</v>
      </c>
      <c r="H92" s="14">
        <f>data!V76</f>
        <v>353</v>
      </c>
      <c r="I92" s="14">
        <f>data!W76</f>
        <v>1973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2592</v>
      </c>
      <c r="D94" s="14">
        <f>data!R78</f>
        <v>102</v>
      </c>
      <c r="E94" s="14">
        <f>data!S78</f>
        <v>3407</v>
      </c>
      <c r="F94" s="14">
        <f>data!T78</f>
        <v>1448</v>
      </c>
      <c r="G94" s="14">
        <f>data!U78</f>
        <v>3672</v>
      </c>
      <c r="H94" s="14">
        <f>data!V78</f>
        <v>100</v>
      </c>
      <c r="I94" s="14">
        <f>data!W78</f>
        <v>558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61961</v>
      </c>
      <c r="D95" s="14">
        <f>data!R79</f>
        <v>0</v>
      </c>
      <c r="E95" s="14">
        <f>data!S79</f>
        <v>227062</v>
      </c>
      <c r="F95" s="14">
        <f>data!T79</f>
        <v>2132</v>
      </c>
      <c r="G95" s="14">
        <f>data!U79</f>
        <v>19431</v>
      </c>
      <c r="H95" s="14">
        <f>data!V79</f>
        <v>18005</v>
      </c>
      <c r="I95" s="14">
        <f>data!W79</f>
        <v>20776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20</v>
      </c>
      <c r="D96" s="84">
        <f>data!R80</f>
        <v>0</v>
      </c>
      <c r="E96" s="84">
        <f>data!S80</f>
        <v>0</v>
      </c>
      <c r="F96" s="84">
        <f>data!T80</f>
        <v>13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Overlake Hospital Medical Center</v>
      </c>
      <c r="B100" s="77"/>
      <c r="C100" s="77"/>
      <c r="D100" s="77"/>
      <c r="E100" s="77"/>
      <c r="F100" s="77"/>
      <c r="G100" s="80"/>
      <c r="H100" s="79" t="str">
        <f>"FYE: "&amp;data!C82</f>
        <v>FYE: 06/30/2020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130730.91</v>
      </c>
      <c r="D105" s="14">
        <f>data!Y59</f>
        <v>128924</v>
      </c>
      <c r="E105" s="14">
        <f>data!Z59</f>
        <v>22745</v>
      </c>
      <c r="F105" s="14">
        <f>data!AA59</f>
        <v>18920.07</v>
      </c>
      <c r="G105" s="212"/>
      <c r="H105" s="14">
        <f>data!AC59</f>
        <v>0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13.94</v>
      </c>
      <c r="D106" s="26">
        <f>data!Y60</f>
        <v>58.28</v>
      </c>
      <c r="E106" s="26">
        <f>data!Z60</f>
        <v>70.930000000000007</v>
      </c>
      <c r="F106" s="26">
        <f>data!AA60</f>
        <v>5.56</v>
      </c>
      <c r="G106" s="26">
        <f>data!AB60</f>
        <v>58.04</v>
      </c>
      <c r="H106" s="26">
        <f>data!AC60</f>
        <v>20.51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1345355.65</v>
      </c>
      <c r="D107" s="14">
        <f>data!Y61</f>
        <v>5532080.6500000004</v>
      </c>
      <c r="E107" s="14">
        <f>data!Z61</f>
        <v>7065803.5400000038</v>
      </c>
      <c r="F107" s="14">
        <f>data!AA61</f>
        <v>663667.08000000007</v>
      </c>
      <c r="G107" s="14">
        <f>data!AB61</f>
        <v>6193774.0200000014</v>
      </c>
      <c r="H107" s="14">
        <f>data!AC61</f>
        <v>1882565.9500000002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333809</v>
      </c>
      <c r="D108" s="14">
        <f>data!Y62</f>
        <v>1369946</v>
      </c>
      <c r="E108" s="14">
        <f>data!Z62</f>
        <v>1664990</v>
      </c>
      <c r="F108" s="14">
        <f>data!AA62</f>
        <v>149585</v>
      </c>
      <c r="G108" s="14">
        <f>data!AB62</f>
        <v>1423540</v>
      </c>
      <c r="H108" s="14">
        <f>data!AC62</f>
        <v>494357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77091.25</v>
      </c>
      <c r="E109" s="14">
        <f>data!Z63</f>
        <v>433050</v>
      </c>
      <c r="F109" s="14">
        <f>data!AA63</f>
        <v>1625</v>
      </c>
      <c r="G109" s="14">
        <f>data!AB63</f>
        <v>0</v>
      </c>
      <c r="H109" s="14">
        <f>data!AC63</f>
        <v>40307.5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442134.97000000003</v>
      </c>
      <c r="D110" s="14">
        <f>data!Y64</f>
        <v>496502.48</v>
      </c>
      <c r="E110" s="14">
        <f>data!Z64</f>
        <v>13164733.079999998</v>
      </c>
      <c r="F110" s="14">
        <f>data!AA64</f>
        <v>393587.51</v>
      </c>
      <c r="G110" s="14">
        <f>data!AB64</f>
        <v>23394211.489999991</v>
      </c>
      <c r="H110" s="14">
        <f>data!AC64</f>
        <v>231776.13000000003</v>
      </c>
      <c r="I110" s="14">
        <f>data!AD64</f>
        <v>4430.72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452836.93</v>
      </c>
      <c r="D112" s="14">
        <f>data!Y66</f>
        <v>1238936.5100000002</v>
      </c>
      <c r="E112" s="14">
        <f>data!Z66</f>
        <v>1881090.56</v>
      </c>
      <c r="F112" s="14">
        <f>data!AA66</f>
        <v>367143.47</v>
      </c>
      <c r="G112" s="14">
        <f>data!AB66</f>
        <v>281246.02999999997</v>
      </c>
      <c r="H112" s="14">
        <f>data!AC66</f>
        <v>59480.380000000005</v>
      </c>
      <c r="I112" s="14">
        <f>data!AD66</f>
        <v>834785.59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568918</v>
      </c>
      <c r="D113" s="14">
        <f>data!Y67</f>
        <v>1561951</v>
      </c>
      <c r="E113" s="14">
        <f>data!Z67</f>
        <v>1910766</v>
      </c>
      <c r="F113" s="14">
        <f>data!AA67</f>
        <v>200924</v>
      </c>
      <c r="G113" s="14">
        <f>data!AB67</f>
        <v>594421</v>
      </c>
      <c r="H113" s="14">
        <f>data!AC67</f>
        <v>59450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469596.94000000006</v>
      </c>
      <c r="E114" s="14">
        <f>data!Z68</f>
        <v>986367.72</v>
      </c>
      <c r="F114" s="14">
        <f>data!AA68</f>
        <v>54586.59</v>
      </c>
      <c r="G114" s="14">
        <f>data!AB68</f>
        <v>191913.16000000003</v>
      </c>
      <c r="H114" s="14">
        <f>data!AC68</f>
        <v>31062.01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1542.2800000000002</v>
      </c>
      <c r="D115" s="14">
        <f>data!Y69</f>
        <v>10995.970000000001</v>
      </c>
      <c r="E115" s="14">
        <f>data!Z69</f>
        <v>241017.47000000003</v>
      </c>
      <c r="F115" s="14">
        <f>data!AA69</f>
        <v>1001.99</v>
      </c>
      <c r="G115" s="14">
        <f>data!AB69</f>
        <v>19437.989999999998</v>
      </c>
      <c r="H115" s="14">
        <f>data!AC69</f>
        <v>6432.5300000000007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-3152</v>
      </c>
      <c r="E116" s="14">
        <f>-data!Z70</f>
        <v>-6932.55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3144596.83</v>
      </c>
      <c r="D117" s="14">
        <f>data!Y71</f>
        <v>10753948.800000001</v>
      </c>
      <c r="E117" s="14">
        <f>data!Z71</f>
        <v>27340885.819999997</v>
      </c>
      <c r="F117" s="14">
        <f>data!AA71</f>
        <v>1832120.6400000001</v>
      </c>
      <c r="G117" s="14">
        <f>data!AB71</f>
        <v>32098543.68999999</v>
      </c>
      <c r="H117" s="14">
        <f>data!AC71</f>
        <v>2805431.4999999995</v>
      </c>
      <c r="I117" s="14">
        <f>data!AD71</f>
        <v>839216.30999999994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2979226</v>
      </c>
      <c r="D119" s="48">
        <f>+data!M690</f>
        <v>9273221</v>
      </c>
      <c r="E119" s="48">
        <f>+data!M691</f>
        <v>9178471</v>
      </c>
      <c r="F119" s="48">
        <f>+data!M692</f>
        <v>1179820</v>
      </c>
      <c r="G119" s="48">
        <f>+data!M693</f>
        <v>7288836</v>
      </c>
      <c r="H119" s="48">
        <f>+data!M694</f>
        <v>836161</v>
      </c>
      <c r="I119" s="48">
        <f>+data!M695</f>
        <v>121380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19349256.920000002</v>
      </c>
      <c r="D120" s="14">
        <f>data!Y73</f>
        <v>14546772.059999995</v>
      </c>
      <c r="E120" s="14">
        <f>data!Z73</f>
        <v>23313845.030000001</v>
      </c>
      <c r="F120" s="14">
        <f>data!AA73</f>
        <v>1054854.2599999998</v>
      </c>
      <c r="G120" s="14">
        <f>data!AB73</f>
        <v>26790643.470000003</v>
      </c>
      <c r="H120" s="14">
        <f>data!AC73</f>
        <v>8428042</v>
      </c>
      <c r="I120" s="14">
        <f>data!AD73</f>
        <v>1485384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42142459.409999996</v>
      </c>
      <c r="D121" s="14">
        <f>data!Y74</f>
        <v>50524024.899999991</v>
      </c>
      <c r="E121" s="14">
        <f>data!Z74</f>
        <v>80256172.539999992</v>
      </c>
      <c r="F121" s="14">
        <f>data!AA74</f>
        <v>9845185.299999997</v>
      </c>
      <c r="G121" s="14">
        <f>data!AB74</f>
        <v>61650890.180000015</v>
      </c>
      <c r="H121" s="14">
        <f>data!AC74</f>
        <v>304237</v>
      </c>
      <c r="I121" s="14">
        <f>data!AD74</f>
        <v>160817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61491716.329999998</v>
      </c>
      <c r="D122" s="14">
        <f>data!Y75</f>
        <v>65070796.959999986</v>
      </c>
      <c r="E122" s="14">
        <f>data!Z75</f>
        <v>103570017.56999999</v>
      </c>
      <c r="F122" s="14">
        <f>data!AA75</f>
        <v>10900039.559999997</v>
      </c>
      <c r="G122" s="14">
        <f>data!AB75</f>
        <v>88441533.650000021</v>
      </c>
      <c r="H122" s="14">
        <f>data!AC75</f>
        <v>8732279</v>
      </c>
      <c r="I122" s="14">
        <f>data!AD75</f>
        <v>1646201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1509</v>
      </c>
      <c r="D124" s="14">
        <f>data!Y76</f>
        <v>41963</v>
      </c>
      <c r="E124" s="14">
        <f>data!Z76</f>
        <v>14174</v>
      </c>
      <c r="F124" s="14">
        <f>data!AA76</f>
        <v>4158</v>
      </c>
      <c r="G124" s="14">
        <f>data!AB76</f>
        <v>7080</v>
      </c>
      <c r="H124" s="14">
        <f>data!AC76</f>
        <v>1346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427</v>
      </c>
      <c r="D126" s="14">
        <f>data!Y78</f>
        <v>11877</v>
      </c>
      <c r="E126" s="14">
        <f>data!Z78</f>
        <v>4012</v>
      </c>
      <c r="F126" s="14">
        <f>data!AA78</f>
        <v>1177</v>
      </c>
      <c r="G126" s="14">
        <f>data!AB78</f>
        <v>2004</v>
      </c>
      <c r="H126" s="14">
        <f>data!AC78</f>
        <v>381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45764</v>
      </c>
      <c r="D127" s="14">
        <f>data!Y79</f>
        <v>126883</v>
      </c>
      <c r="E127" s="14">
        <f>data!Z79</f>
        <v>67348</v>
      </c>
      <c r="F127" s="14">
        <f>data!AA79</f>
        <v>18893</v>
      </c>
      <c r="G127" s="14">
        <f>data!AB79</f>
        <v>5872</v>
      </c>
      <c r="H127" s="14">
        <f>data!AC79</f>
        <v>637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28</v>
      </c>
      <c r="F128" s="26">
        <f>data!AA80</f>
        <v>1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Overlake Hospital Medical Center</v>
      </c>
      <c r="B132" s="77"/>
      <c r="C132" s="77"/>
      <c r="D132" s="77"/>
      <c r="E132" s="77"/>
      <c r="F132" s="77"/>
      <c r="G132" s="80"/>
      <c r="H132" s="79" t="str">
        <f>"FYE: "&amp;data!C82</f>
        <v>FYE: 06/30/2020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0</v>
      </c>
      <c r="D137" s="14">
        <f>data!AF59</f>
        <v>38676</v>
      </c>
      <c r="E137" s="14">
        <f>data!AG59</f>
        <v>47738</v>
      </c>
      <c r="F137" s="14">
        <f>data!AH59</f>
        <v>0</v>
      </c>
      <c r="G137" s="14">
        <f>data!AI59</f>
        <v>0</v>
      </c>
      <c r="H137" s="14">
        <f>data!AJ59</f>
        <v>21215.5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18.63</v>
      </c>
      <c r="D138" s="26">
        <f>data!AF60</f>
        <v>47.73</v>
      </c>
      <c r="E138" s="26">
        <f>data!AG60</f>
        <v>94</v>
      </c>
      <c r="F138" s="26">
        <f>data!AH60</f>
        <v>0</v>
      </c>
      <c r="G138" s="26">
        <f>data!AI60</f>
        <v>0</v>
      </c>
      <c r="H138" s="26">
        <f>data!AJ60</f>
        <v>26.63</v>
      </c>
      <c r="I138" s="26">
        <f>data!AK60</f>
        <v>12.05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1736090.05</v>
      </c>
      <c r="D139" s="14">
        <f>data!AF61</f>
        <v>3018425.4400000004</v>
      </c>
      <c r="E139" s="14">
        <f>data!AG61</f>
        <v>8009482.4899999984</v>
      </c>
      <c r="F139" s="14">
        <f>data!AH61</f>
        <v>0</v>
      </c>
      <c r="G139" s="14">
        <f>data!AI61</f>
        <v>0</v>
      </c>
      <c r="H139" s="14">
        <f>data!AJ61</f>
        <v>2262291.120000001</v>
      </c>
      <c r="I139" s="14">
        <f>data!AK61</f>
        <v>1075399.0600000003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417553</v>
      </c>
      <c r="D140" s="14">
        <f>data!AF62</f>
        <v>875260</v>
      </c>
      <c r="E140" s="14">
        <f>data!AG62</f>
        <v>1935792</v>
      </c>
      <c r="F140" s="14">
        <f>data!AH62</f>
        <v>0</v>
      </c>
      <c r="G140" s="14">
        <f>data!AI62</f>
        <v>0</v>
      </c>
      <c r="H140" s="14">
        <f>data!AJ62</f>
        <v>571861</v>
      </c>
      <c r="I140" s="14">
        <f>data!AK62</f>
        <v>256131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4849855.3499999996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8292.35</v>
      </c>
      <c r="D142" s="14">
        <f>data!AF64</f>
        <v>144263.46</v>
      </c>
      <c r="E142" s="14">
        <f>data!AG64</f>
        <v>1346540.5900000003</v>
      </c>
      <c r="F142" s="14">
        <f>data!AH64</f>
        <v>0</v>
      </c>
      <c r="G142" s="14">
        <f>data!AI64</f>
        <v>0</v>
      </c>
      <c r="H142" s="14">
        <f>data!AJ64</f>
        <v>287585.43999999989</v>
      </c>
      <c r="I142" s="14">
        <f>data!AK64</f>
        <v>1157.5400000000002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16948.150000000001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2263.15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3641.67</v>
      </c>
      <c r="D144" s="14">
        <f>data!AF66</f>
        <v>68754.250000000015</v>
      </c>
      <c r="E144" s="14">
        <f>data!AG66</f>
        <v>450069</v>
      </c>
      <c r="F144" s="14">
        <f>data!AH66</f>
        <v>0</v>
      </c>
      <c r="G144" s="14">
        <f>data!AI66</f>
        <v>0</v>
      </c>
      <c r="H144" s="14">
        <f>data!AJ66</f>
        <v>45137.99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30176</v>
      </c>
      <c r="D145" s="14">
        <f>data!AF67</f>
        <v>22671</v>
      </c>
      <c r="E145" s="14">
        <f>data!AG67</f>
        <v>688895</v>
      </c>
      <c r="F145" s="14">
        <f>data!AH67</f>
        <v>0</v>
      </c>
      <c r="G145" s="14">
        <f>data!AI67</f>
        <v>0</v>
      </c>
      <c r="H145" s="14">
        <f>data!AJ67</f>
        <v>16018</v>
      </c>
      <c r="I145" s="14">
        <f>data!AK67</f>
        <v>10952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0</v>
      </c>
      <c r="D146" s="14">
        <f>data!AF68</f>
        <v>422440.15</v>
      </c>
      <c r="E146" s="14">
        <f>data!AG68</f>
        <v>61.07</v>
      </c>
      <c r="F146" s="14">
        <f>data!AH68</f>
        <v>0</v>
      </c>
      <c r="G146" s="14">
        <f>data!AI68</f>
        <v>0</v>
      </c>
      <c r="H146" s="14">
        <f>data!AJ68</f>
        <v>276210.03000000003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11398.58</v>
      </c>
      <c r="D147" s="14">
        <f>data!AF69</f>
        <v>33325.300000000003</v>
      </c>
      <c r="E147" s="14">
        <f>data!AG69</f>
        <v>32772.28</v>
      </c>
      <c r="F147" s="14">
        <f>data!AH69</f>
        <v>0</v>
      </c>
      <c r="G147" s="14">
        <f>data!AI69</f>
        <v>0</v>
      </c>
      <c r="H147" s="14">
        <f>data!AJ69</f>
        <v>8952.35</v>
      </c>
      <c r="I147" s="14">
        <f>data!AK69</f>
        <v>6333.49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-2414.62</v>
      </c>
      <c r="D148" s="14">
        <f>-data!AF70</f>
        <v>-167.35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-166656.01999999999</v>
      </c>
      <c r="I148" s="14">
        <f>-data!AK70</f>
        <v>-259674.99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2204737.0299999998</v>
      </c>
      <c r="D149" s="14">
        <f>data!AF71</f>
        <v>4601920.4000000004</v>
      </c>
      <c r="E149" s="14">
        <f>data!AG71</f>
        <v>17313467.780000001</v>
      </c>
      <c r="F149" s="14">
        <f>data!AH71</f>
        <v>0</v>
      </c>
      <c r="G149" s="14">
        <f>data!AI71</f>
        <v>0</v>
      </c>
      <c r="H149" s="14">
        <f>data!AJ71</f>
        <v>3303663.0600000015</v>
      </c>
      <c r="I149" s="14">
        <f>data!AK71</f>
        <v>1090298.1000000003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795075</v>
      </c>
      <c r="D151" s="48">
        <f>+data!M697</f>
        <v>1077391</v>
      </c>
      <c r="E151" s="48">
        <f>+data!M698</f>
        <v>14325594</v>
      </c>
      <c r="F151" s="48">
        <f>+data!M699</f>
        <v>0</v>
      </c>
      <c r="G151" s="48">
        <f>+data!M700</f>
        <v>0</v>
      </c>
      <c r="H151" s="48">
        <f>+data!M701</f>
        <v>610986</v>
      </c>
      <c r="I151" s="48">
        <f>+data!M702</f>
        <v>390698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4889508.4700000007</v>
      </c>
      <c r="D152" s="14">
        <f>data!AF73</f>
        <v>777</v>
      </c>
      <c r="E152" s="14">
        <f>data!AG73</f>
        <v>37647765.219999999</v>
      </c>
      <c r="F152" s="14">
        <f>data!AH73</f>
        <v>0</v>
      </c>
      <c r="G152" s="14">
        <f>data!AI73</f>
        <v>0</v>
      </c>
      <c r="H152" s="14">
        <f>data!AJ73</f>
        <v>8635</v>
      </c>
      <c r="I152" s="14">
        <f>data!AK73</f>
        <v>3148627.1800000006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1828579.76</v>
      </c>
      <c r="D153" s="14">
        <f>data!AF74</f>
        <v>9889439</v>
      </c>
      <c r="E153" s="14">
        <f>data!AG74</f>
        <v>115802956.33000001</v>
      </c>
      <c r="F153" s="14">
        <f>data!AH74</f>
        <v>0</v>
      </c>
      <c r="G153" s="14">
        <f>data!AI74</f>
        <v>0</v>
      </c>
      <c r="H153" s="14">
        <f>data!AJ74</f>
        <v>3212161.63</v>
      </c>
      <c r="I153" s="14">
        <f>data!AK74</f>
        <v>613510.82999999996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6718088.2300000004</v>
      </c>
      <c r="D154" s="14">
        <f>data!AF75</f>
        <v>9890216</v>
      </c>
      <c r="E154" s="14">
        <f>data!AG75</f>
        <v>153450721.55000001</v>
      </c>
      <c r="F154" s="14">
        <f>data!AH75</f>
        <v>0</v>
      </c>
      <c r="G154" s="14">
        <f>data!AI75</f>
        <v>0</v>
      </c>
      <c r="H154" s="14">
        <f>data!AJ75</f>
        <v>3220796.63</v>
      </c>
      <c r="I154" s="14">
        <f>data!AK75</f>
        <v>3762138.0100000007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2039</v>
      </c>
      <c r="D156" s="14">
        <f>data!AF76</f>
        <v>0</v>
      </c>
      <c r="E156" s="14">
        <f>data!AG76</f>
        <v>37182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740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18810</v>
      </c>
      <c r="E157" s="14">
        <f>data!AG77</f>
        <v>8433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577</v>
      </c>
      <c r="D158" s="14">
        <f>data!AF78</f>
        <v>0</v>
      </c>
      <c r="E158" s="14">
        <f>data!AG78</f>
        <v>10524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209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4848</v>
      </c>
      <c r="D159" s="14">
        <f>data!AF79</f>
        <v>386</v>
      </c>
      <c r="E159" s="14">
        <f>data!AG79</f>
        <v>189083</v>
      </c>
      <c r="F159" s="14">
        <f>data!AH79</f>
        <v>0</v>
      </c>
      <c r="G159" s="14">
        <f>data!AI79</f>
        <v>0</v>
      </c>
      <c r="H159" s="14">
        <f>data!AJ79</f>
        <v>8481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56</v>
      </c>
      <c r="F160" s="26">
        <f>data!AH80</f>
        <v>0</v>
      </c>
      <c r="G160" s="26">
        <f>data!AI80</f>
        <v>0</v>
      </c>
      <c r="H160" s="26">
        <f>data!AJ80</f>
        <v>4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Overlake Hospital Medical Center</v>
      </c>
      <c r="B164" s="77"/>
      <c r="C164" s="77"/>
      <c r="D164" s="77"/>
      <c r="E164" s="77"/>
      <c r="F164" s="77"/>
      <c r="G164" s="80"/>
      <c r="H164" s="79" t="str">
        <f>"FYE: "&amp;data!C82</f>
        <v>FYE: 06/30/2020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5.04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500609.76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119025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1036.99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7966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4637.3899999999994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-382.52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632892.62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166975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2030303.07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362980.93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2393284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Overlake Hospital Medical Center</v>
      </c>
      <c r="B196" s="77"/>
      <c r="C196" s="77"/>
      <c r="D196" s="77"/>
      <c r="E196" s="77"/>
      <c r="F196" s="77"/>
      <c r="G196" s="80"/>
      <c r="H196" s="79" t="str">
        <f>"FYE: "&amp;data!C82</f>
        <v>FYE: 06/30/2020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281943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496.14400000000001</v>
      </c>
      <c r="G202" s="26">
        <f>data!AW60</f>
        <v>3.87</v>
      </c>
      <c r="H202" s="26">
        <f>data!AX60</f>
        <v>0</v>
      </c>
      <c r="I202" s="26">
        <f>data!AY60</f>
        <v>6.55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78959890.649999961</v>
      </c>
      <c r="G203" s="14">
        <f>data!AW61</f>
        <v>342658.66</v>
      </c>
      <c r="H203" s="14">
        <f>data!AX61</f>
        <v>0</v>
      </c>
      <c r="I203" s="14">
        <f>data!AY61</f>
        <v>449942.02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18429568</v>
      </c>
      <c r="G204" s="14">
        <f>data!AW62</f>
        <v>88753</v>
      </c>
      <c r="H204" s="14">
        <f>data!AX62</f>
        <v>0</v>
      </c>
      <c r="I204" s="14">
        <f>data!AY62</f>
        <v>132967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2772754.7499999995</v>
      </c>
      <c r="G205" s="14">
        <f>data!AW63</f>
        <v>5839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4446841.4700000016</v>
      </c>
      <c r="G206" s="14">
        <f>data!AW64</f>
        <v>1840.5900000000001</v>
      </c>
      <c r="H206" s="14">
        <f>data!AX64</f>
        <v>0</v>
      </c>
      <c r="I206" s="14">
        <f>data!AY64</f>
        <v>686.03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144068.30000000002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1741680.4800000002</v>
      </c>
      <c r="G208" s="14">
        <f>data!AW66</f>
        <v>12409.05</v>
      </c>
      <c r="H208" s="14">
        <f>data!AX66</f>
        <v>0</v>
      </c>
      <c r="I208" s="14">
        <f>data!AY66</f>
        <v>12548.91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3596953</v>
      </c>
      <c r="G209" s="14">
        <f>data!AW67</f>
        <v>0</v>
      </c>
      <c r="H209" s="14">
        <f>data!AX67</f>
        <v>0</v>
      </c>
      <c r="I209" s="14">
        <f>data!AY67</f>
        <v>92703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5546665.2200000007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994310.06999999983</v>
      </c>
      <c r="G211" s="14">
        <f>data!AW69</f>
        <v>5324</v>
      </c>
      <c r="H211" s="14">
        <f>data!AX69</f>
        <v>0</v>
      </c>
      <c r="I211" s="14">
        <f>data!AY69</f>
        <v>1194.98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-363638.21</v>
      </c>
      <c r="G212" s="14">
        <f>-data!AW70</f>
        <v>-173159.43</v>
      </c>
      <c r="H212" s="14">
        <f>-data!AX70</f>
        <v>0</v>
      </c>
      <c r="I212" s="14">
        <f>-data!AY70</f>
        <v>0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116269093.72999996</v>
      </c>
      <c r="G213" s="14">
        <f>data!AW71</f>
        <v>283664.87</v>
      </c>
      <c r="H213" s="14">
        <f>data!AX71</f>
        <v>0</v>
      </c>
      <c r="I213" s="14">
        <f>data!AY71</f>
        <v>690041.94000000006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16602603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3093294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126731111.36999989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129824405.36999989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3864</v>
      </c>
      <c r="G220" s="14">
        <f>data!AW76</f>
        <v>0</v>
      </c>
      <c r="H220" s="14">
        <f>data!AX76</f>
        <v>0</v>
      </c>
      <c r="I220" s="85">
        <f>data!AY76</f>
        <v>6264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1094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102084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9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Overlake Hospital Medical Center</v>
      </c>
      <c r="B228" s="77"/>
      <c r="C228" s="77"/>
      <c r="D228" s="77"/>
      <c r="E228" s="77"/>
      <c r="F228" s="77"/>
      <c r="G228" s="80"/>
      <c r="H228" s="79" t="str">
        <f>"FYE: "&amp;data!C82</f>
        <v>FYE: 06/30/2020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526911</v>
      </c>
      <c r="D233" s="14">
        <f>data!BA59</f>
        <v>0</v>
      </c>
      <c r="E233" s="212"/>
      <c r="F233" s="212"/>
      <c r="G233" s="212"/>
      <c r="H233" s="14">
        <f>data!BE59</f>
        <v>614209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61.71</v>
      </c>
      <c r="D234" s="26">
        <f>data!BA60</f>
        <v>4.21</v>
      </c>
      <c r="E234" s="26">
        <f>data!BB60</f>
        <v>28.27</v>
      </c>
      <c r="F234" s="26">
        <f>data!BC60</f>
        <v>0</v>
      </c>
      <c r="G234" s="26">
        <f>data!BD60</f>
        <v>10.9</v>
      </c>
      <c r="H234" s="26">
        <f>data!BE60</f>
        <v>33.92</v>
      </c>
      <c r="I234" s="26">
        <f>data!BF60</f>
        <v>69.83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3161145.649999999</v>
      </c>
      <c r="D235" s="14">
        <f>data!BA61</f>
        <v>182520.94</v>
      </c>
      <c r="E235" s="14">
        <f>data!BB61</f>
        <v>2758209.5200000005</v>
      </c>
      <c r="F235" s="14">
        <f>data!BC61</f>
        <v>0</v>
      </c>
      <c r="G235" s="14">
        <f>data!BD61</f>
        <v>773102.88000000012</v>
      </c>
      <c r="H235" s="14">
        <f>data!BE61</f>
        <v>2685784.8499999992</v>
      </c>
      <c r="I235" s="14">
        <f>data!BF61</f>
        <v>3347661.1399999992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1012648</v>
      </c>
      <c r="D236" s="14">
        <f>data!BA62</f>
        <v>47561</v>
      </c>
      <c r="E236" s="14">
        <f>data!BB62</f>
        <v>674815</v>
      </c>
      <c r="F236" s="14">
        <f>data!BC62</f>
        <v>0</v>
      </c>
      <c r="G236" s="14">
        <f>data!BD62</f>
        <v>219987</v>
      </c>
      <c r="H236" s="14">
        <f>data!BE62</f>
        <v>759843</v>
      </c>
      <c r="I236" s="14">
        <f>data!BF62</f>
        <v>997416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277240.53999999998</v>
      </c>
      <c r="F237" s="14">
        <f>data!BC63</f>
        <v>0</v>
      </c>
      <c r="G237" s="14">
        <f>data!BD63</f>
        <v>0</v>
      </c>
      <c r="H237" s="14">
        <f>data!BE63</f>
        <v>166645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2482142.67</v>
      </c>
      <c r="D238" s="14">
        <f>data!BA64</f>
        <v>0</v>
      </c>
      <c r="E238" s="14">
        <f>data!BB64</f>
        <v>17799.45</v>
      </c>
      <c r="F238" s="14">
        <f>data!BC64</f>
        <v>0</v>
      </c>
      <c r="G238" s="14">
        <f>data!BD64</f>
        <v>2335.8799999999997</v>
      </c>
      <c r="H238" s="14">
        <f>data!BE64</f>
        <v>1106077.8399999999</v>
      </c>
      <c r="I238" s="14">
        <f>data!BF64</f>
        <v>327743.29000000004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2598764.88</v>
      </c>
      <c r="I239" s="14">
        <f>data!BF65</f>
        <v>466192.08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211429.31000000003</v>
      </c>
      <c r="D240" s="14">
        <f>data!BA66</f>
        <v>390448.43</v>
      </c>
      <c r="E240" s="14">
        <f>data!BB66</f>
        <v>941847.22</v>
      </c>
      <c r="F240" s="14">
        <f>data!BC66</f>
        <v>0</v>
      </c>
      <c r="G240" s="14">
        <f>data!BD66</f>
        <v>326375.89</v>
      </c>
      <c r="H240" s="14">
        <f>data!BE66</f>
        <v>3819773.1800000011</v>
      </c>
      <c r="I240" s="14">
        <f>data!BF66</f>
        <v>446285.81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179746</v>
      </c>
      <c r="D241" s="14">
        <f>data!BA67</f>
        <v>12328</v>
      </c>
      <c r="E241" s="14">
        <f>data!BB67</f>
        <v>24408</v>
      </c>
      <c r="F241" s="14">
        <f>data!BC67</f>
        <v>0</v>
      </c>
      <c r="G241" s="14">
        <f>data!BD67</f>
        <v>76447</v>
      </c>
      <c r="H241" s="14">
        <f>data!BE67</f>
        <v>2842467</v>
      </c>
      <c r="I241" s="14">
        <f>data!BF67</f>
        <v>45620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187901.7</v>
      </c>
      <c r="D242" s="14">
        <f>data!BA68</f>
        <v>0</v>
      </c>
      <c r="E242" s="14">
        <f>data!BB68</f>
        <v>798.15</v>
      </c>
      <c r="F242" s="14">
        <f>data!BC68</f>
        <v>0</v>
      </c>
      <c r="G242" s="14">
        <f>data!BD68</f>
        <v>0</v>
      </c>
      <c r="H242" s="14">
        <f>data!BE68</f>
        <v>399999.96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3259.22</v>
      </c>
      <c r="D243" s="14">
        <f>data!BA69</f>
        <v>0</v>
      </c>
      <c r="E243" s="14">
        <f>data!BB69</f>
        <v>9183.369999999999</v>
      </c>
      <c r="F243" s="14">
        <f>data!BC69</f>
        <v>0</v>
      </c>
      <c r="G243" s="14">
        <f>data!BD69</f>
        <v>21957.53</v>
      </c>
      <c r="H243" s="14">
        <f>data!BE69</f>
        <v>53617.08</v>
      </c>
      <c r="I243" s="14">
        <f>data!BF69</f>
        <v>545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-2280821.44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-333233.21000000002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4957451.1099999975</v>
      </c>
      <c r="D245" s="14">
        <f>data!BA71</f>
        <v>632858.37</v>
      </c>
      <c r="E245" s="14">
        <f>data!BB71</f>
        <v>4704301.2500000009</v>
      </c>
      <c r="F245" s="14">
        <f>data!BC71</f>
        <v>0</v>
      </c>
      <c r="G245" s="14">
        <f>data!BD71</f>
        <v>1420206.1800000002</v>
      </c>
      <c r="H245" s="14">
        <f>data!BE71</f>
        <v>14099739.58</v>
      </c>
      <c r="I245" s="14">
        <f>data!BF71</f>
        <v>5631463.3199999984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8891</v>
      </c>
      <c r="D252" s="85">
        <f>data!BA76</f>
        <v>833</v>
      </c>
      <c r="E252" s="85">
        <f>data!BB76</f>
        <v>1310</v>
      </c>
      <c r="F252" s="85">
        <f>data!BC76</f>
        <v>0</v>
      </c>
      <c r="G252" s="85">
        <f>data!BD76</f>
        <v>0</v>
      </c>
      <c r="H252" s="85">
        <f>data!BE76</f>
        <v>161805</v>
      </c>
      <c r="I252" s="85">
        <f>data!BF76</f>
        <v>1591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236</v>
      </c>
      <c r="E254" s="85">
        <f>data!BB78</f>
        <v>371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Overlake Hospital Medical Center</v>
      </c>
      <c r="B260" s="77"/>
      <c r="C260" s="77"/>
      <c r="D260" s="77"/>
      <c r="E260" s="77"/>
      <c r="F260" s="77"/>
      <c r="G260" s="80"/>
      <c r="H260" s="79" t="str">
        <f>"FYE: "&amp;data!C82</f>
        <v>FYE: 06/30/2020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6.65</v>
      </c>
      <c r="D266" s="26">
        <f>data!BH60</f>
        <v>113.95</v>
      </c>
      <c r="E266" s="26">
        <f>data!BI60</f>
        <v>0</v>
      </c>
      <c r="F266" s="26">
        <f>data!BJ60</f>
        <v>20.65</v>
      </c>
      <c r="G266" s="26">
        <f>data!BK60</f>
        <v>40.43</v>
      </c>
      <c r="H266" s="26">
        <f>data!BL60</f>
        <v>56.25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330521.54000000004</v>
      </c>
      <c r="D267" s="14">
        <f>data!BH61</f>
        <v>12977215.549999997</v>
      </c>
      <c r="E267" s="14">
        <f>data!BI61</f>
        <v>0</v>
      </c>
      <c r="F267" s="14">
        <f>data!BJ61</f>
        <v>1768978.9000000001</v>
      </c>
      <c r="G267" s="14">
        <f>data!BK61</f>
        <v>3059930.1</v>
      </c>
      <c r="H267" s="14">
        <f>data!BL61</f>
        <v>3068261.43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75757</v>
      </c>
      <c r="D268" s="14">
        <f>data!BH62</f>
        <v>3032610</v>
      </c>
      <c r="E268" s="14">
        <f>data!BI62</f>
        <v>0</v>
      </c>
      <c r="F268" s="14">
        <f>data!BJ62</f>
        <v>510908</v>
      </c>
      <c r="G268" s="14">
        <f>data!BK62</f>
        <v>817215</v>
      </c>
      <c r="H268" s="14">
        <f>data!BL62</f>
        <v>889145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1056114.7899999998</v>
      </c>
      <c r="E269" s="14">
        <f>data!BI63</f>
        <v>0</v>
      </c>
      <c r="F269" s="14">
        <f>data!BJ63</f>
        <v>154715.22</v>
      </c>
      <c r="G269" s="14">
        <f>data!BK63</f>
        <v>66611.789999999994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378.14</v>
      </c>
      <c r="D270" s="14">
        <f>data!BH64</f>
        <v>585062.81999999983</v>
      </c>
      <c r="E270" s="14">
        <f>data!BI64</f>
        <v>0</v>
      </c>
      <c r="F270" s="14">
        <f>data!BJ64</f>
        <v>33892.46</v>
      </c>
      <c r="G270" s="14">
        <f>data!BK64</f>
        <v>36512.840000000004</v>
      </c>
      <c r="H270" s="14">
        <f>data!BL64</f>
        <v>45366.670000000006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0</v>
      </c>
      <c r="D271" s="14">
        <f>data!BH65</f>
        <v>1038994.08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2077.5</v>
      </c>
      <c r="D272" s="14">
        <f>data!BH66</f>
        <v>11737635.559999999</v>
      </c>
      <c r="E272" s="14">
        <f>data!BI66</f>
        <v>0</v>
      </c>
      <c r="F272" s="14">
        <f>data!BJ66</f>
        <v>98665.93</v>
      </c>
      <c r="G272" s="14">
        <f>data!BK66</f>
        <v>2408766.5499999993</v>
      </c>
      <c r="H272" s="14">
        <f>data!BL66</f>
        <v>383908.61000000004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0</v>
      </c>
      <c r="D273" s="14">
        <f>data!BH67</f>
        <v>7366144</v>
      </c>
      <c r="E273" s="14">
        <f>data!BI67</f>
        <v>0</v>
      </c>
      <c r="F273" s="14">
        <f>data!BJ67</f>
        <v>42149</v>
      </c>
      <c r="G273" s="14">
        <f>data!BK67</f>
        <v>20848</v>
      </c>
      <c r="H273" s="14">
        <f>data!BL67</f>
        <v>6058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0</v>
      </c>
      <c r="D274" s="14">
        <f>data!BH68</f>
        <v>4450.34</v>
      </c>
      <c r="E274" s="14">
        <f>data!BI68</f>
        <v>0</v>
      </c>
      <c r="F274" s="14">
        <f>data!BJ68</f>
        <v>0</v>
      </c>
      <c r="G274" s="14">
        <f>data!BK68</f>
        <v>108241.81</v>
      </c>
      <c r="H274" s="14">
        <f>data!BL68</f>
        <v>0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253009.67</v>
      </c>
      <c r="E275" s="14">
        <f>data!BI69</f>
        <v>0</v>
      </c>
      <c r="F275" s="14">
        <f>data!BJ69</f>
        <v>6012.34</v>
      </c>
      <c r="G275" s="14">
        <f>data!BK69</f>
        <v>18380.3</v>
      </c>
      <c r="H275" s="14">
        <f>data!BL69</f>
        <v>8169.74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0</v>
      </c>
      <c r="D276" s="14">
        <f>-data!BH70</f>
        <v>-4200</v>
      </c>
      <c r="E276" s="14">
        <f>-data!BI70</f>
        <v>0</v>
      </c>
      <c r="F276" s="14">
        <f>-data!BJ70</f>
        <v>-62639.19</v>
      </c>
      <c r="G276" s="14">
        <f>-data!BK70</f>
        <v>-231587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408734.18000000005</v>
      </c>
      <c r="D277" s="14">
        <f>data!BH71</f>
        <v>38047036.810000002</v>
      </c>
      <c r="E277" s="14">
        <f>data!BI71</f>
        <v>0</v>
      </c>
      <c r="F277" s="14">
        <f>data!BJ71</f>
        <v>2552682.6600000006</v>
      </c>
      <c r="G277" s="14">
        <f>data!BK71</f>
        <v>6304919.3899999987</v>
      </c>
      <c r="H277" s="14">
        <f>data!BL71</f>
        <v>4400909.45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Overlake Hospital Medical Center</v>
      </c>
      <c r="B292" s="77"/>
      <c r="C292" s="77"/>
      <c r="D292" s="77"/>
      <c r="E292" s="77"/>
      <c r="F292" s="77"/>
      <c r="G292" s="80"/>
      <c r="H292" s="79" t="str">
        <f>"FYE: "&amp;data!C82</f>
        <v>FYE: 06/30/2020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14.6</v>
      </c>
      <c r="D298" s="26">
        <f>data!BO60</f>
        <v>3.88</v>
      </c>
      <c r="E298" s="26">
        <f>data!BP60</f>
        <v>17.36</v>
      </c>
      <c r="F298" s="26">
        <f>data!BQ60</f>
        <v>0</v>
      </c>
      <c r="G298" s="26">
        <f>data!BR60</f>
        <v>21.61</v>
      </c>
      <c r="H298" s="26">
        <f>data!BS60</f>
        <v>1.47</v>
      </c>
      <c r="I298" s="26">
        <f>data!BT60</f>
        <v>1.59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4528712.28</v>
      </c>
      <c r="D299" s="14">
        <f>data!BO61</f>
        <v>295055.96000000008</v>
      </c>
      <c r="E299" s="14">
        <f>data!BP61</f>
        <v>1863052.4800000002</v>
      </c>
      <c r="F299" s="14">
        <f>data!BQ61</f>
        <v>0</v>
      </c>
      <c r="G299" s="14">
        <f>data!BR61</f>
        <v>2135940.3699999996</v>
      </c>
      <c r="H299" s="14">
        <f>data!BS61</f>
        <v>114072.79</v>
      </c>
      <c r="I299" s="14">
        <f>data!BT61</f>
        <v>121639.32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1013711</v>
      </c>
      <c r="D300" s="14">
        <f>data!BO62</f>
        <v>76172</v>
      </c>
      <c r="E300" s="14">
        <f>data!BP62</f>
        <v>453950</v>
      </c>
      <c r="F300" s="14">
        <f>data!BQ62</f>
        <v>0</v>
      </c>
      <c r="G300" s="14">
        <f>data!BR62</f>
        <v>888486</v>
      </c>
      <c r="H300" s="14">
        <f>data!BS62</f>
        <v>31999</v>
      </c>
      <c r="I300" s="14">
        <f>data!BT62</f>
        <v>31928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1844982.6800000002</v>
      </c>
      <c r="D301" s="14">
        <f>data!BO63</f>
        <v>0</v>
      </c>
      <c r="E301" s="14">
        <f>data!BP63</f>
        <v>119677.93</v>
      </c>
      <c r="F301" s="14">
        <f>data!BQ63</f>
        <v>0</v>
      </c>
      <c r="G301" s="14">
        <f>data!BR63</f>
        <v>37660.050000000003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147754.76000000004</v>
      </c>
      <c r="D302" s="14">
        <f>data!BO64</f>
        <v>38081.019999999997</v>
      </c>
      <c r="E302" s="14">
        <f>data!BP64</f>
        <v>160320.97999999995</v>
      </c>
      <c r="F302" s="14">
        <f>data!BQ64</f>
        <v>0</v>
      </c>
      <c r="G302" s="14">
        <f>data!BR64</f>
        <v>42503.72</v>
      </c>
      <c r="H302" s="14">
        <f>data!BS64</f>
        <v>23303.77</v>
      </c>
      <c r="I302" s="14">
        <f>data!BT64</f>
        <v>971.56999999999994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555942.6</v>
      </c>
      <c r="D304" s="14">
        <f>data!BO66</f>
        <v>93530.67</v>
      </c>
      <c r="E304" s="14">
        <f>data!BP66</f>
        <v>1086546.67</v>
      </c>
      <c r="F304" s="14">
        <f>data!BQ66</f>
        <v>0</v>
      </c>
      <c r="G304" s="14">
        <f>data!BR66</f>
        <v>668953.69000000006</v>
      </c>
      <c r="H304" s="14">
        <f>data!BS66</f>
        <v>6046.98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276258</v>
      </c>
      <c r="D305" s="14">
        <f>data!BO67</f>
        <v>0</v>
      </c>
      <c r="E305" s="14">
        <f>data!BP67</f>
        <v>6741</v>
      </c>
      <c r="F305" s="14">
        <f>data!BQ67</f>
        <v>0</v>
      </c>
      <c r="G305" s="14">
        <f>data!BR67</f>
        <v>16750</v>
      </c>
      <c r="H305" s="14">
        <f>data!BS67</f>
        <v>11675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274506.23</v>
      </c>
      <c r="D306" s="14">
        <f>data!BO68</f>
        <v>53863.95</v>
      </c>
      <c r="E306" s="14">
        <f>data!BP68</f>
        <v>101070.47</v>
      </c>
      <c r="F306" s="14">
        <f>data!BQ68</f>
        <v>0</v>
      </c>
      <c r="G306" s="14">
        <f>data!BR68</f>
        <v>0</v>
      </c>
      <c r="H306" s="14">
        <f>data!BS68</f>
        <v>21858.510000000002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626229.05000000005</v>
      </c>
      <c r="D307" s="14">
        <f>data!BO69</f>
        <v>212.34</v>
      </c>
      <c r="E307" s="14">
        <f>data!BP69</f>
        <v>1442875.1400000004</v>
      </c>
      <c r="F307" s="14">
        <f>data!BQ69</f>
        <v>0</v>
      </c>
      <c r="G307" s="14">
        <f>data!BR69</f>
        <v>1853105.4200000002</v>
      </c>
      <c r="H307" s="14">
        <f>data!BS69</f>
        <v>10060.82</v>
      </c>
      <c r="I307" s="14">
        <f>data!BT69</f>
        <v>1410.5300000000002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-3422275.72</v>
      </c>
      <c r="F308" s="14">
        <f>-data!BQ70</f>
        <v>0</v>
      </c>
      <c r="G308" s="14">
        <f>-data!BR70</f>
        <v>0</v>
      </c>
      <c r="H308" s="14">
        <f>-data!BS70</f>
        <v>-12669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9268096.6000000015</v>
      </c>
      <c r="D309" s="14">
        <f>data!BO71</f>
        <v>556915.94000000006</v>
      </c>
      <c r="E309" s="14">
        <f>data!BP71</f>
        <v>1811958.9500000007</v>
      </c>
      <c r="F309" s="14">
        <f>data!BQ71</f>
        <v>0</v>
      </c>
      <c r="G309" s="14">
        <f>data!BR71</f>
        <v>5643399.25</v>
      </c>
      <c r="H309" s="14">
        <f>data!BS71</f>
        <v>206347.87</v>
      </c>
      <c r="I309" s="14">
        <f>data!BT71</f>
        <v>155949.42000000001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18628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685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Overlake Hospital Medical Center</v>
      </c>
      <c r="B324" s="77"/>
      <c r="C324" s="77"/>
      <c r="D324" s="77"/>
      <c r="E324" s="77"/>
      <c r="F324" s="77"/>
      <c r="G324" s="80"/>
      <c r="H324" s="79" t="str">
        <f>"FYE: "&amp;data!C82</f>
        <v>FYE: 06/30/2020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27.94</v>
      </c>
      <c r="E330" s="26">
        <f>data!BW60</f>
        <v>3.9</v>
      </c>
      <c r="F330" s="26">
        <f>data!BX60</f>
        <v>15.08</v>
      </c>
      <c r="G330" s="26">
        <f>data!BY60</f>
        <v>21.47</v>
      </c>
      <c r="H330" s="26">
        <f>data!BZ60</f>
        <v>49.86</v>
      </c>
      <c r="I330" s="26">
        <f>data!CA60</f>
        <v>25.97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1924179.13</v>
      </c>
      <c r="E331" s="86">
        <f>data!BW61</f>
        <v>297314.16000000003</v>
      </c>
      <c r="F331" s="86">
        <f>data!BX61</f>
        <v>1696317.59</v>
      </c>
      <c r="G331" s="86">
        <f>data!BY61</f>
        <v>2214041.6000000006</v>
      </c>
      <c r="H331" s="86">
        <f>data!BZ61</f>
        <v>4008531.1400000011</v>
      </c>
      <c r="I331" s="86">
        <f>data!CA61</f>
        <v>2674921.38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519497</v>
      </c>
      <c r="E332" s="86">
        <f>data!BW62</f>
        <v>87460</v>
      </c>
      <c r="F332" s="86">
        <f>data!BX62</f>
        <v>386614</v>
      </c>
      <c r="G332" s="86">
        <f>data!BY62</f>
        <v>461189</v>
      </c>
      <c r="H332" s="86">
        <f>data!BZ62</f>
        <v>1048779</v>
      </c>
      <c r="I332" s="86">
        <f>data!CA62</f>
        <v>503830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478192.33</v>
      </c>
      <c r="E333" s="86">
        <f>data!BW63</f>
        <v>212720.2</v>
      </c>
      <c r="F333" s="86">
        <f>data!BX63</f>
        <v>395390.46</v>
      </c>
      <c r="G333" s="86">
        <f>data!BY63</f>
        <v>393743.23</v>
      </c>
      <c r="H333" s="86">
        <f>data!BZ63</f>
        <v>1557032.36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6361.19</v>
      </c>
      <c r="E334" s="86">
        <f>data!BW64</f>
        <v>152168.53</v>
      </c>
      <c r="F334" s="86">
        <f>data!BX64</f>
        <v>15845.960000000001</v>
      </c>
      <c r="G334" s="86">
        <f>data!BY64</f>
        <v>39700.44</v>
      </c>
      <c r="H334" s="86">
        <f>data!BZ64</f>
        <v>2170.9299999999998</v>
      </c>
      <c r="I334" s="86">
        <f>data!CA64</f>
        <v>72002.92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96399.849999999991</v>
      </c>
      <c r="E336" s="86">
        <f>data!BW66</f>
        <v>226166.01</v>
      </c>
      <c r="F336" s="86">
        <f>data!BX66</f>
        <v>146698.56999999998</v>
      </c>
      <c r="G336" s="86">
        <f>data!BY66</f>
        <v>53355.130000000005</v>
      </c>
      <c r="H336" s="86">
        <f>data!BZ66</f>
        <v>34882.99</v>
      </c>
      <c r="I336" s="86">
        <f>data!CA66</f>
        <v>89497.65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89136</v>
      </c>
      <c r="E337" s="86">
        <f>data!BW67</f>
        <v>2297</v>
      </c>
      <c r="F337" s="86">
        <f>data!BX67</f>
        <v>0</v>
      </c>
      <c r="G337" s="86">
        <f>data!BY67</f>
        <v>69054</v>
      </c>
      <c r="H337" s="86">
        <f>data!BZ67</f>
        <v>0</v>
      </c>
      <c r="I337" s="86">
        <f>data!CA67</f>
        <v>0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21031.03</v>
      </c>
      <c r="E339" s="86">
        <f>data!BW69</f>
        <v>16113.04</v>
      </c>
      <c r="F339" s="86">
        <f>data!BX69</f>
        <v>128165.95999999999</v>
      </c>
      <c r="G339" s="86">
        <f>data!BY69</f>
        <v>104476.48000000001</v>
      </c>
      <c r="H339" s="86">
        <f>data!BZ69</f>
        <v>1481.3200000000002</v>
      </c>
      <c r="I339" s="86">
        <f>data!CA69</f>
        <v>26291.219999999998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-272.73</v>
      </c>
      <c r="E340" s="14">
        <f>-data!BW70</f>
        <v>-37900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-33411.85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3134523.8</v>
      </c>
      <c r="E341" s="14">
        <f>data!BW71</f>
        <v>956338.94000000018</v>
      </c>
      <c r="F341" s="14">
        <f>data!BX71</f>
        <v>2769032.54</v>
      </c>
      <c r="G341" s="14">
        <f>data!BY71</f>
        <v>3335559.8800000004</v>
      </c>
      <c r="H341" s="14">
        <f>data!BZ71</f>
        <v>6652877.7400000012</v>
      </c>
      <c r="I341" s="14">
        <f>data!CA71</f>
        <v>3333131.32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6023</v>
      </c>
      <c r="E348" s="85">
        <f>data!BW76</f>
        <v>0</v>
      </c>
      <c r="F348" s="85">
        <f>data!BX76</f>
        <v>0</v>
      </c>
      <c r="G348" s="85">
        <f>data!BY76</f>
        <v>4666</v>
      </c>
      <c r="H348" s="85">
        <f>data!BZ76</f>
        <v>0</v>
      </c>
      <c r="I348" s="85">
        <f>data!CA76</f>
        <v>0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1705</v>
      </c>
      <c r="E350" s="85">
        <f>data!BW78</f>
        <v>0</v>
      </c>
      <c r="F350" s="85">
        <f>data!BX78</f>
        <v>0</v>
      </c>
      <c r="G350" s="85">
        <f>data!BY78</f>
        <v>1321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Overlake Hospital Medical Center</v>
      </c>
      <c r="B356" s="77"/>
      <c r="C356" s="77"/>
      <c r="D356" s="77"/>
      <c r="E356" s="77"/>
      <c r="F356" s="77"/>
      <c r="G356" s="80"/>
      <c r="H356" s="79" t="str">
        <f>"FYE: "&amp;data!C82</f>
        <v>FYE: 06/30/2020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10.48</v>
      </c>
      <c r="D362" s="26">
        <f>data!CC60</f>
        <v>67.459999999999994</v>
      </c>
      <c r="E362" s="217"/>
      <c r="F362" s="211"/>
      <c r="G362" s="211"/>
      <c r="H362" s="211"/>
      <c r="I362" s="87">
        <f>data!CE60</f>
        <v>2520.328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827639.37</v>
      </c>
      <c r="D363" s="86">
        <f>data!CC61</f>
        <v>7368457.4600000009</v>
      </c>
      <c r="E363" s="218"/>
      <c r="F363" s="219"/>
      <c r="G363" s="219"/>
      <c r="H363" s="219"/>
      <c r="I363" s="86">
        <f>data!CE61</f>
        <v>264285784.51000002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216538</v>
      </c>
      <c r="D364" s="86">
        <f>data!CC62</f>
        <v>1510599</v>
      </c>
      <c r="E364" s="218"/>
      <c r="F364" s="219"/>
      <c r="G364" s="219"/>
      <c r="H364" s="219"/>
      <c r="I364" s="86">
        <f>data!CE62</f>
        <v>64191963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34240</v>
      </c>
      <c r="D365" s="86">
        <f>data!CC63</f>
        <v>306122.84000000003</v>
      </c>
      <c r="E365" s="218"/>
      <c r="F365" s="219"/>
      <c r="G365" s="219"/>
      <c r="H365" s="219"/>
      <c r="I365" s="86">
        <f>data!CE63</f>
        <v>25620260.759999994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17521.62</v>
      </c>
      <c r="D366" s="86">
        <f>data!CC64</f>
        <v>-659715.80000000005</v>
      </c>
      <c r="E366" s="218"/>
      <c r="F366" s="219"/>
      <c r="G366" s="219"/>
      <c r="H366" s="219"/>
      <c r="I366" s="86">
        <f>data!CE64</f>
        <v>101921709.05999999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64541.919999999998</v>
      </c>
      <c r="E367" s="218"/>
      <c r="F367" s="219"/>
      <c r="G367" s="219"/>
      <c r="H367" s="219"/>
      <c r="I367" s="86">
        <f>data!CE65</f>
        <v>4331772.5599999996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197674.05999999997</v>
      </c>
      <c r="D368" s="86">
        <f>data!CC66</f>
        <v>3259944.5599999996</v>
      </c>
      <c r="E368" s="218"/>
      <c r="F368" s="219"/>
      <c r="G368" s="219"/>
      <c r="H368" s="219"/>
      <c r="I368" s="86">
        <f>data!CE66</f>
        <v>47650957.979999997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533</v>
      </c>
      <c r="D369" s="86">
        <f>data!CC67</f>
        <v>287868</v>
      </c>
      <c r="E369" s="218"/>
      <c r="F369" s="219"/>
      <c r="G369" s="219"/>
      <c r="H369" s="219"/>
      <c r="I369" s="86">
        <f>data!CE67</f>
        <v>31578833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286562.7</v>
      </c>
      <c r="D370" s="86">
        <f>data!CC68</f>
        <v>4494866.0200000005</v>
      </c>
      <c r="E370" s="218"/>
      <c r="F370" s="219"/>
      <c r="G370" s="219"/>
      <c r="H370" s="219"/>
      <c r="I370" s="86">
        <f>data!CE68</f>
        <v>14723862.609999999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18000.71</v>
      </c>
      <c r="D371" s="86">
        <f>data!CC69</f>
        <v>1049503.49</v>
      </c>
      <c r="E371" s="86">
        <f>data!CD69</f>
        <v>35280495</v>
      </c>
      <c r="F371" s="219"/>
      <c r="G371" s="219"/>
      <c r="H371" s="219"/>
      <c r="I371" s="86">
        <f>data!CE69</f>
        <v>43282689.170000002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-135781.29999999999</v>
      </c>
      <c r="D372" s="14">
        <f>-data!CC70</f>
        <v>-165539.44</v>
      </c>
      <c r="E372" s="229">
        <f>data!CD70</f>
        <v>-84176.2</v>
      </c>
      <c r="F372" s="220"/>
      <c r="G372" s="220"/>
      <c r="H372" s="220"/>
      <c r="I372" s="14">
        <f>-data!CE70</f>
        <v>-30709529.110000007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1462928.1600000001</v>
      </c>
      <c r="D373" s="86">
        <f>data!CC71</f>
        <v>17516648.049999997</v>
      </c>
      <c r="E373" s="86">
        <f>data!CD71</f>
        <v>35364671.200000003</v>
      </c>
      <c r="F373" s="219"/>
      <c r="G373" s="219"/>
      <c r="H373" s="219"/>
      <c r="I373" s="14">
        <f>data!CE71</f>
        <v>566878303.53999996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844865971.49999988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843130676.18999994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1687996647.6900001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614209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281943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117842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1904108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607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Costcenter</vt:lpstr>
      <vt:lpstr>'Prior Year'!Edit</vt:lpstr>
      <vt:lpstr>Edit</vt:lpstr>
      <vt:lpstr>Funds</vt:lpstr>
      <vt:lpstr>Hospital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2020-12-23T21:22:48Z</cp:lastPrinted>
  <dcterms:created xsi:type="dcterms:W3CDTF">1999-06-02T22:01:56Z</dcterms:created>
  <dcterms:modified xsi:type="dcterms:W3CDTF">2021-05-11T21:49:30Z</dcterms:modified>
</cp:coreProperties>
</file>