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2020\Common Entity Files\Reporting\Annual DOH\2020 Annual Ready to File\"/>
    </mc:Choice>
  </mc:AlternateContent>
  <xr:revisionPtr revIDLastSave="0" documentId="13_ncr:1_{AFAC3DF7-B563-476C-8559-B72FD93D9FB0}" xr6:coauthVersionLast="46" xr6:coauthVersionMax="46" xr10:uidLastSave="{00000000-0000-0000-0000-000000000000}"/>
  <bookViews>
    <workbookView xWindow="29520" yWindow="1500" windowWidth="21600" windowHeight="11385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X815" i="10"/>
  <c r="V815" i="10"/>
  <c r="X813" i="10"/>
  <c r="W813" i="10"/>
  <c r="W815" i="10" s="1"/>
  <c r="V813" i="10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D815" i="10" s="1"/>
  <c r="C734" i="10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C469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B446" i="10"/>
  <c r="C445" i="10"/>
  <c r="C444" i="10"/>
  <c r="B440" i="10"/>
  <c r="C439" i="10"/>
  <c r="B439" i="10"/>
  <c r="C438" i="10"/>
  <c r="B438" i="10"/>
  <c r="D437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C421" i="10"/>
  <c r="B421" i="10"/>
  <c r="B420" i="10"/>
  <c r="D418" i="10"/>
  <c r="C418" i="10"/>
  <c r="B418" i="10"/>
  <c r="B417" i="10"/>
  <c r="D415" i="10"/>
  <c r="B415" i="10"/>
  <c r="B414" i="10"/>
  <c r="A412" i="10"/>
  <c r="D390" i="10"/>
  <c r="B441" i="10" s="1"/>
  <c r="D372" i="10"/>
  <c r="D368" i="10"/>
  <c r="D373" i="10" s="1"/>
  <c r="D391" i="10" s="1"/>
  <c r="D393" i="10" s="1"/>
  <c r="D396" i="10" s="1"/>
  <c r="D367" i="10"/>
  <c r="C448" i="10" s="1"/>
  <c r="D361" i="10"/>
  <c r="D330" i="10"/>
  <c r="D329" i="10"/>
  <c r="D328" i="10"/>
  <c r="D319" i="10"/>
  <c r="D314" i="10"/>
  <c r="D339" i="10" s="1"/>
  <c r="C482" i="10" s="1"/>
  <c r="D290" i="10"/>
  <c r="D283" i="10"/>
  <c r="D277" i="10"/>
  <c r="D275" i="10"/>
  <c r="B476" i="10" s="1"/>
  <c r="D265" i="10"/>
  <c r="D260" i="10"/>
  <c r="D292" i="10" s="1"/>
  <c r="D341" i="10" s="1"/>
  <c r="C481" i="10" s="1"/>
  <c r="D240" i="10"/>
  <c r="B447" i="10" s="1"/>
  <c r="D236" i="10"/>
  <c r="D229" i="10"/>
  <c r="B445" i="10" s="1"/>
  <c r="D221" i="10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E217" i="10" s="1"/>
  <c r="C478" i="10" s="1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C471" i="10" s="1"/>
  <c r="E197" i="10"/>
  <c r="C470" i="10" s="1"/>
  <c r="E196" i="10"/>
  <c r="E195" i="10"/>
  <c r="C468" i="10" s="1"/>
  <c r="D190" i="10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E150" i="10"/>
  <c r="C420" i="10" s="1"/>
  <c r="E148" i="10"/>
  <c r="E147" i="10"/>
  <c r="D463" i="10" s="1"/>
  <c r="E146" i="10"/>
  <c r="E145" i="10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T816" i="10" s="1"/>
  <c r="CE79" i="10"/>
  <c r="CE78" i="10"/>
  <c r="CE77" i="10"/>
  <c r="Q816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CD71" i="10"/>
  <c r="C575" i="10" s="1"/>
  <c r="CE70" i="10"/>
  <c r="M816" i="10" s="1"/>
  <c r="CE69" i="10"/>
  <c r="L816" i="10" s="1"/>
  <c r="CE68" i="10"/>
  <c r="CE66" i="10"/>
  <c r="I816" i="10" s="1"/>
  <c r="CE65" i="10"/>
  <c r="H816" i="10" s="1"/>
  <c r="CE64" i="10"/>
  <c r="CE63" i="10"/>
  <c r="F816" i="10" s="1"/>
  <c r="CB62" i="10"/>
  <c r="E811" i="10" s="1"/>
  <c r="CA62" i="10"/>
  <c r="BP62" i="10"/>
  <c r="E799" i="10" s="1"/>
  <c r="BO62" i="10"/>
  <c r="BE62" i="10"/>
  <c r="BD62" i="10"/>
  <c r="E787" i="10" s="1"/>
  <c r="BC62" i="10"/>
  <c r="AZ62" i="10"/>
  <c r="E783" i="10" s="1"/>
  <c r="AR62" i="10"/>
  <c r="E775" i="10" s="1"/>
  <c r="AO62" i="10"/>
  <c r="AJ62" i="10"/>
  <c r="E767" i="10" s="1"/>
  <c r="AI62" i="10"/>
  <c r="AG62" i="10"/>
  <c r="Y62" i="10"/>
  <c r="X62" i="10"/>
  <c r="E755" i="10" s="1"/>
  <c r="W62" i="10"/>
  <c r="T62" i="10"/>
  <c r="E751" i="10" s="1"/>
  <c r="L62" i="10"/>
  <c r="E743" i="10" s="1"/>
  <c r="J62" i="10"/>
  <c r="I62" i="10"/>
  <c r="D62" i="10"/>
  <c r="E735" i="10" s="1"/>
  <c r="C62" i="10"/>
  <c r="CE61" i="10"/>
  <c r="CC48" i="10" s="1"/>
  <c r="CC62" i="10" s="1"/>
  <c r="CE60" i="10"/>
  <c r="B53" i="10"/>
  <c r="CE51" i="10"/>
  <c r="B49" i="10"/>
  <c r="CB48" i="10"/>
  <c r="CA48" i="10"/>
  <c r="BZ48" i="10"/>
  <c r="BZ62" i="10" s="1"/>
  <c r="BY48" i="10"/>
  <c r="BY62" i="10" s="1"/>
  <c r="E808" i="10" s="1"/>
  <c r="BX48" i="10"/>
  <c r="BX62" i="10" s="1"/>
  <c r="BW48" i="10"/>
  <c r="BW62" i="10" s="1"/>
  <c r="BV48" i="10"/>
  <c r="BV62" i="10" s="1"/>
  <c r="BT48" i="10"/>
  <c r="BT62" i="10" s="1"/>
  <c r="BS48" i="10"/>
  <c r="BS62" i="10" s="1"/>
  <c r="BR48" i="10"/>
  <c r="BR62" i="10" s="1"/>
  <c r="BQ48" i="10"/>
  <c r="BQ62" i="10" s="1"/>
  <c r="E800" i="10" s="1"/>
  <c r="BP48" i="10"/>
  <c r="BO48" i="10"/>
  <c r="BN48" i="10"/>
  <c r="BN62" i="10" s="1"/>
  <c r="BL48" i="10"/>
  <c r="BL62" i="10" s="1"/>
  <c r="BK48" i="10"/>
  <c r="BK62" i="10" s="1"/>
  <c r="BJ48" i="10"/>
  <c r="BJ62" i="10" s="1"/>
  <c r="BI48" i="10"/>
  <c r="BI62" i="10" s="1"/>
  <c r="E792" i="10" s="1"/>
  <c r="BH48" i="10"/>
  <c r="BH62" i="10" s="1"/>
  <c r="BG48" i="10"/>
  <c r="BG62" i="10" s="1"/>
  <c r="BF48" i="10"/>
  <c r="BF62" i="10" s="1"/>
  <c r="BE48" i="10"/>
  <c r="BD48" i="10"/>
  <c r="BC48" i="10"/>
  <c r="BB48" i="10"/>
  <c r="BB62" i="10" s="1"/>
  <c r="BA48" i="10"/>
  <c r="BA62" i="10" s="1"/>
  <c r="E784" i="10" s="1"/>
  <c r="AZ48" i="10"/>
  <c r="AY48" i="10"/>
  <c r="AY62" i="10" s="1"/>
  <c r="AX48" i="10"/>
  <c r="AX62" i="10" s="1"/>
  <c r="AW48" i="10"/>
  <c r="AW62" i="10" s="1"/>
  <c r="AV48" i="10"/>
  <c r="AV62" i="10" s="1"/>
  <c r="AU48" i="10"/>
  <c r="AU62" i="10" s="1"/>
  <c r="AT48" i="10"/>
  <c r="AT62" i="10" s="1"/>
  <c r="AS48" i="10"/>
  <c r="AS62" i="10" s="1"/>
  <c r="E776" i="10" s="1"/>
  <c r="AR48" i="10"/>
  <c r="AQ48" i="10"/>
  <c r="AQ62" i="10" s="1"/>
  <c r="AP48" i="10"/>
  <c r="AP62" i="10" s="1"/>
  <c r="AO48" i="10"/>
  <c r="AN48" i="10"/>
  <c r="AN62" i="10" s="1"/>
  <c r="AM48" i="10"/>
  <c r="AM62" i="10" s="1"/>
  <c r="AL48" i="10"/>
  <c r="AL62" i="10" s="1"/>
  <c r="AK48" i="10"/>
  <c r="AK62" i="10" s="1"/>
  <c r="E768" i="10" s="1"/>
  <c r="AJ48" i="10"/>
  <c r="AI48" i="10"/>
  <c r="AH48" i="10"/>
  <c r="AH62" i="10" s="1"/>
  <c r="AG48" i="10"/>
  <c r="AF48" i="10"/>
  <c r="AF62" i="10" s="1"/>
  <c r="AE48" i="10"/>
  <c r="AE62" i="10" s="1"/>
  <c r="AD48" i="10"/>
  <c r="AD62" i="10" s="1"/>
  <c r="AC48" i="10"/>
  <c r="AC62" i="10" s="1"/>
  <c r="E760" i="10" s="1"/>
  <c r="AB48" i="10"/>
  <c r="AB62" i="10" s="1"/>
  <c r="AA48" i="10"/>
  <c r="AA62" i="10" s="1"/>
  <c r="Z48" i="10"/>
  <c r="Z62" i="10" s="1"/>
  <c r="Y48" i="10"/>
  <c r="X48" i="10"/>
  <c r="W48" i="10"/>
  <c r="V48" i="10"/>
  <c r="V62" i="10" s="1"/>
  <c r="U48" i="10"/>
  <c r="U62" i="10" s="1"/>
  <c r="E752" i="10" s="1"/>
  <c r="T48" i="10"/>
  <c r="S48" i="10"/>
  <c r="S62" i="10" s="1"/>
  <c r="R48" i="10"/>
  <c r="R62" i="10" s="1"/>
  <c r="Q48" i="10"/>
  <c r="Q62" i="10" s="1"/>
  <c r="P48" i="10"/>
  <c r="P62" i="10" s="1"/>
  <c r="O48" i="10"/>
  <c r="O62" i="10" s="1"/>
  <c r="N48" i="10"/>
  <c r="N62" i="10" s="1"/>
  <c r="M48" i="10"/>
  <c r="M62" i="10" s="1"/>
  <c r="E744" i="10" s="1"/>
  <c r="L48" i="10"/>
  <c r="K48" i="10"/>
  <c r="K62" i="10" s="1"/>
  <c r="J48" i="10"/>
  <c r="I48" i="10"/>
  <c r="H48" i="10"/>
  <c r="H62" i="10" s="1"/>
  <c r="G48" i="10"/>
  <c r="G62" i="10" s="1"/>
  <c r="F48" i="10"/>
  <c r="F62" i="10" s="1"/>
  <c r="E48" i="10"/>
  <c r="E62" i="10" s="1"/>
  <c r="E736" i="10" s="1"/>
  <c r="D48" i="10"/>
  <c r="C48" i="10"/>
  <c r="CE47" i="10"/>
  <c r="E801" i="10" l="1"/>
  <c r="E738" i="10"/>
  <c r="E762" i="10"/>
  <c r="E778" i="10"/>
  <c r="E739" i="10"/>
  <c r="E763" i="10"/>
  <c r="E795" i="10"/>
  <c r="E807" i="10"/>
  <c r="E742" i="10"/>
  <c r="E758" i="10"/>
  <c r="E774" i="10"/>
  <c r="E790" i="10"/>
  <c r="E812" i="10"/>
  <c r="E746" i="10"/>
  <c r="E770" i="10"/>
  <c r="E794" i="10"/>
  <c r="E747" i="10"/>
  <c r="E779" i="10"/>
  <c r="E750" i="10"/>
  <c r="E782" i="10"/>
  <c r="E759" i="10"/>
  <c r="E791" i="10"/>
  <c r="E809" i="10"/>
  <c r="E737" i="10"/>
  <c r="E745" i="10"/>
  <c r="E753" i="10"/>
  <c r="E761" i="10"/>
  <c r="E769" i="10"/>
  <c r="E777" i="10"/>
  <c r="E785" i="10"/>
  <c r="E793" i="10"/>
  <c r="E802" i="10"/>
  <c r="E803" i="10"/>
  <c r="E771" i="10"/>
  <c r="E748" i="10"/>
  <c r="E780" i="10"/>
  <c r="E806" i="10"/>
  <c r="E756" i="10"/>
  <c r="Z52" i="10"/>
  <c r="Z67" i="10" s="1"/>
  <c r="J757" i="10" s="1"/>
  <c r="BM48" i="10"/>
  <c r="BM62" i="10" s="1"/>
  <c r="BU48" i="10"/>
  <c r="BU62" i="10" s="1"/>
  <c r="I52" i="10"/>
  <c r="I67" i="10" s="1"/>
  <c r="J740" i="10" s="1"/>
  <c r="G816" i="10"/>
  <c r="F612" i="10"/>
  <c r="C430" i="10"/>
  <c r="D464" i="10"/>
  <c r="AI52" i="10"/>
  <c r="AI67" i="10" s="1"/>
  <c r="J766" i="10" s="1"/>
  <c r="N815" i="10"/>
  <c r="CD722" i="10"/>
  <c r="B444" i="10"/>
  <c r="E749" i="10"/>
  <c r="E757" i="10"/>
  <c r="E765" i="10"/>
  <c r="E773" i="10"/>
  <c r="E781" i="10"/>
  <c r="E789" i="10"/>
  <c r="E797" i="10"/>
  <c r="E805" i="10"/>
  <c r="AB52" i="10"/>
  <c r="AB67" i="10" s="1"/>
  <c r="J759" i="10" s="1"/>
  <c r="S816" i="10"/>
  <c r="J612" i="10"/>
  <c r="E204" i="10"/>
  <c r="C476" i="10" s="1"/>
  <c r="E740" i="10"/>
  <c r="E754" i="10"/>
  <c r="E766" i="10"/>
  <c r="BI730" i="10"/>
  <c r="C816" i="10"/>
  <c r="H612" i="10"/>
  <c r="E772" i="10"/>
  <c r="E734" i="10"/>
  <c r="CE62" i="10"/>
  <c r="CE48" i="10"/>
  <c r="E741" i="10"/>
  <c r="C52" i="10"/>
  <c r="D816" i="10"/>
  <c r="C427" i="10"/>
  <c r="K816" i="10"/>
  <c r="C434" i="10"/>
  <c r="D242" i="10"/>
  <c r="B448" i="10" s="1"/>
  <c r="E786" i="10"/>
  <c r="D465" i="10"/>
  <c r="E798" i="10"/>
  <c r="E810" i="10"/>
  <c r="O816" i="10"/>
  <c r="C463" i="10"/>
  <c r="CE75" i="10"/>
  <c r="D435" i="10"/>
  <c r="D438" i="10"/>
  <c r="E764" i="10"/>
  <c r="E788" i="10"/>
  <c r="P816" i="10"/>
  <c r="D612" i="10"/>
  <c r="BL52" i="10"/>
  <c r="BL67" i="10" s="1"/>
  <c r="J795" i="10" s="1"/>
  <c r="C429" i="10"/>
  <c r="C440" i="10"/>
  <c r="C458" i="10"/>
  <c r="I612" i="10"/>
  <c r="R816" i="10"/>
  <c r="B575" i="10"/>
  <c r="C431" i="10"/>
  <c r="G612" i="10"/>
  <c r="C815" i="10"/>
  <c r="N817" i="10"/>
  <c r="B465" i="10"/>
  <c r="C432" i="10"/>
  <c r="L612" i="10"/>
  <c r="G815" i="10"/>
  <c r="P815" i="10"/>
  <c r="H815" i="10"/>
  <c r="Q815" i="10"/>
  <c r="L815" i="10"/>
  <c r="T815" i="10"/>
  <c r="I815" i="10"/>
  <c r="F815" i="10"/>
  <c r="O815" i="10"/>
  <c r="R815" i="10"/>
  <c r="K815" i="10"/>
  <c r="S815" i="10"/>
  <c r="M815" i="10"/>
  <c r="CF730" i="10"/>
  <c r="CF79" i="10"/>
  <c r="CF76" i="10"/>
  <c r="BX52" i="10" s="1"/>
  <c r="BX67" i="10" s="1"/>
  <c r="J807" i="10" l="1"/>
  <c r="BX71" i="10"/>
  <c r="H52" i="10"/>
  <c r="H67" i="10" s="1"/>
  <c r="BT52" i="10"/>
  <c r="BT67" i="10" s="1"/>
  <c r="BO52" i="10"/>
  <c r="BO67" i="10" s="1"/>
  <c r="S52" i="10"/>
  <c r="S67" i="10" s="1"/>
  <c r="Q52" i="10"/>
  <c r="Q67" i="10" s="1"/>
  <c r="BU52" i="10"/>
  <c r="BU67" i="10" s="1"/>
  <c r="J804" i="10" s="1"/>
  <c r="E804" i="10"/>
  <c r="BU71" i="10"/>
  <c r="G52" i="10"/>
  <c r="G67" i="10" s="1"/>
  <c r="P52" i="10"/>
  <c r="P67" i="10" s="1"/>
  <c r="CB52" i="10"/>
  <c r="CB67" i="10" s="1"/>
  <c r="BF52" i="10"/>
  <c r="BF67" i="10" s="1"/>
  <c r="I71" i="10"/>
  <c r="J52" i="10"/>
  <c r="J67" i="10" s="1"/>
  <c r="BK52" i="10"/>
  <c r="BK67" i="10" s="1"/>
  <c r="E796" i="10"/>
  <c r="E815" i="10" s="1"/>
  <c r="BL71" i="10"/>
  <c r="X52" i="10"/>
  <c r="X67" i="10" s="1"/>
  <c r="AW52" i="10"/>
  <c r="AW67" i="10" s="1"/>
  <c r="BV52" i="10"/>
  <c r="BV67" i="10" s="1"/>
  <c r="BB52" i="10"/>
  <c r="BB67" i="10" s="1"/>
  <c r="BI52" i="10"/>
  <c r="BI67" i="10" s="1"/>
  <c r="AH52" i="10"/>
  <c r="AH67" i="10" s="1"/>
  <c r="BQ52" i="10"/>
  <c r="BQ67" i="10" s="1"/>
  <c r="BH52" i="10"/>
  <c r="BH67" i="10" s="1"/>
  <c r="W52" i="10"/>
  <c r="W67" i="10" s="1"/>
  <c r="AG52" i="10"/>
  <c r="AG67" i="10" s="1"/>
  <c r="BG52" i="10"/>
  <c r="BG67" i="10" s="1"/>
  <c r="BY52" i="10"/>
  <c r="BY67" i="10" s="1"/>
  <c r="AX52" i="10"/>
  <c r="AX67" i="10" s="1"/>
  <c r="V52" i="10"/>
  <c r="V67" i="10" s="1"/>
  <c r="BW52" i="10"/>
  <c r="BW67" i="10" s="1"/>
  <c r="BN52" i="10"/>
  <c r="BN67" i="10" s="1"/>
  <c r="BE52" i="10"/>
  <c r="BE67" i="10" s="1"/>
  <c r="AU52" i="10"/>
  <c r="AU67" i="10" s="1"/>
  <c r="AC52" i="10"/>
  <c r="AC67" i="10" s="1"/>
  <c r="T52" i="10"/>
  <c r="T67" i="10" s="1"/>
  <c r="K52" i="10"/>
  <c r="K67" i="10" s="1"/>
  <c r="BZ52" i="10"/>
  <c r="BZ67" i="10" s="1"/>
  <c r="N52" i="10"/>
  <c r="N67" i="10" s="1"/>
  <c r="AL52" i="10"/>
  <c r="AL67" i="10" s="1"/>
  <c r="AP52" i="10"/>
  <c r="AP67" i="10" s="1"/>
  <c r="M52" i="10"/>
  <c r="M67" i="10" s="1"/>
  <c r="CA52" i="10"/>
  <c r="CA67" i="10" s="1"/>
  <c r="AZ52" i="10"/>
  <c r="AZ67" i="10" s="1"/>
  <c r="Y52" i="10"/>
  <c r="Y67" i="10" s="1"/>
  <c r="F52" i="10"/>
  <c r="F67" i="10" s="1"/>
  <c r="AY52" i="10"/>
  <c r="AY67" i="10" s="1"/>
  <c r="BP52" i="10"/>
  <c r="BP67" i="10" s="1"/>
  <c r="AO52" i="10"/>
  <c r="AO67" i="10" s="1"/>
  <c r="AE52" i="10"/>
  <c r="AE67" i="10" s="1"/>
  <c r="D52" i="10"/>
  <c r="D67" i="10" s="1"/>
  <c r="BR52" i="10"/>
  <c r="BR67" i="10" s="1"/>
  <c r="AQ52" i="10"/>
  <c r="AQ67" i="10" s="1"/>
  <c r="O52" i="10"/>
  <c r="O67" i="10" s="1"/>
  <c r="E52" i="10"/>
  <c r="E67" i="10" s="1"/>
  <c r="AF52" i="10"/>
  <c r="AF67" i="10" s="1"/>
  <c r="AM52" i="10"/>
  <c r="AM67" i="10" s="1"/>
  <c r="BM52" i="10"/>
  <c r="BM67" i="10" s="1"/>
  <c r="J796" i="10" s="1"/>
  <c r="AS52" i="10"/>
  <c r="AS67" i="10" s="1"/>
  <c r="AN52" i="10"/>
  <c r="AN67" i="10" s="1"/>
  <c r="N816" i="10"/>
  <c r="K612" i="10"/>
  <c r="C465" i="10"/>
  <c r="AD52" i="10"/>
  <c r="AD67" i="10" s="1"/>
  <c r="BC52" i="10"/>
  <c r="BC67" i="10" s="1"/>
  <c r="AJ52" i="10"/>
  <c r="AJ67" i="10" s="1"/>
  <c r="CC52" i="10"/>
  <c r="CC67" i="10" s="1"/>
  <c r="AB71" i="10"/>
  <c r="AV52" i="10"/>
  <c r="AV67" i="10" s="1"/>
  <c r="U52" i="10"/>
  <c r="U67" i="10" s="1"/>
  <c r="AT52" i="10"/>
  <c r="AT67" i="10" s="1"/>
  <c r="BS52" i="10"/>
  <c r="BS67" i="10" s="1"/>
  <c r="AA52" i="10"/>
  <c r="AA67" i="10" s="1"/>
  <c r="BJ52" i="10"/>
  <c r="BJ67" i="10" s="1"/>
  <c r="C67" i="10"/>
  <c r="AI71" i="10"/>
  <c r="BD52" i="10"/>
  <c r="BD67" i="10" s="1"/>
  <c r="L52" i="10"/>
  <c r="L67" i="10" s="1"/>
  <c r="E816" i="10"/>
  <c r="C428" i="10"/>
  <c r="AK52" i="10"/>
  <c r="AK67" i="10" s="1"/>
  <c r="Z71" i="10"/>
  <c r="BA52" i="10"/>
  <c r="BA67" i="10" s="1"/>
  <c r="R52" i="10"/>
  <c r="R67" i="10" s="1"/>
  <c r="AR52" i="10"/>
  <c r="AR67" i="10" s="1"/>
  <c r="CF77" i="10"/>
  <c r="J746" i="10" l="1"/>
  <c r="O71" i="10"/>
  <c r="J765" i="10"/>
  <c r="AH71" i="10"/>
  <c r="C641" i="10"/>
  <c r="C566" i="10"/>
  <c r="B566" i="10"/>
  <c r="C700" i="10"/>
  <c r="B528" i="10"/>
  <c r="C528" i="10"/>
  <c r="G528" i="10" s="1"/>
  <c r="J781" i="10"/>
  <c r="AX71" i="10"/>
  <c r="C644" i="10"/>
  <c r="C569" i="10"/>
  <c r="B569" i="10"/>
  <c r="J771" i="10"/>
  <c r="AN71" i="10"/>
  <c r="J751" i="10"/>
  <c r="T71" i="10"/>
  <c r="J741" i="10"/>
  <c r="J71" i="10"/>
  <c r="J812" i="10"/>
  <c r="CC71" i="10"/>
  <c r="J735" i="10"/>
  <c r="D71" i="10"/>
  <c r="J760" i="10"/>
  <c r="AC71" i="10"/>
  <c r="J790" i="10"/>
  <c r="BG71" i="10"/>
  <c r="J805" i="10"/>
  <c r="BV71" i="10"/>
  <c r="C674" i="10"/>
  <c r="C502" i="10"/>
  <c r="G502" i="10" s="1"/>
  <c r="B502" i="10"/>
  <c r="J748" i="10"/>
  <c r="Q71" i="10"/>
  <c r="J793" i="10"/>
  <c r="BJ71" i="10"/>
  <c r="J767" i="10"/>
  <c r="AJ71" i="10"/>
  <c r="J762" i="10"/>
  <c r="AE71" i="10"/>
  <c r="J744" i="10"/>
  <c r="M71" i="10"/>
  <c r="J778" i="10"/>
  <c r="AU71" i="10"/>
  <c r="J764" i="10"/>
  <c r="AG71" i="10"/>
  <c r="J780" i="10"/>
  <c r="AW71" i="10"/>
  <c r="J789" i="10"/>
  <c r="BF71" i="10"/>
  <c r="J750" i="10"/>
  <c r="S71" i="10"/>
  <c r="J749" i="10"/>
  <c r="R71" i="10"/>
  <c r="J737" i="10"/>
  <c r="F71" i="10"/>
  <c r="J784" i="10"/>
  <c r="BA71" i="10"/>
  <c r="J742" i="10"/>
  <c r="K71" i="10"/>
  <c r="J783" i="10"/>
  <c r="AZ71" i="10"/>
  <c r="J752" i="10"/>
  <c r="U71" i="10"/>
  <c r="J809" i="10"/>
  <c r="BZ71" i="10"/>
  <c r="J739" i="10"/>
  <c r="H71" i="10"/>
  <c r="J774" i="10"/>
  <c r="AQ71" i="10"/>
  <c r="J792" i="10"/>
  <c r="BI71" i="10"/>
  <c r="CE52" i="10"/>
  <c r="C693" i="10"/>
  <c r="C521" i="10"/>
  <c r="G521" i="10" s="1"/>
  <c r="B521" i="10"/>
  <c r="J808" i="10"/>
  <c r="BY71" i="10"/>
  <c r="J734" i="10"/>
  <c r="CE67" i="10"/>
  <c r="C71" i="10"/>
  <c r="J810" i="10"/>
  <c r="CA71" i="10"/>
  <c r="J786" i="10"/>
  <c r="BC71" i="10"/>
  <c r="J772" i="10"/>
  <c r="AO71" i="10"/>
  <c r="J773" i="10"/>
  <c r="AP71" i="10"/>
  <c r="J754" i="10"/>
  <c r="W71" i="10"/>
  <c r="J755" i="10"/>
  <c r="X71" i="10"/>
  <c r="J811" i="10"/>
  <c r="CB71" i="10"/>
  <c r="J802" i="10"/>
  <c r="BS71" i="10"/>
  <c r="J761" i="10"/>
  <c r="AD71" i="10"/>
  <c r="J763" i="10"/>
  <c r="AF71" i="10"/>
  <c r="J799" i="10"/>
  <c r="BP71" i="10"/>
  <c r="J769" i="10"/>
  <c r="AL71" i="10"/>
  <c r="J797" i="10"/>
  <c r="BN71" i="10"/>
  <c r="J791" i="10"/>
  <c r="BH71" i="10"/>
  <c r="C637" i="10"/>
  <c r="B557" i="10"/>
  <c r="C557" i="10"/>
  <c r="J747" i="10"/>
  <c r="P71" i="10"/>
  <c r="J798" i="10"/>
  <c r="BO71" i="10"/>
  <c r="J779" i="10"/>
  <c r="AV71" i="10"/>
  <c r="J794" i="10"/>
  <c r="BK71" i="10"/>
  <c r="C691" i="10"/>
  <c r="B519" i="10"/>
  <c r="C519" i="10"/>
  <c r="G519" i="10" s="1"/>
  <c r="J801" i="10"/>
  <c r="BR71" i="10"/>
  <c r="J785" i="10"/>
  <c r="BB71" i="10"/>
  <c r="J768" i="10"/>
  <c r="AK71" i="10"/>
  <c r="J776" i="10"/>
  <c r="AS71" i="10"/>
  <c r="J758" i="10"/>
  <c r="AA71" i="10"/>
  <c r="J770" i="10"/>
  <c r="AM71" i="10"/>
  <c r="J788" i="10"/>
  <c r="BE71" i="10"/>
  <c r="J743" i="10"/>
  <c r="L71" i="10"/>
  <c r="J775" i="10"/>
  <c r="AR71" i="10"/>
  <c r="J787" i="10"/>
  <c r="BD71" i="10"/>
  <c r="J777" i="10"/>
  <c r="AT71" i="10"/>
  <c r="J736" i="10"/>
  <c r="E71" i="10"/>
  <c r="J782" i="10"/>
  <c r="AY71" i="10"/>
  <c r="J745" i="10"/>
  <c r="N71" i="10"/>
  <c r="J806" i="10"/>
  <c r="BW71" i="10"/>
  <c r="J800" i="10"/>
  <c r="BQ71" i="10"/>
  <c r="BM71" i="10"/>
  <c r="J738" i="10"/>
  <c r="G71" i="10"/>
  <c r="J803" i="10"/>
  <c r="BT71" i="10"/>
  <c r="J753" i="10"/>
  <c r="V71" i="10"/>
  <c r="J756" i="10"/>
  <c r="Y71" i="10"/>
  <c r="B575" i="1"/>
  <c r="A493" i="1"/>
  <c r="A412" i="1"/>
  <c r="F493" i="1"/>
  <c r="D493" i="1"/>
  <c r="B493" i="1"/>
  <c r="C711" i="10" l="1"/>
  <c r="C539" i="10"/>
  <c r="G539" i="10" s="1"/>
  <c r="B539" i="10"/>
  <c r="B496" i="10"/>
  <c r="C496" i="10"/>
  <c r="G496" i="10" s="1"/>
  <c r="C668" i="10"/>
  <c r="C679" i="10"/>
  <c r="B507" i="10"/>
  <c r="C507" i="10"/>
  <c r="G507" i="10" s="1"/>
  <c r="C632" i="10"/>
  <c r="B547" i="10"/>
  <c r="C547" i="10"/>
  <c r="B573" i="10"/>
  <c r="C622" i="10"/>
  <c r="C573" i="10"/>
  <c r="C497" i="10"/>
  <c r="G497" i="10" s="1"/>
  <c r="C669" i="10"/>
  <c r="B497" i="10"/>
  <c r="H528" i="10"/>
  <c r="F528" i="10"/>
  <c r="C713" i="10"/>
  <c r="C541" i="10"/>
  <c r="B541" i="10"/>
  <c r="C628" i="10"/>
  <c r="B545" i="10"/>
  <c r="C545" i="10"/>
  <c r="G545" i="10" s="1"/>
  <c r="C529" i="10"/>
  <c r="G529" i="10" s="1"/>
  <c r="B529" i="10"/>
  <c r="C701" i="10"/>
  <c r="C692" i="10"/>
  <c r="C520" i="10"/>
  <c r="G520" i="10" s="1"/>
  <c r="B520" i="10"/>
  <c r="C689" i="10"/>
  <c r="C517" i="10"/>
  <c r="G517" i="10" s="1"/>
  <c r="B517" i="10"/>
  <c r="C574" i="10"/>
  <c r="C620" i="10"/>
  <c r="B574" i="10"/>
  <c r="C690" i="10"/>
  <c r="B518" i="10"/>
  <c r="C518" i="10"/>
  <c r="G518" i="10" s="1"/>
  <c r="C638" i="10"/>
  <c r="C558" i="10"/>
  <c r="B558" i="10"/>
  <c r="C560" i="10"/>
  <c r="C627" i="10"/>
  <c r="B560" i="10"/>
  <c r="F521" i="10"/>
  <c r="H521" i="10"/>
  <c r="C673" i="10"/>
  <c r="C501" i="10"/>
  <c r="G501" i="10" s="1"/>
  <c r="B501" i="10"/>
  <c r="B504" i="10"/>
  <c r="C676" i="10"/>
  <c r="C504" i="10"/>
  <c r="G504" i="10" s="1"/>
  <c r="B512" i="10"/>
  <c r="C684" i="10"/>
  <c r="C512" i="10"/>
  <c r="G512" i="10" s="1"/>
  <c r="C712" i="10"/>
  <c r="B540" i="10"/>
  <c r="C540" i="10"/>
  <c r="G540" i="10" s="1"/>
  <c r="B555" i="10"/>
  <c r="C555" i="10"/>
  <c r="C617" i="10"/>
  <c r="C614" i="10"/>
  <c r="C550" i="10"/>
  <c r="G550" i="10" s="1"/>
  <c r="B550" i="10"/>
  <c r="C694" i="10"/>
  <c r="B522" i="10"/>
  <c r="C522" i="10"/>
  <c r="G522" i="10" s="1"/>
  <c r="C624" i="10"/>
  <c r="B549" i="10"/>
  <c r="C549" i="10"/>
  <c r="C621" i="10"/>
  <c r="C561" i="10"/>
  <c r="B561" i="10"/>
  <c r="C706" i="10"/>
  <c r="C534" i="10"/>
  <c r="G534" i="10" s="1"/>
  <c r="B534" i="10"/>
  <c r="C570" i="10"/>
  <c r="C645" i="10"/>
  <c r="B570" i="10"/>
  <c r="C683" i="10"/>
  <c r="C511" i="10"/>
  <c r="G511" i="10" s="1"/>
  <c r="B511" i="10"/>
  <c r="C537" i="10"/>
  <c r="G537" i="10" s="1"/>
  <c r="C709" i="10"/>
  <c r="B537" i="10"/>
  <c r="C626" i="10"/>
  <c r="C563" i="10"/>
  <c r="B563" i="10"/>
  <c r="C697" i="10"/>
  <c r="B525" i="10"/>
  <c r="C525" i="10"/>
  <c r="G525" i="10" s="1"/>
  <c r="C633" i="10"/>
  <c r="C548" i="10"/>
  <c r="B548" i="10"/>
  <c r="C562" i="10"/>
  <c r="C623" i="10"/>
  <c r="B562" i="10"/>
  <c r="C670" i="10"/>
  <c r="C498" i="10"/>
  <c r="G498" i="10" s="1"/>
  <c r="B498" i="10"/>
  <c r="C505" i="10"/>
  <c r="G505" i="10" s="1"/>
  <c r="C677" i="10"/>
  <c r="B505" i="10"/>
  <c r="C710" i="10"/>
  <c r="B538" i="10"/>
  <c r="C538" i="10"/>
  <c r="G538" i="10" s="1"/>
  <c r="C619" i="10"/>
  <c r="C559" i="10"/>
  <c r="B559" i="10"/>
  <c r="C695" i="10"/>
  <c r="C523" i="10"/>
  <c r="G523" i="10" s="1"/>
  <c r="B523" i="10"/>
  <c r="C688" i="10"/>
  <c r="B516" i="10"/>
  <c r="C516" i="10"/>
  <c r="G516" i="10" s="1"/>
  <c r="C572" i="10"/>
  <c r="C647" i="10"/>
  <c r="B572" i="10"/>
  <c r="C552" i="10"/>
  <c r="C618" i="10"/>
  <c r="B552" i="10"/>
  <c r="C675" i="10"/>
  <c r="C503" i="10"/>
  <c r="G503" i="10" s="1"/>
  <c r="B503" i="10"/>
  <c r="C702" i="10"/>
  <c r="B530" i="10"/>
  <c r="C530" i="10"/>
  <c r="G530" i="10" s="1"/>
  <c r="C703" i="10"/>
  <c r="C531" i="10"/>
  <c r="G531" i="10" s="1"/>
  <c r="B531" i="10"/>
  <c r="C535" i="10"/>
  <c r="G535" i="10" s="1"/>
  <c r="B535" i="10"/>
  <c r="C707" i="10"/>
  <c r="C685" i="10"/>
  <c r="B513" i="10"/>
  <c r="C513" i="10"/>
  <c r="G513" i="10" s="1"/>
  <c r="C704" i="10"/>
  <c r="C532" i="10"/>
  <c r="G532" i="10" s="1"/>
  <c r="B532" i="10"/>
  <c r="J815" i="10"/>
  <c r="C705" i="10"/>
  <c r="B533" i="10"/>
  <c r="C533" i="10"/>
  <c r="G533" i="10" s="1"/>
  <c r="C672" i="10"/>
  <c r="C500" i="10"/>
  <c r="G500" i="10" s="1"/>
  <c r="B500" i="10"/>
  <c r="C536" i="10"/>
  <c r="G536" i="10" s="1"/>
  <c r="B536" i="10"/>
  <c r="C708" i="10"/>
  <c r="C698" i="10"/>
  <c r="C526" i="10"/>
  <c r="G526" i="10" s="1"/>
  <c r="B526" i="10"/>
  <c r="C544" i="10"/>
  <c r="G544" i="10" s="1"/>
  <c r="C625" i="10"/>
  <c r="B544" i="10"/>
  <c r="C636" i="10"/>
  <c r="C553" i="10"/>
  <c r="B553" i="10"/>
  <c r="C642" i="10"/>
  <c r="C567" i="10"/>
  <c r="B567" i="10"/>
  <c r="C687" i="10"/>
  <c r="B515" i="10"/>
  <c r="C515" i="10"/>
  <c r="G515" i="10" s="1"/>
  <c r="H519" i="10"/>
  <c r="F519" i="10"/>
  <c r="C681" i="10"/>
  <c r="C509" i="10"/>
  <c r="G509" i="10" s="1"/>
  <c r="B509" i="10"/>
  <c r="B571" i="10"/>
  <c r="C571" i="10"/>
  <c r="C646" i="10"/>
  <c r="C630" i="10"/>
  <c r="C546" i="10"/>
  <c r="G546" i="10" s="1"/>
  <c r="B546" i="10"/>
  <c r="C551" i="10"/>
  <c r="C629" i="10"/>
  <c r="B551" i="10"/>
  <c r="C506" i="10"/>
  <c r="G506" i="10" s="1"/>
  <c r="C678" i="10"/>
  <c r="B506" i="10"/>
  <c r="C510" i="10"/>
  <c r="G510" i="10" s="1"/>
  <c r="B510" i="10"/>
  <c r="C682" i="10"/>
  <c r="C616" i="10"/>
  <c r="C543" i="10"/>
  <c r="B543" i="10"/>
  <c r="C527" i="10"/>
  <c r="G527" i="10" s="1"/>
  <c r="C699" i="10"/>
  <c r="B527" i="10"/>
  <c r="C639" i="10"/>
  <c r="C564" i="10"/>
  <c r="B564" i="10"/>
  <c r="C640" i="10"/>
  <c r="C565" i="10"/>
  <c r="B565" i="10"/>
  <c r="C635" i="10"/>
  <c r="C556" i="10"/>
  <c r="B556" i="10"/>
  <c r="J816" i="10"/>
  <c r="C433" i="10"/>
  <c r="C441" i="10" s="1"/>
  <c r="CE71" i="10"/>
  <c r="C716" i="10" s="1"/>
  <c r="C634" i="10"/>
  <c r="C554" i="10"/>
  <c r="B554" i="10"/>
  <c r="C686" i="10"/>
  <c r="C514" i="10"/>
  <c r="G514" i="10" s="1"/>
  <c r="B514" i="10"/>
  <c r="C671" i="10"/>
  <c r="B499" i="10"/>
  <c r="C499" i="10"/>
  <c r="G499" i="10" s="1"/>
  <c r="C631" i="10"/>
  <c r="C542" i="10"/>
  <c r="B542" i="10"/>
  <c r="C696" i="10"/>
  <c r="B524" i="10"/>
  <c r="C524" i="10"/>
  <c r="G524" i="10" s="1"/>
  <c r="H502" i="10"/>
  <c r="F502" i="10"/>
  <c r="C680" i="10"/>
  <c r="C508" i="10"/>
  <c r="G508" i="10" s="1"/>
  <c r="B508" i="10"/>
  <c r="C643" i="10"/>
  <c r="C568" i="10"/>
  <c r="B568" i="10"/>
  <c r="A730" i="1"/>
  <c r="A726" i="1"/>
  <c r="A722" i="1"/>
  <c r="C115" i="8"/>
  <c r="CB730" i="1"/>
  <c r="C444" i="1"/>
  <c r="D367" i="1"/>
  <c r="C119" i="8" s="1"/>
  <c r="D221" i="1"/>
  <c r="B444" i="1" s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C429" i="1" s="1"/>
  <c r="CE66" i="1"/>
  <c r="I368" i="9" s="1"/>
  <c r="CE68" i="1"/>
  <c r="I370" i="9" s="1"/>
  <c r="D75" i="1"/>
  <c r="AR75" i="1"/>
  <c r="N775" i="1" s="1"/>
  <c r="I186" i="9"/>
  <c r="AS75" i="1"/>
  <c r="N776" i="1" s="1"/>
  <c r="AT75" i="1"/>
  <c r="D218" i="9" s="1"/>
  <c r="AU75" i="1"/>
  <c r="N778" i="1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F90" i="9" s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N743" i="1" s="1"/>
  <c r="I75" i="1"/>
  <c r="I26" i="9" s="1"/>
  <c r="H75" i="1"/>
  <c r="N739" i="1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D433" i="1" s="1"/>
  <c r="E196" i="1"/>
  <c r="E197" i="1"/>
  <c r="C470" i="1" s="1"/>
  <c r="E198" i="1"/>
  <c r="E199" i="1"/>
  <c r="F11" i="6" s="1"/>
  <c r="E200" i="1"/>
  <c r="C473" i="1" s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C34" i="5" s="1"/>
  <c r="D181" i="1"/>
  <c r="C27" i="5" s="1"/>
  <c r="D177" i="1"/>
  <c r="C20" i="5" s="1"/>
  <c r="E154" i="1"/>
  <c r="E153" i="1"/>
  <c r="E152" i="1"/>
  <c r="E151" i="1"/>
  <c r="C28" i="4" s="1"/>
  <c r="E150" i="1"/>
  <c r="E148" i="1"/>
  <c r="F19" i="4" s="1"/>
  <c r="E147" i="1"/>
  <c r="G19" i="4" s="1"/>
  <c r="E146" i="1"/>
  <c r="D19" i="4" s="1"/>
  <c r="E145" i="1"/>
  <c r="C19" i="4" s="1"/>
  <c r="E144" i="1"/>
  <c r="E141" i="1"/>
  <c r="E140" i="1"/>
  <c r="D10" i="4" s="1"/>
  <c r="E139" i="1"/>
  <c r="E127" i="1"/>
  <c r="G34" i="3" s="1"/>
  <c r="CF79" i="1"/>
  <c r="B53" i="1"/>
  <c r="CE51" i="1"/>
  <c r="B49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62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C431" i="1"/>
  <c r="C432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N758" i="1"/>
  <c r="N774" i="1"/>
  <c r="N747" i="1"/>
  <c r="C469" i="1"/>
  <c r="F8" i="6"/>
  <c r="C464" i="1"/>
  <c r="H58" i="9"/>
  <c r="C218" i="9"/>
  <c r="D366" i="9"/>
  <c r="G812" i="1"/>
  <c r="CE64" i="1"/>
  <c r="F612" i="1" s="1"/>
  <c r="D368" i="9"/>
  <c r="I812" i="1"/>
  <c r="C276" i="9"/>
  <c r="CE70" i="1"/>
  <c r="C458" i="1" s="1"/>
  <c r="CE76" i="1"/>
  <c r="P812" i="1"/>
  <c r="CE77" i="1"/>
  <c r="CF77" i="1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D428" i="1" s="1"/>
  <c r="F28" i="4"/>
  <c r="BZ48" i="1"/>
  <c r="BZ62" i="1" s="1"/>
  <c r="CD71" i="1"/>
  <c r="E373" i="9" s="1"/>
  <c r="N765" i="1"/>
  <c r="N757" i="1"/>
  <c r="C615" i="1"/>
  <c r="E372" i="9"/>
  <c r="C14" i="5"/>
  <c r="B440" i="1" l="1"/>
  <c r="N766" i="1"/>
  <c r="E218" i="9"/>
  <c r="N769" i="1"/>
  <c r="N753" i="1"/>
  <c r="C434" i="1"/>
  <c r="K816" i="1"/>
  <c r="C430" i="1"/>
  <c r="AQ48" i="1"/>
  <c r="AQ62" i="1" s="1"/>
  <c r="E774" i="1" s="1"/>
  <c r="AF48" i="1"/>
  <c r="AF62" i="1" s="1"/>
  <c r="U48" i="1"/>
  <c r="U62" i="1" s="1"/>
  <c r="BL48" i="1"/>
  <c r="BL62" i="1" s="1"/>
  <c r="H507" i="10"/>
  <c r="F507" i="10"/>
  <c r="H536" i="10"/>
  <c r="F536" i="10"/>
  <c r="H535" i="10"/>
  <c r="F535" i="10"/>
  <c r="F503" i="10"/>
  <c r="H503" i="10"/>
  <c r="H498" i="10"/>
  <c r="F498" i="10"/>
  <c r="F534" i="10"/>
  <c r="H534" i="10"/>
  <c r="F515" i="10"/>
  <c r="H515" i="10"/>
  <c r="H544" i="10"/>
  <c r="F544" i="10"/>
  <c r="H532" i="10"/>
  <c r="F532" i="10"/>
  <c r="H537" i="10"/>
  <c r="F537" i="10"/>
  <c r="H499" i="10"/>
  <c r="F499" i="10"/>
  <c r="F500" i="10"/>
  <c r="H500" i="10"/>
  <c r="H531" i="10"/>
  <c r="F531" i="10"/>
  <c r="H516" i="10"/>
  <c r="F516" i="10"/>
  <c r="H525" i="10"/>
  <c r="F525" i="10"/>
  <c r="F511" i="10"/>
  <c r="H511" i="10"/>
  <c r="H522" i="10"/>
  <c r="F522" i="10"/>
  <c r="F504" i="10"/>
  <c r="H504" i="10"/>
  <c r="F520" i="10"/>
  <c r="H520" i="10"/>
  <c r="H509" i="10"/>
  <c r="F509" i="10"/>
  <c r="F538" i="10"/>
  <c r="H538" i="10"/>
  <c r="H540" i="10"/>
  <c r="F540" i="10"/>
  <c r="H501" i="10"/>
  <c r="F501" i="10"/>
  <c r="F529" i="10"/>
  <c r="H529" i="10"/>
  <c r="H496" i="10"/>
  <c r="F496" i="10"/>
  <c r="H518" i="10"/>
  <c r="F518" i="10"/>
  <c r="H524" i="10"/>
  <c r="F524" i="10"/>
  <c r="H514" i="10"/>
  <c r="F514" i="10"/>
  <c r="F526" i="10"/>
  <c r="H526" i="10"/>
  <c r="H523" i="10"/>
  <c r="F523" i="10"/>
  <c r="F550" i="10"/>
  <c r="H550" i="10" s="1"/>
  <c r="H517" i="10"/>
  <c r="F517" i="10"/>
  <c r="H539" i="10"/>
  <c r="F539" i="10"/>
  <c r="H506" i="10"/>
  <c r="F506" i="10"/>
  <c r="H512" i="10"/>
  <c r="F512" i="10"/>
  <c r="H510" i="10"/>
  <c r="F510" i="10"/>
  <c r="H546" i="10"/>
  <c r="F546" i="10"/>
  <c r="F513" i="10"/>
  <c r="H513" i="10"/>
  <c r="H505" i="10"/>
  <c r="F505" i="10"/>
  <c r="H497" i="10"/>
  <c r="F497" i="10"/>
  <c r="F508" i="10"/>
  <c r="H508" i="10"/>
  <c r="H527" i="10"/>
  <c r="F527" i="10"/>
  <c r="F533" i="10"/>
  <c r="H533" i="10"/>
  <c r="H530" i="10"/>
  <c r="F530" i="10"/>
  <c r="C715" i="10"/>
  <c r="C648" i="10"/>
  <c r="M716" i="10" s="1"/>
  <c r="Y816" i="10" s="1"/>
  <c r="D615" i="10"/>
  <c r="H545" i="10"/>
  <c r="F545" i="10"/>
  <c r="B10" i="4"/>
  <c r="D436" i="1"/>
  <c r="E19" i="4"/>
  <c r="B441" i="1"/>
  <c r="D463" i="1"/>
  <c r="N734" i="1"/>
  <c r="G28" i="4"/>
  <c r="B465" i="1"/>
  <c r="C33" i="8"/>
  <c r="F9" i="6"/>
  <c r="F12" i="6"/>
  <c r="D435" i="1"/>
  <c r="N751" i="1"/>
  <c r="N760" i="1"/>
  <c r="N752" i="1"/>
  <c r="N761" i="1"/>
  <c r="N763" i="1"/>
  <c r="H26" i="9"/>
  <c r="C575" i="1"/>
  <c r="I816" i="1"/>
  <c r="AN48" i="1"/>
  <c r="AN62" i="1" s="1"/>
  <c r="E172" i="9" s="1"/>
  <c r="BT48" i="1"/>
  <c r="BT62" i="1" s="1"/>
  <c r="I300" i="9" s="1"/>
  <c r="BW48" i="1"/>
  <c r="BW62" i="1" s="1"/>
  <c r="E332" i="9" s="1"/>
  <c r="AV48" i="1"/>
  <c r="AV62" i="1" s="1"/>
  <c r="E779" i="1" s="1"/>
  <c r="CA48" i="1"/>
  <c r="CA62" i="1" s="1"/>
  <c r="I332" i="9" s="1"/>
  <c r="Y48" i="1"/>
  <c r="Y62" i="1" s="1"/>
  <c r="D108" i="9" s="1"/>
  <c r="O48" i="1"/>
  <c r="O62" i="1" s="1"/>
  <c r="E746" i="1" s="1"/>
  <c r="L48" i="1"/>
  <c r="L62" i="1" s="1"/>
  <c r="E743" i="1" s="1"/>
  <c r="D816" i="1"/>
  <c r="R48" i="1"/>
  <c r="R62" i="1" s="1"/>
  <c r="D76" i="9" s="1"/>
  <c r="BD48" i="1"/>
  <c r="BD62" i="1" s="1"/>
  <c r="G236" i="9" s="1"/>
  <c r="E794" i="1"/>
  <c r="K48" i="1"/>
  <c r="K62" i="1" s="1"/>
  <c r="E742" i="1" s="1"/>
  <c r="BE48" i="1"/>
  <c r="BE62" i="1" s="1"/>
  <c r="H236" i="9" s="1"/>
  <c r="BS48" i="1"/>
  <c r="BS62" i="1" s="1"/>
  <c r="E802" i="1" s="1"/>
  <c r="AB48" i="1"/>
  <c r="AB62" i="1" s="1"/>
  <c r="E759" i="1" s="1"/>
  <c r="F48" i="1"/>
  <c r="F62" i="1" s="1"/>
  <c r="F12" i="9" s="1"/>
  <c r="V48" i="1"/>
  <c r="V62" i="1" s="1"/>
  <c r="E753" i="1" s="1"/>
  <c r="AH48" i="1"/>
  <c r="AH62" i="1" s="1"/>
  <c r="F140" i="9" s="1"/>
  <c r="AP48" i="1"/>
  <c r="AP62" i="1" s="1"/>
  <c r="E773" i="1" s="1"/>
  <c r="AX48" i="1"/>
  <c r="AX62" i="1" s="1"/>
  <c r="E781" i="1" s="1"/>
  <c r="BF48" i="1"/>
  <c r="BF62" i="1" s="1"/>
  <c r="I236" i="9" s="1"/>
  <c r="BN48" i="1"/>
  <c r="BN62" i="1" s="1"/>
  <c r="C300" i="9" s="1"/>
  <c r="BV48" i="1"/>
  <c r="BV62" i="1" s="1"/>
  <c r="E805" i="1" s="1"/>
  <c r="CB48" i="1"/>
  <c r="CB62" i="1" s="1"/>
  <c r="C364" i="9" s="1"/>
  <c r="S48" i="1"/>
  <c r="S62" i="1" s="1"/>
  <c r="E750" i="1" s="1"/>
  <c r="AY48" i="1"/>
  <c r="AY62" i="1" s="1"/>
  <c r="E782" i="1" s="1"/>
  <c r="CC48" i="1"/>
  <c r="CC62" i="1" s="1"/>
  <c r="E812" i="1" s="1"/>
  <c r="AG48" i="1"/>
  <c r="AG62" i="1" s="1"/>
  <c r="E140" i="9" s="1"/>
  <c r="BM48" i="1"/>
  <c r="BM62" i="1" s="1"/>
  <c r="I268" i="9" s="1"/>
  <c r="AK48" i="1"/>
  <c r="AK62" i="1" s="1"/>
  <c r="E768" i="1" s="1"/>
  <c r="C427" i="1"/>
  <c r="BC48" i="1"/>
  <c r="BC62" i="1" s="1"/>
  <c r="F236" i="9" s="1"/>
  <c r="AU48" i="1"/>
  <c r="AU62" i="1" s="1"/>
  <c r="E778" i="1" s="1"/>
  <c r="P48" i="1"/>
  <c r="P62" i="1" s="1"/>
  <c r="E747" i="1" s="1"/>
  <c r="I363" i="9"/>
  <c r="J48" i="1"/>
  <c r="J62" i="1" s="1"/>
  <c r="Z48" i="1"/>
  <c r="Z62" i="1" s="1"/>
  <c r="E757" i="1" s="1"/>
  <c r="AJ48" i="1"/>
  <c r="AJ62" i="1" s="1"/>
  <c r="H140" i="9" s="1"/>
  <c r="AR48" i="1"/>
  <c r="AR62" i="1" s="1"/>
  <c r="I172" i="9" s="1"/>
  <c r="AZ48" i="1"/>
  <c r="AZ62" i="1" s="1"/>
  <c r="E783" i="1" s="1"/>
  <c r="BH48" i="1"/>
  <c r="BH62" i="1" s="1"/>
  <c r="E791" i="1" s="1"/>
  <c r="BP48" i="1"/>
  <c r="BP62" i="1" s="1"/>
  <c r="E300" i="9" s="1"/>
  <c r="BX48" i="1"/>
  <c r="BX62" i="1" s="1"/>
  <c r="F332" i="9" s="1"/>
  <c r="C48" i="1"/>
  <c r="C62" i="1" s="1"/>
  <c r="C12" i="9" s="1"/>
  <c r="AA48" i="1"/>
  <c r="AA62" i="1" s="1"/>
  <c r="F108" i="9" s="1"/>
  <c r="BG48" i="1"/>
  <c r="BG62" i="1" s="1"/>
  <c r="C268" i="9" s="1"/>
  <c r="I48" i="1"/>
  <c r="I62" i="1" s="1"/>
  <c r="I12" i="9" s="1"/>
  <c r="AO48" i="1"/>
  <c r="AO62" i="1" s="1"/>
  <c r="E772" i="1" s="1"/>
  <c r="BU48" i="1"/>
  <c r="BU62" i="1" s="1"/>
  <c r="C332" i="9" s="1"/>
  <c r="BA48" i="1"/>
  <c r="BA62" i="1" s="1"/>
  <c r="E784" i="1" s="1"/>
  <c r="BI48" i="1"/>
  <c r="BI62" i="1" s="1"/>
  <c r="E268" i="9" s="1"/>
  <c r="AE48" i="1"/>
  <c r="AE62" i="1" s="1"/>
  <c r="E762" i="1" s="1"/>
  <c r="AC48" i="1"/>
  <c r="AC62" i="1" s="1"/>
  <c r="H108" i="9" s="1"/>
  <c r="D48" i="1"/>
  <c r="D62" i="1" s="1"/>
  <c r="T48" i="1"/>
  <c r="T62" i="1" s="1"/>
  <c r="E751" i="1" s="1"/>
  <c r="AS48" i="1"/>
  <c r="AS62" i="1" s="1"/>
  <c r="E776" i="1" s="1"/>
  <c r="N48" i="1"/>
  <c r="N62" i="1" s="1"/>
  <c r="E745" i="1" s="1"/>
  <c r="AD48" i="1"/>
  <c r="AD62" i="1" s="1"/>
  <c r="E761" i="1" s="1"/>
  <c r="AL48" i="1"/>
  <c r="AL62" i="1" s="1"/>
  <c r="C172" i="9" s="1"/>
  <c r="AT48" i="1"/>
  <c r="AT62" i="1" s="1"/>
  <c r="BB48" i="1"/>
  <c r="BB62" i="1" s="1"/>
  <c r="E785" i="1" s="1"/>
  <c r="BJ48" i="1"/>
  <c r="BJ62" i="1" s="1"/>
  <c r="E793" i="1" s="1"/>
  <c r="BR48" i="1"/>
  <c r="BR62" i="1" s="1"/>
  <c r="G300" i="9" s="1"/>
  <c r="BY48" i="1"/>
  <c r="BY62" i="1" s="1"/>
  <c r="AI48" i="1"/>
  <c r="AI62" i="1" s="1"/>
  <c r="E766" i="1" s="1"/>
  <c r="BO48" i="1"/>
  <c r="BO62" i="1" s="1"/>
  <c r="D300" i="9" s="1"/>
  <c r="Q48" i="1"/>
  <c r="Q62" i="1" s="1"/>
  <c r="C76" i="9" s="1"/>
  <c r="AW48" i="1"/>
  <c r="AW62" i="1" s="1"/>
  <c r="E780" i="1" s="1"/>
  <c r="E48" i="1"/>
  <c r="E62" i="1" s="1"/>
  <c r="E12" i="9" s="1"/>
  <c r="BQ48" i="1"/>
  <c r="BQ62" i="1" s="1"/>
  <c r="F300" i="9" s="1"/>
  <c r="AM48" i="1"/>
  <c r="AM62" i="1" s="1"/>
  <c r="D172" i="9" s="1"/>
  <c r="M48" i="1"/>
  <c r="M62" i="1" s="1"/>
  <c r="E744" i="1" s="1"/>
  <c r="G48" i="1"/>
  <c r="G62" i="1" s="1"/>
  <c r="G12" i="9" s="1"/>
  <c r="H48" i="1"/>
  <c r="H62" i="1" s="1"/>
  <c r="E739" i="1" s="1"/>
  <c r="X48" i="1"/>
  <c r="X62" i="1" s="1"/>
  <c r="E755" i="1" s="1"/>
  <c r="W48" i="1"/>
  <c r="W62" i="1" s="1"/>
  <c r="E754" i="1" s="1"/>
  <c r="N777" i="1"/>
  <c r="N773" i="1"/>
  <c r="N764" i="1"/>
  <c r="N736" i="1"/>
  <c r="I90" i="9"/>
  <c r="E58" i="9"/>
  <c r="D13" i="7"/>
  <c r="D32" i="6"/>
  <c r="F15" i="6"/>
  <c r="C472" i="1"/>
  <c r="G10" i="4"/>
  <c r="CF76" i="1"/>
  <c r="BP52" i="1" s="1"/>
  <c r="BP67" i="1" s="1"/>
  <c r="I380" i="9"/>
  <c r="W52" i="1"/>
  <c r="W67" i="1" s="1"/>
  <c r="J754" i="1" s="1"/>
  <c r="J52" i="1"/>
  <c r="J67" i="1" s="1"/>
  <c r="C49" i="9" s="1"/>
  <c r="P816" i="1"/>
  <c r="I366" i="9"/>
  <c r="G816" i="1"/>
  <c r="F815" i="1"/>
  <c r="H815" i="1"/>
  <c r="K52" i="1"/>
  <c r="K67" i="1" s="1"/>
  <c r="J742" i="1" s="1"/>
  <c r="C204" i="9"/>
  <c r="C815" i="1"/>
  <c r="D815" i="1"/>
  <c r="F76" i="9"/>
  <c r="E741" i="1"/>
  <c r="C44" i="9"/>
  <c r="E764" i="1"/>
  <c r="E787" i="1"/>
  <c r="D368" i="1"/>
  <c r="C120" i="8" s="1"/>
  <c r="C112" i="8"/>
  <c r="D330" i="1"/>
  <c r="C86" i="8" s="1"/>
  <c r="B476" i="1"/>
  <c r="CD722" i="1"/>
  <c r="D5" i="7"/>
  <c r="F10" i="4"/>
  <c r="Q816" i="1"/>
  <c r="I381" i="9"/>
  <c r="G612" i="1"/>
  <c r="I612" i="1"/>
  <c r="R816" i="1"/>
  <c r="Q815" i="1"/>
  <c r="R815" i="1"/>
  <c r="S815" i="1"/>
  <c r="BW52" i="1"/>
  <c r="BW67" i="1" s="1"/>
  <c r="J806" i="1" s="1"/>
  <c r="AE52" i="1"/>
  <c r="AE67" i="1" s="1"/>
  <c r="C145" i="9" s="1"/>
  <c r="CA52" i="1"/>
  <c r="CA67" i="1" s="1"/>
  <c r="D612" i="1"/>
  <c r="P815" i="1"/>
  <c r="AQ52" i="1"/>
  <c r="AQ67" i="1" s="1"/>
  <c r="J774" i="1" s="1"/>
  <c r="BO52" i="1"/>
  <c r="BO67" i="1" s="1"/>
  <c r="D305" i="9" s="1"/>
  <c r="BT52" i="1"/>
  <c r="BT67" i="1" s="1"/>
  <c r="J803" i="1" s="1"/>
  <c r="N740" i="1"/>
  <c r="N748" i="1"/>
  <c r="N771" i="1"/>
  <c r="N737" i="1"/>
  <c r="G122" i="9"/>
  <c r="N745" i="1"/>
  <c r="N768" i="1"/>
  <c r="N755" i="1"/>
  <c r="D186" i="9"/>
  <c r="I372" i="9"/>
  <c r="M816" i="1"/>
  <c r="L816" i="1"/>
  <c r="C440" i="1"/>
  <c r="F816" i="1"/>
  <c r="I365" i="9"/>
  <c r="I815" i="1"/>
  <c r="G815" i="1"/>
  <c r="E737" i="1"/>
  <c r="G76" i="9"/>
  <c r="E752" i="1"/>
  <c r="C816" i="1"/>
  <c r="BI730" i="1"/>
  <c r="I362" i="9"/>
  <c r="C236" i="9"/>
  <c r="E795" i="1"/>
  <c r="H268" i="9"/>
  <c r="H332" i="9"/>
  <c r="E809" i="1"/>
  <c r="E770" i="1"/>
  <c r="C140" i="9"/>
  <c r="D140" i="9"/>
  <c r="E763" i="1"/>
  <c r="E734" i="1"/>
  <c r="F172" i="9"/>
  <c r="B520" i="1"/>
  <c r="B532" i="1"/>
  <c r="B538" i="1"/>
  <c r="B523" i="1"/>
  <c r="B555" i="1"/>
  <c r="B528" i="1"/>
  <c r="B522" i="1"/>
  <c r="B542" i="1"/>
  <c r="B570" i="1"/>
  <c r="B537" i="1"/>
  <c r="B556" i="1"/>
  <c r="B545" i="1"/>
  <c r="B557" i="1"/>
  <c r="B515" i="1"/>
  <c r="B551" i="1"/>
  <c r="B553" i="1"/>
  <c r="B529" i="1"/>
  <c r="B531" i="1"/>
  <c r="B550" i="1"/>
  <c r="B559" i="1"/>
  <c r="B502" i="1"/>
  <c r="B534" i="1"/>
  <c r="B519" i="1"/>
  <c r="B535" i="1"/>
  <c r="B568" i="1"/>
  <c r="B547" i="1"/>
  <c r="B544" i="1"/>
  <c r="B516" i="1"/>
  <c r="B526" i="1"/>
  <c r="B561" i="1"/>
  <c r="B574" i="1"/>
  <c r="B504" i="1"/>
  <c r="B571" i="1"/>
  <c r="B564" i="1"/>
  <c r="B565" i="1"/>
  <c r="B513" i="1"/>
  <c r="B541" i="1"/>
  <c r="B521" i="1"/>
  <c r="B566" i="1"/>
  <c r="B569" i="1"/>
  <c r="B558" i="1"/>
  <c r="B540" i="1"/>
  <c r="B533" i="1"/>
  <c r="B560" i="1"/>
  <c r="B525" i="1"/>
  <c r="B514" i="1"/>
  <c r="B506" i="1"/>
  <c r="B510" i="1"/>
  <c r="B567" i="1"/>
  <c r="B497" i="1"/>
  <c r="B530" i="1"/>
  <c r="B572" i="1"/>
  <c r="B512" i="1"/>
  <c r="B517" i="1"/>
  <c r="B503" i="1"/>
  <c r="B543" i="1"/>
  <c r="B549" i="1"/>
  <c r="B499" i="1"/>
  <c r="B546" i="1"/>
  <c r="B500" i="1"/>
  <c r="B552" i="1"/>
  <c r="B507" i="1"/>
  <c r="B562" i="1"/>
  <c r="B536" i="1"/>
  <c r="B498" i="1"/>
  <c r="B548" i="1"/>
  <c r="B509" i="1"/>
  <c r="B554" i="1"/>
  <c r="B527" i="1"/>
  <c r="B505" i="1"/>
  <c r="B501" i="1"/>
  <c r="B524" i="1"/>
  <c r="B511" i="1"/>
  <c r="B539" i="1"/>
  <c r="B573" i="1"/>
  <c r="B508" i="1"/>
  <c r="B563" i="1"/>
  <c r="B518" i="1"/>
  <c r="D204" i="9"/>
  <c r="E777" i="1"/>
  <c r="G332" i="9"/>
  <c r="E808" i="1"/>
  <c r="H76" i="9"/>
  <c r="E789" i="1"/>
  <c r="E801" i="1"/>
  <c r="F44" i="9"/>
  <c r="E811" i="1"/>
  <c r="B446" i="1"/>
  <c r="D242" i="1"/>
  <c r="C418" i="1"/>
  <c r="D438" i="1"/>
  <c r="F14" i="6"/>
  <c r="O815" i="1"/>
  <c r="T815" i="1"/>
  <c r="C471" i="1"/>
  <c r="F10" i="6"/>
  <c r="D26" i="9"/>
  <c r="N735" i="1"/>
  <c r="CE75" i="1"/>
  <c r="G204" i="9"/>
  <c r="F7" i="6"/>
  <c r="E204" i="1"/>
  <c r="C468" i="1"/>
  <c r="I383" i="9"/>
  <c r="S816" i="1"/>
  <c r="D22" i="7"/>
  <c r="C40" i="5"/>
  <c r="I76" i="9"/>
  <c r="C420" i="1"/>
  <c r="B28" i="4"/>
  <c r="N772" i="1"/>
  <c r="F186" i="9"/>
  <c r="H172" i="9"/>
  <c r="BD52" i="1"/>
  <c r="BD67" i="1" s="1"/>
  <c r="AM52" i="1"/>
  <c r="AM67" i="1" s="1"/>
  <c r="BQ52" i="1"/>
  <c r="BQ67" i="1" s="1"/>
  <c r="F52" i="1"/>
  <c r="F67" i="1" s="1"/>
  <c r="BY52" i="1"/>
  <c r="BY67" i="1" s="1"/>
  <c r="BM52" i="1"/>
  <c r="BM67" i="1" s="1"/>
  <c r="CB52" i="1"/>
  <c r="CB67" i="1" s="1"/>
  <c r="CB71" i="1" s="1"/>
  <c r="AW52" i="1"/>
  <c r="AW67" i="1" s="1"/>
  <c r="AW71" i="1" s="1"/>
  <c r="G213" i="9" s="1"/>
  <c r="BN52" i="1"/>
  <c r="BN67" i="1" s="1"/>
  <c r="M52" i="1"/>
  <c r="M67" i="1" s="1"/>
  <c r="M71" i="1" s="1"/>
  <c r="AK52" i="1"/>
  <c r="AK67" i="1" s="1"/>
  <c r="D52" i="1"/>
  <c r="D67" i="1" s="1"/>
  <c r="AA52" i="1"/>
  <c r="AA67" i="1" s="1"/>
  <c r="BE52" i="1"/>
  <c r="BE67" i="1" s="1"/>
  <c r="BE71" i="1" s="1"/>
  <c r="G52" i="1"/>
  <c r="G67" i="1" s="1"/>
  <c r="BR52" i="1"/>
  <c r="BR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D465" i="1" s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E749" i="1" l="1"/>
  <c r="E803" i="1"/>
  <c r="D268" i="9"/>
  <c r="E792" i="1"/>
  <c r="D364" i="9"/>
  <c r="E748" i="1"/>
  <c r="C108" i="9"/>
  <c r="E788" i="1"/>
  <c r="E756" i="1"/>
  <c r="E736" i="1"/>
  <c r="E806" i="1"/>
  <c r="H44" i="9"/>
  <c r="E765" i="1"/>
  <c r="I140" i="9"/>
  <c r="E204" i="9"/>
  <c r="G108" i="9"/>
  <c r="BD71" i="1"/>
  <c r="G245" i="9" s="1"/>
  <c r="E738" i="1"/>
  <c r="E797" i="1"/>
  <c r="E800" i="1"/>
  <c r="G71" i="1"/>
  <c r="E236" i="9"/>
  <c r="E760" i="1"/>
  <c r="G44" i="9"/>
  <c r="F268" i="9"/>
  <c r="E790" i="1"/>
  <c r="E44" i="9"/>
  <c r="D709" i="10"/>
  <c r="D701" i="10"/>
  <c r="D693" i="10"/>
  <c r="D711" i="10"/>
  <c r="D703" i="10"/>
  <c r="D695" i="10"/>
  <c r="D708" i="10"/>
  <c r="D700" i="10"/>
  <c r="D692" i="10"/>
  <c r="D710" i="10"/>
  <c r="D702" i="10"/>
  <c r="D694" i="10"/>
  <c r="D686" i="10"/>
  <c r="D716" i="10"/>
  <c r="D707" i="10"/>
  <c r="D699" i="10"/>
  <c r="D691" i="10"/>
  <c r="D683" i="10"/>
  <c r="D689" i="10"/>
  <c r="D687" i="10"/>
  <c r="D685" i="10"/>
  <c r="D680" i="10"/>
  <c r="D672" i="10"/>
  <c r="D620" i="10"/>
  <c r="D616" i="10"/>
  <c r="D712" i="10"/>
  <c r="D690" i="10"/>
  <c r="D684" i="10"/>
  <c r="D677" i="10"/>
  <c r="D669" i="10"/>
  <c r="D676" i="10"/>
  <c r="D668" i="10"/>
  <c r="D628" i="10"/>
  <c r="D622" i="10"/>
  <c r="D618" i="10"/>
  <c r="D681" i="10"/>
  <c r="D674" i="10"/>
  <c r="D647" i="10"/>
  <c r="D644" i="10"/>
  <c r="D636" i="10"/>
  <c r="D704" i="10"/>
  <c r="D698" i="10"/>
  <c r="D682" i="10"/>
  <c r="D639" i="10"/>
  <c r="D631" i="10"/>
  <c r="D617" i="10"/>
  <c r="D637" i="10"/>
  <c r="D629" i="10"/>
  <c r="D627" i="10"/>
  <c r="D625" i="10"/>
  <c r="D621" i="10"/>
  <c r="D706" i="10"/>
  <c r="D697" i="10"/>
  <c r="D670" i="10"/>
  <c r="D640" i="10"/>
  <c r="D632" i="10"/>
  <c r="D678" i="10"/>
  <c r="D671" i="10"/>
  <c r="D646" i="10"/>
  <c r="D643" i="10"/>
  <c r="D635" i="10"/>
  <c r="D713" i="10"/>
  <c r="D705" i="10"/>
  <c r="D696" i="10"/>
  <c r="D633" i="10"/>
  <c r="D623" i="10"/>
  <c r="D675" i="10"/>
  <c r="D645" i="10"/>
  <c r="D641" i="10"/>
  <c r="D688" i="10"/>
  <c r="D619" i="10"/>
  <c r="D626" i="10"/>
  <c r="D630" i="10"/>
  <c r="D679" i="10"/>
  <c r="D673" i="10"/>
  <c r="D638" i="10"/>
  <c r="D634" i="10"/>
  <c r="D624" i="10"/>
  <c r="D642" i="10"/>
  <c r="E799" i="1"/>
  <c r="X52" i="1"/>
  <c r="X67" i="1" s="1"/>
  <c r="J755" i="1" s="1"/>
  <c r="F204" i="9"/>
  <c r="BX52" i="1"/>
  <c r="BX67" i="1" s="1"/>
  <c r="F337" i="9" s="1"/>
  <c r="D373" i="1"/>
  <c r="D391" i="1" s="1"/>
  <c r="D339" i="1"/>
  <c r="C102" i="8" s="1"/>
  <c r="Q52" i="1"/>
  <c r="Q67" i="1" s="1"/>
  <c r="J748" i="1" s="1"/>
  <c r="J71" i="1"/>
  <c r="C503" i="1" s="1"/>
  <c r="G503" i="1" s="1"/>
  <c r="AM71" i="1"/>
  <c r="C532" i="1" s="1"/>
  <c r="G532" i="1" s="1"/>
  <c r="H204" i="9"/>
  <c r="E807" i="1"/>
  <c r="E771" i="1"/>
  <c r="CE62" i="1"/>
  <c r="C428" i="1" s="1"/>
  <c r="E769" i="1"/>
  <c r="G172" i="9"/>
  <c r="E810" i="1"/>
  <c r="E740" i="1"/>
  <c r="BR71" i="1"/>
  <c r="G309" i="9" s="1"/>
  <c r="D71" i="1"/>
  <c r="C669" i="1" s="1"/>
  <c r="F71" i="1"/>
  <c r="C671" i="1" s="1"/>
  <c r="G140" i="9"/>
  <c r="D332" i="9"/>
  <c r="I108" i="9"/>
  <c r="E775" i="1"/>
  <c r="H300" i="9"/>
  <c r="D236" i="9"/>
  <c r="D44" i="9"/>
  <c r="AK71" i="1"/>
  <c r="C530" i="1" s="1"/>
  <c r="G530" i="1" s="1"/>
  <c r="BQ71" i="1"/>
  <c r="F309" i="9" s="1"/>
  <c r="I204" i="9"/>
  <c r="E735" i="1"/>
  <c r="E767" i="1"/>
  <c r="BM71" i="1"/>
  <c r="C638" i="1" s="1"/>
  <c r="E758" i="1"/>
  <c r="D12" i="9"/>
  <c r="I44" i="9"/>
  <c r="E108" i="9"/>
  <c r="E76" i="9"/>
  <c r="E804" i="1"/>
  <c r="E796" i="1"/>
  <c r="AA71" i="1"/>
  <c r="C520" i="1" s="1"/>
  <c r="G520" i="1" s="1"/>
  <c r="BN71" i="1"/>
  <c r="C619" i="1" s="1"/>
  <c r="BY71" i="1"/>
  <c r="C645" i="1" s="1"/>
  <c r="E786" i="1"/>
  <c r="E798" i="1"/>
  <c r="CE48" i="1"/>
  <c r="H12" i="9"/>
  <c r="I81" i="9"/>
  <c r="BP71" i="1"/>
  <c r="C561" i="1" s="1"/>
  <c r="J799" i="1"/>
  <c r="E305" i="9"/>
  <c r="W71" i="1"/>
  <c r="C688" i="1" s="1"/>
  <c r="J741" i="1"/>
  <c r="AL52" i="1"/>
  <c r="AL67" i="1" s="1"/>
  <c r="C177" i="9" s="1"/>
  <c r="BG52" i="1"/>
  <c r="BG67" i="1" s="1"/>
  <c r="BG71" i="1" s="1"/>
  <c r="C618" i="1" s="1"/>
  <c r="O52" i="1"/>
  <c r="O67" i="1" s="1"/>
  <c r="J746" i="1" s="1"/>
  <c r="N52" i="1"/>
  <c r="N67" i="1" s="1"/>
  <c r="J745" i="1" s="1"/>
  <c r="C52" i="1"/>
  <c r="C67" i="1" s="1"/>
  <c r="C71" i="1" s="1"/>
  <c r="C668" i="1" s="1"/>
  <c r="BZ52" i="1"/>
  <c r="BZ67" i="1" s="1"/>
  <c r="H337" i="9" s="1"/>
  <c r="AU52" i="1"/>
  <c r="AU67" i="1" s="1"/>
  <c r="AU71" i="1" s="1"/>
  <c r="C712" i="1" s="1"/>
  <c r="BH52" i="1"/>
  <c r="BH67" i="1" s="1"/>
  <c r="J791" i="1" s="1"/>
  <c r="Z52" i="1"/>
  <c r="Z67" i="1" s="1"/>
  <c r="E113" i="9" s="1"/>
  <c r="U52" i="1"/>
  <c r="U67" i="1" s="1"/>
  <c r="AS52" i="1"/>
  <c r="AS67" i="1" s="1"/>
  <c r="BS52" i="1"/>
  <c r="BS67" i="1" s="1"/>
  <c r="AD52" i="1"/>
  <c r="AD67" i="1" s="1"/>
  <c r="R52" i="1"/>
  <c r="R67" i="1" s="1"/>
  <c r="AG52" i="1"/>
  <c r="AG67" i="1" s="1"/>
  <c r="BA52" i="1"/>
  <c r="BA67" i="1" s="1"/>
  <c r="E52" i="1"/>
  <c r="E67" i="1" s="1"/>
  <c r="AX52" i="1"/>
  <c r="AX67" i="1" s="1"/>
  <c r="AX71" i="1" s="1"/>
  <c r="C616" i="1" s="1"/>
  <c r="BV52" i="1"/>
  <c r="BV67" i="1" s="1"/>
  <c r="BV71" i="1" s="1"/>
  <c r="D341" i="9" s="1"/>
  <c r="T52" i="1"/>
  <c r="T67" i="1" s="1"/>
  <c r="T71" i="1" s="1"/>
  <c r="C685" i="1" s="1"/>
  <c r="AY52" i="1"/>
  <c r="AY67" i="1" s="1"/>
  <c r="AY71" i="1" s="1"/>
  <c r="I213" i="9" s="1"/>
  <c r="BF52" i="1"/>
  <c r="BF67" i="1" s="1"/>
  <c r="BF71" i="1" s="1"/>
  <c r="I245" i="9" s="1"/>
  <c r="E337" i="9"/>
  <c r="P52" i="1"/>
  <c r="P67" i="1" s="1"/>
  <c r="I49" i="9" s="1"/>
  <c r="AR52" i="1"/>
  <c r="AR67" i="1" s="1"/>
  <c r="J775" i="1" s="1"/>
  <c r="D49" i="9"/>
  <c r="AP52" i="1"/>
  <c r="AP67" i="1" s="1"/>
  <c r="V52" i="1"/>
  <c r="V67" i="1" s="1"/>
  <c r="BI52" i="1"/>
  <c r="BI67" i="1" s="1"/>
  <c r="AN52" i="1"/>
  <c r="AN67" i="1" s="1"/>
  <c r="J771" i="1" s="1"/>
  <c r="K71" i="1"/>
  <c r="D53" i="9" s="1"/>
  <c r="AI52" i="1"/>
  <c r="AI67" i="1" s="1"/>
  <c r="AI71" i="1" s="1"/>
  <c r="C528" i="1" s="1"/>
  <c r="G528" i="1" s="1"/>
  <c r="I52" i="1"/>
  <c r="I67" i="1" s="1"/>
  <c r="AV52" i="1"/>
  <c r="AV67" i="1" s="1"/>
  <c r="AB52" i="1"/>
  <c r="AB67" i="1" s="1"/>
  <c r="Y52" i="1"/>
  <c r="Y67" i="1" s="1"/>
  <c r="AC52" i="1"/>
  <c r="AC67" i="1" s="1"/>
  <c r="H52" i="1"/>
  <c r="H67" i="1" s="1"/>
  <c r="AF52" i="1"/>
  <c r="AF67" i="1" s="1"/>
  <c r="Q71" i="1"/>
  <c r="C682" i="1" s="1"/>
  <c r="BB52" i="1"/>
  <c r="BB67" i="1" s="1"/>
  <c r="AJ52" i="1"/>
  <c r="AJ67" i="1" s="1"/>
  <c r="H145" i="9" s="1"/>
  <c r="BL52" i="1"/>
  <c r="BL67" i="1" s="1"/>
  <c r="BJ52" i="1"/>
  <c r="BJ67" i="1" s="1"/>
  <c r="F273" i="9" s="1"/>
  <c r="L52" i="1"/>
  <c r="L67" i="1" s="1"/>
  <c r="C81" i="9"/>
  <c r="X71" i="1"/>
  <c r="C117" i="9" s="1"/>
  <c r="BK52" i="1"/>
  <c r="BK67" i="1" s="1"/>
  <c r="BK71" i="1" s="1"/>
  <c r="C635" i="1" s="1"/>
  <c r="S52" i="1"/>
  <c r="S67" i="1" s="1"/>
  <c r="J750" i="1" s="1"/>
  <c r="AZ52" i="1"/>
  <c r="AZ67" i="1" s="1"/>
  <c r="AZ71" i="1" s="1"/>
  <c r="C545" i="1" s="1"/>
  <c r="G545" i="1" s="1"/>
  <c r="AT52" i="1"/>
  <c r="AT67" i="1" s="1"/>
  <c r="J777" i="1" s="1"/>
  <c r="AO52" i="1"/>
  <c r="AO67" i="1" s="1"/>
  <c r="BU52" i="1"/>
  <c r="BU67" i="1" s="1"/>
  <c r="AH52" i="1"/>
  <c r="AH67" i="1" s="1"/>
  <c r="CC52" i="1"/>
  <c r="CC67" i="1" s="1"/>
  <c r="BC52" i="1"/>
  <c r="BC67" i="1" s="1"/>
  <c r="BT71" i="1"/>
  <c r="C565" i="1" s="1"/>
  <c r="H49" i="9"/>
  <c r="H177" i="9"/>
  <c r="AQ71" i="1"/>
  <c r="C708" i="1" s="1"/>
  <c r="I305" i="9"/>
  <c r="AE71" i="1"/>
  <c r="C524" i="1" s="1"/>
  <c r="G524" i="1" s="1"/>
  <c r="BO71" i="1"/>
  <c r="C627" i="1" s="1"/>
  <c r="BW71" i="1"/>
  <c r="C568" i="1" s="1"/>
  <c r="J762" i="1"/>
  <c r="J810" i="1"/>
  <c r="I337" i="9"/>
  <c r="O71" i="1"/>
  <c r="H53" i="9" s="1"/>
  <c r="CA71" i="1"/>
  <c r="I341" i="9" s="1"/>
  <c r="J798" i="1"/>
  <c r="N815" i="1"/>
  <c r="C542" i="1"/>
  <c r="C631" i="1"/>
  <c r="H245" i="9"/>
  <c r="C614" i="1"/>
  <c r="C550" i="1"/>
  <c r="G550" i="1" s="1"/>
  <c r="F515" i="1"/>
  <c r="H505" i="1"/>
  <c r="F505" i="1"/>
  <c r="H517" i="1"/>
  <c r="F517" i="1"/>
  <c r="H499" i="1"/>
  <c r="F499" i="1"/>
  <c r="F497" i="1"/>
  <c r="H497" i="1"/>
  <c r="F511" i="1"/>
  <c r="H501" i="1"/>
  <c r="F501" i="1"/>
  <c r="B496" i="1"/>
  <c r="J738" i="1"/>
  <c r="G17" i="9"/>
  <c r="I273" i="9"/>
  <c r="J796" i="1"/>
  <c r="D27" i="7"/>
  <c r="B448" i="1"/>
  <c r="F544" i="1"/>
  <c r="H536" i="1"/>
  <c r="F536" i="1"/>
  <c r="F528" i="1"/>
  <c r="H528" i="1"/>
  <c r="F520" i="1"/>
  <c r="D341" i="1"/>
  <c r="C481" i="1" s="1"/>
  <c r="C50" i="8"/>
  <c r="H209" i="9"/>
  <c r="I378" i="9"/>
  <c r="K612" i="1"/>
  <c r="C465" i="1"/>
  <c r="N816" i="1"/>
  <c r="C126" i="8"/>
  <c r="F32" i="6"/>
  <c r="C478" i="1"/>
  <c r="C305" i="9"/>
  <c r="J797" i="1"/>
  <c r="F498" i="1"/>
  <c r="J788" i="1"/>
  <c r="H241" i="9"/>
  <c r="J768" i="1"/>
  <c r="I145" i="9"/>
  <c r="G209" i="9"/>
  <c r="J780" i="1"/>
  <c r="J808" i="1"/>
  <c r="G337" i="9"/>
  <c r="D177" i="9"/>
  <c r="J770" i="1"/>
  <c r="C476" i="1"/>
  <c r="F16" i="6"/>
  <c r="C672" i="1"/>
  <c r="C500" i="1"/>
  <c r="G500" i="1" s="1"/>
  <c r="G21" i="9"/>
  <c r="F516" i="1"/>
  <c r="H516" i="1"/>
  <c r="J735" i="1"/>
  <c r="D17" i="9"/>
  <c r="J800" i="1"/>
  <c r="F305" i="9"/>
  <c r="C622" i="1"/>
  <c r="C373" i="9"/>
  <c r="C573" i="1"/>
  <c r="F540" i="1"/>
  <c r="H540" i="1"/>
  <c r="F532" i="1"/>
  <c r="H532" i="1"/>
  <c r="F524" i="1"/>
  <c r="F550" i="1"/>
  <c r="G305" i="9"/>
  <c r="J801" i="1"/>
  <c r="F113" i="9"/>
  <c r="J758" i="1"/>
  <c r="F49" i="9"/>
  <c r="J744" i="1"/>
  <c r="C369" i="9"/>
  <c r="J811" i="1"/>
  <c r="F17" i="9"/>
  <c r="J737" i="1"/>
  <c r="J787" i="1"/>
  <c r="G241" i="9"/>
  <c r="C506" i="1"/>
  <c r="G506" i="1" s="1"/>
  <c r="F53" i="9"/>
  <c r="C678" i="1"/>
  <c r="J805" i="1" l="1"/>
  <c r="C113" i="9"/>
  <c r="D337" i="9"/>
  <c r="AJ71" i="1"/>
  <c r="C701" i="1" s="1"/>
  <c r="G49" i="9"/>
  <c r="E209" i="9"/>
  <c r="BX71" i="1"/>
  <c r="C569" i="1" s="1"/>
  <c r="C563" i="1"/>
  <c r="I364" i="9"/>
  <c r="J767" i="1"/>
  <c r="C549" i="1"/>
  <c r="C624" i="1"/>
  <c r="D715" i="10"/>
  <c r="E623" i="10"/>
  <c r="E612" i="10"/>
  <c r="C482" i="1"/>
  <c r="P71" i="1"/>
  <c r="I53" i="9" s="1"/>
  <c r="J789" i="1"/>
  <c r="I241" i="9"/>
  <c r="J766" i="1"/>
  <c r="F21" i="9"/>
  <c r="J769" i="1"/>
  <c r="J807" i="1"/>
  <c r="BZ71" i="1"/>
  <c r="H341" i="9" s="1"/>
  <c r="C497" i="1"/>
  <c r="G497" i="1" s="1"/>
  <c r="C675" i="1"/>
  <c r="C53" i="9"/>
  <c r="C309" i="9"/>
  <c r="D273" i="9"/>
  <c r="C626" i="1"/>
  <c r="C700" i="1"/>
  <c r="F81" i="9"/>
  <c r="J734" i="1"/>
  <c r="G149" i="9"/>
  <c r="J751" i="1"/>
  <c r="J781" i="1"/>
  <c r="D181" i="9"/>
  <c r="N71" i="1"/>
  <c r="C679" i="1" s="1"/>
  <c r="G145" i="9"/>
  <c r="J809" i="1"/>
  <c r="AL71" i="1"/>
  <c r="C531" i="1" s="1"/>
  <c r="G531" i="1" s="1"/>
  <c r="I85" i="9"/>
  <c r="H213" i="9"/>
  <c r="C499" i="1"/>
  <c r="G499" i="1" s="1"/>
  <c r="C570" i="1"/>
  <c r="D21" i="9"/>
  <c r="C704" i="1"/>
  <c r="C623" i="1"/>
  <c r="C562" i="1"/>
  <c r="C567" i="1"/>
  <c r="F117" i="9"/>
  <c r="E816" i="1"/>
  <c r="C702" i="1"/>
  <c r="E213" i="9"/>
  <c r="C504" i="1"/>
  <c r="G504" i="1" s="1"/>
  <c r="C540" i="1"/>
  <c r="G540" i="1" s="1"/>
  <c r="E815" i="1"/>
  <c r="C642" i="1"/>
  <c r="C692" i="1"/>
  <c r="C628" i="1"/>
  <c r="C558" i="1"/>
  <c r="I149" i="9"/>
  <c r="E309" i="9"/>
  <c r="C676" i="1"/>
  <c r="C689" i="1"/>
  <c r="C517" i="1"/>
  <c r="G517" i="1" s="1"/>
  <c r="G341" i="9"/>
  <c r="C559" i="1"/>
  <c r="C510" i="1"/>
  <c r="G510" i="1" s="1"/>
  <c r="C625" i="1"/>
  <c r="C85" i="9"/>
  <c r="I277" i="9"/>
  <c r="C513" i="1"/>
  <c r="G513" i="1" s="1"/>
  <c r="C181" i="9"/>
  <c r="I209" i="9"/>
  <c r="F85" i="9"/>
  <c r="C21" i="9"/>
  <c r="C496" i="1"/>
  <c r="G496" i="1" s="1"/>
  <c r="C571" i="1"/>
  <c r="C621" i="1"/>
  <c r="J747" i="1"/>
  <c r="C17" i="9"/>
  <c r="J778" i="1"/>
  <c r="BH71" i="1"/>
  <c r="C553" i="1" s="1"/>
  <c r="C551" i="1"/>
  <c r="C516" i="1"/>
  <c r="G516" i="1" s="1"/>
  <c r="C543" i="1"/>
  <c r="C696" i="1"/>
  <c r="C629" i="1"/>
  <c r="C552" i="1"/>
  <c r="H113" i="9"/>
  <c r="J760" i="1"/>
  <c r="AC71" i="1"/>
  <c r="C544" i="1"/>
  <c r="G544" i="1" s="1"/>
  <c r="C703" i="1"/>
  <c r="C245" i="9"/>
  <c r="J790" i="1"/>
  <c r="S71" i="1"/>
  <c r="AR71" i="1"/>
  <c r="F145" i="9"/>
  <c r="AH71" i="1"/>
  <c r="J765" i="1"/>
  <c r="J783" i="1"/>
  <c r="C241" i="9"/>
  <c r="H17" i="9"/>
  <c r="J739" i="1"/>
  <c r="H71" i="1"/>
  <c r="AV71" i="1"/>
  <c r="J779" i="1"/>
  <c r="F209" i="9"/>
  <c r="AN71" i="1"/>
  <c r="E177" i="9"/>
  <c r="D81" i="9"/>
  <c r="R71" i="1"/>
  <c r="J749" i="1"/>
  <c r="G81" i="9"/>
  <c r="J752" i="1"/>
  <c r="U71" i="1"/>
  <c r="C337" i="9"/>
  <c r="J804" i="1"/>
  <c r="BU71" i="1"/>
  <c r="E49" i="9"/>
  <c r="L71" i="1"/>
  <c r="J743" i="1"/>
  <c r="J740" i="1"/>
  <c r="I17" i="9"/>
  <c r="I71" i="1"/>
  <c r="BI71" i="1"/>
  <c r="E273" i="9"/>
  <c r="J792" i="1"/>
  <c r="J736" i="1"/>
  <c r="E71" i="1"/>
  <c r="E17" i="9"/>
  <c r="J761" i="1"/>
  <c r="AD71" i="1"/>
  <c r="I113" i="9"/>
  <c r="J782" i="1"/>
  <c r="CE67" i="1"/>
  <c r="C277" i="9"/>
  <c r="E81" i="9"/>
  <c r="F241" i="9"/>
  <c r="J786" i="1"/>
  <c r="BC71" i="1"/>
  <c r="F177" i="9"/>
  <c r="J772" i="1"/>
  <c r="AO71" i="1"/>
  <c r="G273" i="9"/>
  <c r="J794" i="1"/>
  <c r="J793" i="1"/>
  <c r="BJ71" i="1"/>
  <c r="D113" i="9"/>
  <c r="Y71" i="1"/>
  <c r="J756" i="1"/>
  <c r="J753" i="1"/>
  <c r="V71" i="1"/>
  <c r="H81" i="9"/>
  <c r="D241" i="9"/>
  <c r="J784" i="1"/>
  <c r="BA71" i="1"/>
  <c r="BS71" i="1"/>
  <c r="H305" i="9"/>
  <c r="J802" i="1"/>
  <c r="J785" i="1"/>
  <c r="BB71" i="1"/>
  <c r="Z71" i="1"/>
  <c r="J757" i="1"/>
  <c r="CE52" i="1"/>
  <c r="C273" i="9"/>
  <c r="E241" i="9"/>
  <c r="I177" i="9"/>
  <c r="J812" i="1"/>
  <c r="D369" i="9"/>
  <c r="CC71" i="1"/>
  <c r="D209" i="9"/>
  <c r="AT71" i="1"/>
  <c r="J795" i="1"/>
  <c r="H273" i="9"/>
  <c r="BL71" i="1"/>
  <c r="AF71" i="1"/>
  <c r="D145" i="9"/>
  <c r="J763" i="1"/>
  <c r="G113" i="9"/>
  <c r="AB71" i="1"/>
  <c r="J759" i="1"/>
  <c r="J773" i="1"/>
  <c r="G177" i="9"/>
  <c r="AP71" i="1"/>
  <c r="AG71" i="1"/>
  <c r="J764" i="1"/>
  <c r="E145" i="9"/>
  <c r="C209" i="9"/>
  <c r="AS71" i="1"/>
  <c r="J776" i="1"/>
  <c r="E341" i="9"/>
  <c r="C646" i="1"/>
  <c r="I309" i="9"/>
  <c r="C640" i="1"/>
  <c r="C556" i="1"/>
  <c r="G277" i="9"/>
  <c r="H181" i="9"/>
  <c r="C149" i="9"/>
  <c r="H524" i="1"/>
  <c r="C536" i="1"/>
  <c r="G536" i="1" s="1"/>
  <c r="C560" i="1"/>
  <c r="D309" i="9"/>
  <c r="C643" i="1"/>
  <c r="C681" i="1"/>
  <c r="C529" i="1"/>
  <c r="G529" i="1" s="1"/>
  <c r="C680" i="1"/>
  <c r="C508" i="1"/>
  <c r="G508" i="1" s="1"/>
  <c r="C647" i="1"/>
  <c r="H149" i="9"/>
  <c r="C572" i="1"/>
  <c r="H550" i="1"/>
  <c r="D615" i="1"/>
  <c r="H520" i="1"/>
  <c r="F522" i="1"/>
  <c r="F510" i="1"/>
  <c r="H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C644" i="1" l="1"/>
  <c r="F341" i="9"/>
  <c r="C509" i="1"/>
  <c r="G509" i="1" s="1"/>
  <c r="E706" i="10"/>
  <c r="E698" i="10"/>
  <c r="E708" i="10"/>
  <c r="E700" i="10"/>
  <c r="E692" i="10"/>
  <c r="E713" i="10"/>
  <c r="E705" i="10"/>
  <c r="E697" i="10"/>
  <c r="E689" i="10"/>
  <c r="E716" i="10"/>
  <c r="E707" i="10"/>
  <c r="E699" i="10"/>
  <c r="E691" i="10"/>
  <c r="E683" i="10"/>
  <c r="E712" i="10"/>
  <c r="E704" i="10"/>
  <c r="E696" i="10"/>
  <c r="E688" i="10"/>
  <c r="E690" i="10"/>
  <c r="E686" i="10"/>
  <c r="E684" i="10"/>
  <c r="E677" i="10"/>
  <c r="E669" i="10"/>
  <c r="E627" i="10"/>
  <c r="E710" i="10"/>
  <c r="E682" i="10"/>
  <c r="E674" i="10"/>
  <c r="E681" i="10"/>
  <c r="E673" i="10"/>
  <c r="E639" i="10"/>
  <c r="E631" i="10"/>
  <c r="E701" i="10"/>
  <c r="E695" i="10"/>
  <c r="E685" i="10"/>
  <c r="E675" i="10"/>
  <c r="E668" i="10"/>
  <c r="E645" i="10"/>
  <c r="E642" i="10"/>
  <c r="E634" i="10"/>
  <c r="E694" i="10"/>
  <c r="E670" i="10"/>
  <c r="E640" i="10"/>
  <c r="E632" i="10"/>
  <c r="E709" i="10"/>
  <c r="E703" i="10"/>
  <c r="E678" i="10"/>
  <c r="E671" i="10"/>
  <c r="E646" i="10"/>
  <c r="E643" i="10"/>
  <c r="E635" i="10"/>
  <c r="E679" i="10"/>
  <c r="E638" i="10"/>
  <c r="E630" i="10"/>
  <c r="E624" i="10"/>
  <c r="E672" i="10"/>
  <c r="E641" i="10"/>
  <c r="E637" i="10"/>
  <c r="E628" i="10"/>
  <c r="E711" i="10"/>
  <c r="E702" i="10"/>
  <c r="E636" i="10"/>
  <c r="E693" i="10"/>
  <c r="E644" i="10"/>
  <c r="E626" i="10"/>
  <c r="E680" i="10"/>
  <c r="E687" i="10"/>
  <c r="E647" i="10"/>
  <c r="E625" i="10"/>
  <c r="E676" i="10"/>
  <c r="E633" i="10"/>
  <c r="E629" i="10"/>
  <c r="G53" i="9"/>
  <c r="C507" i="1"/>
  <c r="G507" i="1" s="1"/>
  <c r="J815" i="1"/>
  <c r="H496" i="1"/>
  <c r="C636" i="1"/>
  <c r="D277" i="9"/>
  <c r="F181" i="9"/>
  <c r="C706" i="1"/>
  <c r="C534" i="1"/>
  <c r="G534" i="1" s="1"/>
  <c r="C511" i="1"/>
  <c r="D85" i="9"/>
  <c r="C683" i="1"/>
  <c r="H544" i="1"/>
  <c r="C620" i="1"/>
  <c r="D373" i="9"/>
  <c r="C574" i="1"/>
  <c r="E117" i="9"/>
  <c r="C691" i="1"/>
  <c r="C519" i="1"/>
  <c r="G519" i="1" s="1"/>
  <c r="C641" i="1"/>
  <c r="C566" i="1"/>
  <c r="C341" i="9"/>
  <c r="C699" i="1"/>
  <c r="C527" i="1"/>
  <c r="G527" i="1" s="1"/>
  <c r="F149" i="9"/>
  <c r="C694" i="1"/>
  <c r="C522" i="1"/>
  <c r="H117" i="9"/>
  <c r="CE71" i="1"/>
  <c r="I369" i="9"/>
  <c r="C433" i="1"/>
  <c r="C441" i="1" s="1"/>
  <c r="J816" i="1"/>
  <c r="C686" i="1"/>
  <c r="C514" i="1"/>
  <c r="G85" i="9"/>
  <c r="C512" i="1"/>
  <c r="C684" i="1"/>
  <c r="E85" i="9"/>
  <c r="C710" i="1"/>
  <c r="C213" i="9"/>
  <c r="C538" i="1"/>
  <c r="G538" i="1" s="1"/>
  <c r="C698" i="1"/>
  <c r="C526" i="1"/>
  <c r="E149" i="9"/>
  <c r="C547" i="1"/>
  <c r="C632" i="1"/>
  <c r="E245" i="9"/>
  <c r="C639" i="1"/>
  <c r="H309" i="9"/>
  <c r="C564" i="1"/>
  <c r="C518" i="1"/>
  <c r="C690" i="1"/>
  <c r="D117" i="9"/>
  <c r="C498" i="1"/>
  <c r="C670" i="1"/>
  <c r="E21" i="9"/>
  <c r="C634" i="1"/>
  <c r="E277" i="9"/>
  <c r="C554" i="1"/>
  <c r="C541" i="1"/>
  <c r="C713" i="1"/>
  <c r="F213" i="9"/>
  <c r="C557" i="1"/>
  <c r="H277" i="9"/>
  <c r="C637" i="1"/>
  <c r="F277" i="9"/>
  <c r="C555" i="1"/>
  <c r="C617" i="1"/>
  <c r="C535" i="1"/>
  <c r="G535" i="1" s="1"/>
  <c r="C707" i="1"/>
  <c r="G181" i="9"/>
  <c r="C693" i="1"/>
  <c r="C521" i="1"/>
  <c r="G521" i="1" s="1"/>
  <c r="G117" i="9"/>
  <c r="C525" i="1"/>
  <c r="G525" i="1" s="1"/>
  <c r="C697" i="1"/>
  <c r="D149" i="9"/>
  <c r="C539" i="1"/>
  <c r="G539" i="1" s="1"/>
  <c r="C711" i="1"/>
  <c r="D213" i="9"/>
  <c r="C630" i="1"/>
  <c r="D245" i="9"/>
  <c r="C546" i="1"/>
  <c r="H85" i="9"/>
  <c r="C687" i="1"/>
  <c r="C515" i="1"/>
  <c r="C633" i="1"/>
  <c r="F245" i="9"/>
  <c r="C548" i="1"/>
  <c r="C695" i="1"/>
  <c r="I117" i="9"/>
  <c r="C523" i="1"/>
  <c r="G523" i="1" s="1"/>
  <c r="C674" i="1"/>
  <c r="I21" i="9"/>
  <c r="C502" i="1"/>
  <c r="G502" i="1" s="1"/>
  <c r="C505" i="1"/>
  <c r="G505" i="1" s="1"/>
  <c r="E53" i="9"/>
  <c r="C677" i="1"/>
  <c r="E181" i="9"/>
  <c r="C705" i="1"/>
  <c r="C533" i="1"/>
  <c r="G533" i="1" s="1"/>
  <c r="C673" i="1"/>
  <c r="H21" i="9"/>
  <c r="C501" i="1"/>
  <c r="G501" i="1" s="1"/>
  <c r="I181" i="9"/>
  <c r="C709" i="1"/>
  <c r="C537" i="1"/>
  <c r="G537" i="1" s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710" i="1"/>
  <c r="D668" i="1"/>
  <c r="D633" i="1"/>
  <c r="D643" i="1"/>
  <c r="D646" i="1"/>
  <c r="D708" i="1"/>
  <c r="D695" i="1"/>
  <c r="D683" i="1"/>
  <c r="D624" i="1"/>
  <c r="D618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626" i="1"/>
  <c r="D641" i="1"/>
  <c r="D680" i="1"/>
  <c r="D619" i="1"/>
  <c r="D688" i="1"/>
  <c r="D679" i="1"/>
  <c r="D693" i="1"/>
  <c r="D625" i="1"/>
  <c r="D681" i="1"/>
  <c r="H545" i="1"/>
  <c r="F545" i="1"/>
  <c r="H525" i="1"/>
  <c r="F525" i="1"/>
  <c r="H529" i="1"/>
  <c r="F529" i="1"/>
  <c r="C146" i="8"/>
  <c r="D396" i="1"/>
  <c r="C151" i="8" s="1"/>
  <c r="F521" i="1"/>
  <c r="H535" i="1"/>
  <c r="F535" i="1"/>
  <c r="H533" i="1"/>
  <c r="F533" i="1"/>
  <c r="H527" i="1"/>
  <c r="F527" i="1"/>
  <c r="F539" i="1"/>
  <c r="H539" i="1"/>
  <c r="F519" i="1"/>
  <c r="F523" i="1"/>
  <c r="H523" i="1"/>
  <c r="F537" i="1"/>
  <c r="F531" i="1"/>
  <c r="H531" i="1"/>
  <c r="H509" i="1" l="1"/>
  <c r="E715" i="10"/>
  <c r="F624" i="10"/>
  <c r="H521" i="1"/>
  <c r="H519" i="1"/>
  <c r="C648" i="1"/>
  <c r="M716" i="1" s="1"/>
  <c r="Y816" i="1" s="1"/>
  <c r="H537" i="1"/>
  <c r="G515" i="1"/>
  <c r="H515" i="1"/>
  <c r="G498" i="1"/>
  <c r="H498" i="1" s="1"/>
  <c r="G514" i="1"/>
  <c r="H514" i="1"/>
  <c r="G511" i="1"/>
  <c r="H511" i="1"/>
  <c r="C715" i="1"/>
  <c r="C716" i="1"/>
  <c r="I373" i="9"/>
  <c r="G512" i="1"/>
  <c r="H512" i="1"/>
  <c r="G546" i="1"/>
  <c r="H546" i="1"/>
  <c r="G518" i="1"/>
  <c r="H518" i="1"/>
  <c r="G526" i="1"/>
  <c r="H526" i="1"/>
  <c r="G522" i="1"/>
  <c r="H522" i="1"/>
  <c r="E623" i="1"/>
  <c r="E612" i="1"/>
  <c r="D715" i="1"/>
  <c r="F711" i="10" l="1"/>
  <c r="F703" i="10"/>
  <c r="F695" i="10"/>
  <c r="F713" i="10"/>
  <c r="F705" i="10"/>
  <c r="F697" i="10"/>
  <c r="F710" i="10"/>
  <c r="F702" i="10"/>
  <c r="F694" i="10"/>
  <c r="F712" i="10"/>
  <c r="F704" i="10"/>
  <c r="F696" i="10"/>
  <c r="F688" i="10"/>
  <c r="F709" i="10"/>
  <c r="F701" i="10"/>
  <c r="F693" i="10"/>
  <c r="F685" i="10"/>
  <c r="F683" i="10"/>
  <c r="F682" i="10"/>
  <c r="F674" i="10"/>
  <c r="F708" i="10"/>
  <c r="F706" i="10"/>
  <c r="F691" i="10"/>
  <c r="F679" i="10"/>
  <c r="F671" i="10"/>
  <c r="F716" i="10"/>
  <c r="F678" i="10"/>
  <c r="F670" i="10"/>
  <c r="F647" i="10"/>
  <c r="F646" i="10"/>
  <c r="F645" i="10"/>
  <c r="F629" i="10"/>
  <c r="F626" i="10"/>
  <c r="F698" i="10"/>
  <c r="F692" i="10"/>
  <c r="F690" i="10"/>
  <c r="F675" i="10"/>
  <c r="F668" i="10"/>
  <c r="F642" i="10"/>
  <c r="F634" i="10"/>
  <c r="F707" i="10"/>
  <c r="F676" i="10"/>
  <c r="F637" i="10"/>
  <c r="F625" i="10"/>
  <c r="F700" i="10"/>
  <c r="F677" i="10"/>
  <c r="F643" i="10"/>
  <c r="F635" i="10"/>
  <c r="F686" i="10"/>
  <c r="F638" i="10"/>
  <c r="F630" i="10"/>
  <c r="F689" i="10"/>
  <c r="F672" i="10"/>
  <c r="F641" i="10"/>
  <c r="F633" i="10"/>
  <c r="F669" i="10"/>
  <c r="F628" i="10"/>
  <c r="F681" i="10"/>
  <c r="F636" i="10"/>
  <c r="F632" i="10"/>
  <c r="F684" i="10"/>
  <c r="F644" i="10"/>
  <c r="F640" i="10"/>
  <c r="F627" i="10"/>
  <c r="F680" i="10"/>
  <c r="F631" i="10"/>
  <c r="F687" i="10"/>
  <c r="F639" i="10"/>
  <c r="F699" i="10"/>
  <c r="F673" i="10"/>
  <c r="E639" i="1"/>
  <c r="E685" i="1"/>
  <c r="E670" i="1"/>
  <c r="E680" i="1"/>
  <c r="E682" i="1"/>
  <c r="E636" i="1"/>
  <c r="E681" i="1"/>
  <c r="E640" i="1"/>
  <c r="E716" i="1"/>
  <c r="E696" i="1"/>
  <c r="E646" i="1"/>
  <c r="E677" i="1"/>
  <c r="E707" i="1"/>
  <c r="E709" i="1"/>
  <c r="E686" i="1"/>
  <c r="E638" i="1"/>
  <c r="E635" i="1"/>
  <c r="E691" i="1"/>
  <c r="E704" i="1"/>
  <c r="E708" i="1"/>
  <c r="E630" i="1"/>
  <c r="E642" i="1"/>
  <c r="E711" i="1"/>
  <c r="E701" i="1"/>
  <c r="E668" i="1"/>
  <c r="E633" i="1"/>
  <c r="E632" i="1"/>
  <c r="E702" i="1"/>
  <c r="E669" i="1"/>
  <c r="E683" i="1"/>
  <c r="E647" i="1"/>
  <c r="E641" i="1"/>
  <c r="E706" i="1"/>
  <c r="E674" i="1"/>
  <c r="E634" i="1"/>
  <c r="E690" i="1"/>
  <c r="E684" i="1"/>
  <c r="E697" i="1"/>
  <c r="E678" i="1"/>
  <c r="E645" i="1"/>
  <c r="E631" i="1"/>
  <c r="E703" i="1"/>
  <c r="E694" i="1"/>
  <c r="E628" i="1"/>
  <c r="E673" i="1"/>
  <c r="E687" i="1"/>
  <c r="E675" i="1"/>
  <c r="E671" i="1"/>
  <c r="E713" i="1"/>
  <c r="E710" i="1"/>
  <c r="E637" i="1"/>
  <c r="E699" i="1"/>
  <c r="E672" i="1"/>
  <c r="E644" i="1"/>
  <c r="E643" i="1"/>
  <c r="E712" i="1"/>
  <c r="E627" i="1"/>
  <c r="E624" i="1"/>
  <c r="F624" i="1" s="1"/>
  <c r="F646" i="1" s="1"/>
  <c r="E692" i="1"/>
  <c r="E695" i="1"/>
  <c r="E629" i="1"/>
  <c r="E679" i="1"/>
  <c r="E693" i="1"/>
  <c r="E698" i="1"/>
  <c r="E688" i="1"/>
  <c r="E705" i="1"/>
  <c r="E626" i="1"/>
  <c r="E700" i="1"/>
  <c r="E676" i="1"/>
  <c r="E689" i="1"/>
  <c r="E625" i="1"/>
  <c r="F715" i="10" l="1"/>
  <c r="G625" i="10"/>
  <c r="F680" i="1"/>
  <c r="F694" i="1"/>
  <c r="F687" i="1"/>
  <c r="F695" i="1"/>
  <c r="F647" i="1"/>
  <c r="F703" i="1"/>
  <c r="F637" i="1"/>
  <c r="F643" i="1"/>
  <c r="F716" i="1"/>
  <c r="F702" i="1"/>
  <c r="F689" i="1"/>
  <c r="F630" i="1"/>
  <c r="F710" i="1"/>
  <c r="F705" i="1"/>
  <c r="F700" i="1"/>
  <c r="F685" i="1"/>
  <c r="F635" i="1"/>
  <c r="F701" i="1"/>
  <c r="F677" i="1"/>
  <c r="F678" i="1"/>
  <c r="F629" i="1"/>
  <c r="F693" i="1"/>
  <c r="F631" i="1"/>
  <c r="F636" i="1"/>
  <c r="F684" i="1"/>
  <c r="F669" i="1"/>
  <c r="F698" i="1"/>
  <c r="F679" i="1"/>
  <c r="F668" i="1"/>
  <c r="F697" i="1"/>
  <c r="F675" i="1"/>
  <c r="F627" i="1"/>
  <c r="F708" i="1"/>
  <c r="F633" i="1"/>
  <c r="F692" i="1"/>
  <c r="F709" i="1"/>
  <c r="F706" i="1"/>
  <c r="F625" i="1"/>
  <c r="F670" i="1"/>
  <c r="F676" i="1"/>
  <c r="F690" i="1"/>
  <c r="F672" i="1"/>
  <c r="F683" i="1"/>
  <c r="F711" i="1"/>
  <c r="F626" i="1"/>
  <c r="F691" i="1"/>
  <c r="F645" i="1"/>
  <c r="F686" i="1"/>
  <c r="F688" i="1"/>
  <c r="F681" i="1"/>
  <c r="F628" i="1"/>
  <c r="F699" i="1"/>
  <c r="F632" i="1"/>
  <c r="F671" i="1"/>
  <c r="F634" i="1"/>
  <c r="F642" i="1"/>
  <c r="F682" i="1"/>
  <c r="F707" i="1"/>
  <c r="F638" i="1"/>
  <c r="F639" i="1"/>
  <c r="F674" i="1"/>
  <c r="F644" i="1"/>
  <c r="F641" i="1"/>
  <c r="F704" i="1"/>
  <c r="F713" i="1"/>
  <c r="F712" i="1"/>
  <c r="F673" i="1"/>
  <c r="F640" i="1"/>
  <c r="F696" i="1"/>
  <c r="G625" i="1"/>
  <c r="E715" i="1"/>
  <c r="G708" i="10" l="1"/>
  <c r="G700" i="10"/>
  <c r="G692" i="10"/>
  <c r="G710" i="10"/>
  <c r="G702" i="10"/>
  <c r="G694" i="10"/>
  <c r="G716" i="10"/>
  <c r="G707" i="10"/>
  <c r="G699" i="10"/>
  <c r="G691" i="10"/>
  <c r="G709" i="10"/>
  <c r="G701" i="10"/>
  <c r="G693" i="10"/>
  <c r="G685" i="10"/>
  <c r="G706" i="10"/>
  <c r="G698" i="10"/>
  <c r="G690" i="10"/>
  <c r="G712" i="10"/>
  <c r="G679" i="10"/>
  <c r="G671" i="10"/>
  <c r="G704" i="10"/>
  <c r="G676" i="10"/>
  <c r="G668" i="10"/>
  <c r="G713" i="10"/>
  <c r="G711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95" i="10"/>
  <c r="G682" i="10"/>
  <c r="G645" i="10"/>
  <c r="G688" i="10"/>
  <c r="G669" i="10"/>
  <c r="G629" i="10"/>
  <c r="G627" i="10"/>
  <c r="G703" i="10"/>
  <c r="G697" i="10"/>
  <c r="G686" i="10"/>
  <c r="G683" i="10"/>
  <c r="G678" i="10"/>
  <c r="G646" i="10"/>
  <c r="G689" i="10"/>
  <c r="G672" i="10"/>
  <c r="G696" i="10"/>
  <c r="G687" i="10"/>
  <c r="G684" i="10"/>
  <c r="G680" i="10"/>
  <c r="G673" i="10"/>
  <c r="G628" i="10"/>
  <c r="G626" i="10"/>
  <c r="G681" i="10"/>
  <c r="G677" i="10"/>
  <c r="G674" i="10"/>
  <c r="G647" i="10"/>
  <c r="G670" i="10"/>
  <c r="G705" i="10"/>
  <c r="G680" i="1"/>
  <c r="G698" i="1"/>
  <c r="G703" i="1"/>
  <c r="G627" i="1"/>
  <c r="G711" i="1"/>
  <c r="G695" i="1"/>
  <c r="G646" i="1"/>
  <c r="G634" i="1"/>
  <c r="G707" i="1"/>
  <c r="G709" i="1"/>
  <c r="G687" i="1"/>
  <c r="G682" i="1"/>
  <c r="G672" i="1"/>
  <c r="G633" i="1"/>
  <c r="G713" i="1"/>
  <c r="G716" i="1"/>
  <c r="G643" i="1"/>
  <c r="G712" i="1"/>
  <c r="G670" i="1"/>
  <c r="G673" i="1"/>
  <c r="G683" i="1"/>
  <c r="G690" i="1"/>
  <c r="G645" i="1"/>
  <c r="G689" i="1"/>
  <c r="G676" i="1"/>
  <c r="G705" i="1"/>
  <c r="G629" i="1"/>
  <c r="G637" i="1"/>
  <c r="G704" i="1"/>
  <c r="G697" i="1"/>
  <c r="G679" i="1"/>
  <c r="G630" i="1"/>
  <c r="G692" i="1"/>
  <c r="G688" i="1"/>
  <c r="G702" i="1"/>
  <c r="G640" i="1"/>
  <c r="G706" i="1"/>
  <c r="G696" i="1"/>
  <c r="G686" i="1"/>
  <c r="G694" i="1"/>
  <c r="G685" i="1"/>
  <c r="G641" i="1"/>
  <c r="G675" i="1"/>
  <c r="G642" i="1"/>
  <c r="G691" i="1"/>
  <c r="G701" i="1"/>
  <c r="G644" i="1"/>
  <c r="G669" i="1"/>
  <c r="G636" i="1"/>
  <c r="G628" i="1"/>
  <c r="G632" i="1"/>
  <c r="G700" i="1"/>
  <c r="G681" i="1"/>
  <c r="G699" i="1"/>
  <c r="G684" i="1"/>
  <c r="G635" i="1"/>
  <c r="G693" i="1"/>
  <c r="G631" i="1"/>
  <c r="G677" i="1"/>
  <c r="G638" i="1"/>
  <c r="G710" i="1"/>
  <c r="G626" i="1"/>
  <c r="G674" i="1"/>
  <c r="G639" i="1"/>
  <c r="G671" i="1"/>
  <c r="G647" i="1"/>
  <c r="G668" i="1"/>
  <c r="G678" i="1"/>
  <c r="G708" i="1"/>
  <c r="F715" i="1"/>
  <c r="G715" i="10" l="1"/>
  <c r="H628" i="10"/>
  <c r="G715" i="1"/>
  <c r="H628" i="1"/>
  <c r="H713" i="10" l="1"/>
  <c r="H705" i="10"/>
  <c r="H697" i="10"/>
  <c r="H716" i="10"/>
  <c r="H707" i="10"/>
  <c r="H699" i="10"/>
  <c r="H712" i="10"/>
  <c r="H704" i="10"/>
  <c r="H696" i="10"/>
  <c r="H706" i="10"/>
  <c r="H698" i="10"/>
  <c r="H690" i="10"/>
  <c r="H682" i="10"/>
  <c r="H711" i="10"/>
  <c r="H703" i="10"/>
  <c r="H695" i="10"/>
  <c r="H687" i="10"/>
  <c r="H710" i="10"/>
  <c r="H708" i="10"/>
  <c r="H691" i="10"/>
  <c r="H676" i="10"/>
  <c r="H668" i="10"/>
  <c r="H702" i="10"/>
  <c r="H700" i="10"/>
  <c r="H681" i="10"/>
  <c r="H673" i="10"/>
  <c r="H709" i="10"/>
  <c r="H680" i="10"/>
  <c r="H672" i="10"/>
  <c r="H701" i="10"/>
  <c r="H688" i="10"/>
  <c r="H685" i="10"/>
  <c r="H669" i="10"/>
  <c r="H637" i="10"/>
  <c r="H629" i="10"/>
  <c r="H677" i="10"/>
  <c r="H670" i="10"/>
  <c r="H640" i="10"/>
  <c r="H632" i="10"/>
  <c r="H689" i="10"/>
  <c r="H671" i="10"/>
  <c r="H638" i="10"/>
  <c r="H630" i="10"/>
  <c r="H684" i="10"/>
  <c r="H679" i="10"/>
  <c r="H641" i="10"/>
  <c r="H633" i="10"/>
  <c r="H693" i="10"/>
  <c r="H647" i="10"/>
  <c r="H644" i="10"/>
  <c r="H636" i="10"/>
  <c r="H678" i="10"/>
  <c r="H675" i="10"/>
  <c r="H645" i="10"/>
  <c r="H694" i="10"/>
  <c r="H674" i="10"/>
  <c r="H631" i="10"/>
  <c r="H639" i="10"/>
  <c r="H635" i="10"/>
  <c r="H692" i="10"/>
  <c r="H683" i="10"/>
  <c r="H643" i="10"/>
  <c r="H634" i="10"/>
  <c r="H686" i="10"/>
  <c r="H646" i="10"/>
  <c r="H642" i="10"/>
  <c r="H697" i="1"/>
  <c r="H687" i="1"/>
  <c r="H636" i="1"/>
  <c r="H647" i="1"/>
  <c r="H638" i="1"/>
  <c r="H684" i="1"/>
  <c r="H674" i="1"/>
  <c r="H696" i="1"/>
  <c r="H693" i="1"/>
  <c r="H704" i="1"/>
  <c r="H673" i="1"/>
  <c r="H683" i="1"/>
  <c r="H637" i="1"/>
  <c r="H640" i="1"/>
  <c r="H677" i="1"/>
  <c r="H672" i="1"/>
  <c r="H702" i="1"/>
  <c r="H670" i="1"/>
  <c r="H682" i="1"/>
  <c r="H706" i="1"/>
  <c r="H710" i="1"/>
  <c r="H712" i="1"/>
  <c r="H695" i="1"/>
  <c r="H645" i="1"/>
  <c r="H686" i="1"/>
  <c r="H668" i="1"/>
  <c r="H630" i="1"/>
  <c r="H713" i="1"/>
  <c r="H639" i="1"/>
  <c r="H711" i="1"/>
  <c r="H692" i="1"/>
  <c r="H634" i="1"/>
  <c r="H679" i="1"/>
  <c r="H691" i="1"/>
  <c r="H701" i="1"/>
  <c r="H644" i="1"/>
  <c r="H643" i="1"/>
  <c r="H680" i="1"/>
  <c r="H669" i="1"/>
  <c r="H633" i="1"/>
  <c r="H641" i="1"/>
  <c r="H688" i="1"/>
  <c r="H698" i="1"/>
  <c r="H690" i="1"/>
  <c r="H707" i="1"/>
  <c r="H678" i="1"/>
  <c r="H700" i="1"/>
  <c r="H671" i="1"/>
  <c r="H694" i="1"/>
  <c r="H685" i="1"/>
  <c r="H675" i="1"/>
  <c r="H629" i="1"/>
  <c r="H705" i="1"/>
  <c r="H646" i="1"/>
  <c r="H699" i="1"/>
  <c r="H689" i="1"/>
  <c r="H642" i="1"/>
  <c r="H635" i="1"/>
  <c r="H676" i="1"/>
  <c r="H632" i="1"/>
  <c r="H708" i="1"/>
  <c r="H703" i="1"/>
  <c r="H681" i="1"/>
  <c r="H709" i="1"/>
  <c r="H716" i="1"/>
  <c r="H631" i="1"/>
  <c r="H715" i="10" l="1"/>
  <c r="I629" i="10"/>
  <c r="H715" i="1"/>
  <c r="I629" i="1"/>
  <c r="I710" i="10" l="1"/>
  <c r="I702" i="10"/>
  <c r="I694" i="10"/>
  <c r="I712" i="10"/>
  <c r="I704" i="10"/>
  <c r="I696" i="10"/>
  <c r="I709" i="10"/>
  <c r="I701" i="10"/>
  <c r="I693" i="10"/>
  <c r="I711" i="10"/>
  <c r="I703" i="10"/>
  <c r="I695" i="10"/>
  <c r="I687" i="10"/>
  <c r="I708" i="10"/>
  <c r="I700" i="10"/>
  <c r="I692" i="10"/>
  <c r="I684" i="10"/>
  <c r="I706" i="10"/>
  <c r="I681" i="10"/>
  <c r="I673" i="10"/>
  <c r="I698" i="10"/>
  <c r="I678" i="10"/>
  <c r="I670" i="10"/>
  <c r="I647" i="10"/>
  <c r="I646" i="10"/>
  <c r="I645" i="10"/>
  <c r="I707" i="10"/>
  <c r="I705" i="10"/>
  <c r="I689" i="10"/>
  <c r="I688" i="10"/>
  <c r="I686" i="10"/>
  <c r="I677" i="10"/>
  <c r="I669" i="10"/>
  <c r="I676" i="10"/>
  <c r="I640" i="10"/>
  <c r="I632" i="10"/>
  <c r="I713" i="10"/>
  <c r="I683" i="10"/>
  <c r="I643" i="10"/>
  <c r="I635" i="10"/>
  <c r="I691" i="10"/>
  <c r="I679" i="10"/>
  <c r="I672" i="10"/>
  <c r="I641" i="10"/>
  <c r="I633" i="10"/>
  <c r="I716" i="10"/>
  <c r="I680" i="10"/>
  <c r="I644" i="10"/>
  <c r="I636" i="10"/>
  <c r="I699" i="10"/>
  <c r="I674" i="10"/>
  <c r="I639" i="10"/>
  <c r="I631" i="10"/>
  <c r="I685" i="10"/>
  <c r="I671" i="10"/>
  <c r="I668" i="10"/>
  <c r="I634" i="10"/>
  <c r="I630" i="10"/>
  <c r="I642" i="10"/>
  <c r="I638" i="10"/>
  <c r="I682" i="10"/>
  <c r="I675" i="10"/>
  <c r="I697" i="10"/>
  <c r="I690" i="10"/>
  <c r="I637" i="10"/>
  <c r="I672" i="1"/>
  <c r="I698" i="1"/>
  <c r="I683" i="1"/>
  <c r="I674" i="1"/>
  <c r="I711" i="1"/>
  <c r="I639" i="1"/>
  <c r="I644" i="1"/>
  <c r="I671" i="1"/>
  <c r="I684" i="1"/>
  <c r="I638" i="1"/>
  <c r="I689" i="1"/>
  <c r="I699" i="1"/>
  <c r="I704" i="1"/>
  <c r="I679" i="1"/>
  <c r="I637" i="1"/>
  <c r="I700" i="1"/>
  <c r="I713" i="1"/>
  <c r="I687" i="1"/>
  <c r="I670" i="1"/>
  <c r="I685" i="1"/>
  <c r="I630" i="1"/>
  <c r="I677" i="1"/>
  <c r="I708" i="1"/>
  <c r="I686" i="1"/>
  <c r="I703" i="1"/>
  <c r="I692" i="1"/>
  <c r="I695" i="1"/>
  <c r="I673" i="1"/>
  <c r="I693" i="1"/>
  <c r="I716" i="1"/>
  <c r="I694" i="1"/>
  <c r="I647" i="1"/>
  <c r="I691" i="1"/>
  <c r="I633" i="1"/>
  <c r="I678" i="1"/>
  <c r="I681" i="1"/>
  <c r="I707" i="1"/>
  <c r="I676" i="1"/>
  <c r="I705" i="1"/>
  <c r="I697" i="1"/>
  <c r="I701" i="1"/>
  <c r="I642" i="1"/>
  <c r="I712" i="1"/>
  <c r="I706" i="1"/>
  <c r="I688" i="1"/>
  <c r="I645" i="1"/>
  <c r="I631" i="1"/>
  <c r="I636" i="1"/>
  <c r="I675" i="1"/>
  <c r="I710" i="1"/>
  <c r="I709" i="1"/>
  <c r="I634" i="1"/>
  <c r="I702" i="1"/>
  <c r="I646" i="1"/>
  <c r="I632" i="1"/>
  <c r="I682" i="1"/>
  <c r="I635" i="1"/>
  <c r="I669" i="1"/>
  <c r="I696" i="1"/>
  <c r="I690" i="1"/>
  <c r="I668" i="1"/>
  <c r="I680" i="1"/>
  <c r="I640" i="1"/>
  <c r="I641" i="1"/>
  <c r="I643" i="1"/>
  <c r="I715" i="10" l="1"/>
  <c r="J630" i="10"/>
  <c r="I715" i="1"/>
  <c r="J630" i="1"/>
  <c r="J716" i="10" l="1"/>
  <c r="J707" i="10"/>
  <c r="J699" i="10"/>
  <c r="J709" i="10"/>
  <c r="J701" i="10"/>
  <c r="J693" i="10"/>
  <c r="J706" i="10"/>
  <c r="J698" i="10"/>
  <c r="J690" i="10"/>
  <c r="J708" i="10"/>
  <c r="J700" i="10"/>
  <c r="J692" i="10"/>
  <c r="J684" i="10"/>
  <c r="J713" i="10"/>
  <c r="J705" i="10"/>
  <c r="J697" i="10"/>
  <c r="J689" i="10"/>
  <c r="J704" i="10"/>
  <c r="J702" i="10"/>
  <c r="J678" i="10"/>
  <c r="J670" i="10"/>
  <c r="J647" i="10"/>
  <c r="J646" i="10"/>
  <c r="J645" i="10"/>
  <c r="J696" i="10"/>
  <c r="J694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03" i="10"/>
  <c r="J687" i="10"/>
  <c r="J685" i="10"/>
  <c r="J683" i="10"/>
  <c r="J674" i="10"/>
  <c r="J677" i="10"/>
  <c r="J710" i="10"/>
  <c r="J686" i="10"/>
  <c r="J671" i="10"/>
  <c r="J680" i="10"/>
  <c r="J712" i="10"/>
  <c r="J673" i="10"/>
  <c r="J681" i="10"/>
  <c r="J711" i="10"/>
  <c r="J695" i="10"/>
  <c r="J668" i="10"/>
  <c r="J688" i="10"/>
  <c r="J691" i="10"/>
  <c r="J682" i="10"/>
  <c r="J679" i="10"/>
  <c r="J676" i="10"/>
  <c r="J672" i="10"/>
  <c r="J669" i="10"/>
  <c r="J703" i="1"/>
  <c r="J635" i="1"/>
  <c r="J634" i="1"/>
  <c r="J699" i="1"/>
  <c r="J710" i="1"/>
  <c r="J704" i="1"/>
  <c r="J694" i="1"/>
  <c r="J672" i="1"/>
  <c r="J675" i="1"/>
  <c r="J695" i="1"/>
  <c r="J679" i="1"/>
  <c r="J683" i="1"/>
  <c r="J687" i="1"/>
  <c r="J673" i="1"/>
  <c r="J680" i="1"/>
  <c r="J696" i="1"/>
  <c r="J692" i="1"/>
  <c r="J705" i="1"/>
  <c r="J681" i="1"/>
  <c r="J709" i="1"/>
  <c r="J647" i="1"/>
  <c r="J707" i="1"/>
  <c r="J644" i="1"/>
  <c r="J633" i="1"/>
  <c r="J643" i="1"/>
  <c r="J669" i="1"/>
  <c r="J631" i="1"/>
  <c r="J640" i="1"/>
  <c r="J686" i="1"/>
  <c r="J688" i="1"/>
  <c r="J689" i="1"/>
  <c r="J693" i="1"/>
  <c r="J637" i="1"/>
  <c r="J638" i="1"/>
  <c r="J712" i="1"/>
  <c r="J713" i="1"/>
  <c r="J698" i="1"/>
  <c r="J685" i="1"/>
  <c r="J682" i="1"/>
  <c r="J632" i="1"/>
  <c r="J697" i="1"/>
  <c r="J702" i="1"/>
  <c r="J700" i="1"/>
  <c r="J676" i="1"/>
  <c r="J671" i="1"/>
  <c r="J716" i="1"/>
  <c r="J684" i="1"/>
  <c r="J668" i="1"/>
  <c r="J711" i="1"/>
  <c r="J636" i="1"/>
  <c r="J674" i="1"/>
  <c r="J691" i="1"/>
  <c r="J670" i="1"/>
  <c r="J642" i="1"/>
  <c r="J708" i="1"/>
  <c r="J646" i="1"/>
  <c r="J690" i="1"/>
  <c r="J639" i="1"/>
  <c r="J641" i="1"/>
  <c r="J706" i="1"/>
  <c r="J645" i="1"/>
  <c r="J677" i="1"/>
  <c r="J701" i="1"/>
  <c r="J678" i="1"/>
  <c r="J715" i="10" l="1"/>
  <c r="L647" i="10"/>
  <c r="K644" i="10"/>
  <c r="J715" i="1"/>
  <c r="K644" i="1"/>
  <c r="L647" i="1"/>
  <c r="K712" i="10" l="1"/>
  <c r="K704" i="10"/>
  <c r="K696" i="10"/>
  <c r="K706" i="10"/>
  <c r="K698" i="10"/>
  <c r="K711" i="10"/>
  <c r="K703" i="10"/>
  <c r="K695" i="10"/>
  <c r="K713" i="10"/>
  <c r="K705" i="10"/>
  <c r="K697" i="10"/>
  <c r="K689" i="10"/>
  <c r="K710" i="10"/>
  <c r="K702" i="10"/>
  <c r="K694" i="10"/>
  <c r="K686" i="10"/>
  <c r="K700" i="10"/>
  <c r="K675" i="10"/>
  <c r="K692" i="10"/>
  <c r="K680" i="10"/>
  <c r="K672" i="10"/>
  <c r="K701" i="10"/>
  <c r="K699" i="10"/>
  <c r="K684" i="10"/>
  <c r="K682" i="10"/>
  <c r="K679" i="10"/>
  <c r="K671" i="10"/>
  <c r="K707" i="10"/>
  <c r="K683" i="10"/>
  <c r="K670" i="10"/>
  <c r="K691" i="10"/>
  <c r="K678" i="10"/>
  <c r="K716" i="10"/>
  <c r="K709" i="10"/>
  <c r="K673" i="10"/>
  <c r="K693" i="10"/>
  <c r="K687" i="10"/>
  <c r="K681" i="10"/>
  <c r="K674" i="10"/>
  <c r="K668" i="10"/>
  <c r="K688" i="10"/>
  <c r="K677" i="10"/>
  <c r="K708" i="10"/>
  <c r="K676" i="10"/>
  <c r="K690" i="10"/>
  <c r="K669" i="10"/>
  <c r="K685" i="10"/>
  <c r="L709" i="10"/>
  <c r="L701" i="10"/>
  <c r="M701" i="10" s="1"/>
  <c r="Y767" i="10" s="1"/>
  <c r="L693" i="10"/>
  <c r="L711" i="10"/>
  <c r="M711" i="10" s="1"/>
  <c r="Y777" i="10" s="1"/>
  <c r="L703" i="10"/>
  <c r="M703" i="10" s="1"/>
  <c r="Y769" i="10" s="1"/>
  <c r="L695" i="10"/>
  <c r="M695" i="10" s="1"/>
  <c r="Y761" i="10" s="1"/>
  <c r="L708" i="10"/>
  <c r="L700" i="10"/>
  <c r="M700" i="10" s="1"/>
  <c r="Y766" i="10" s="1"/>
  <c r="L692" i="10"/>
  <c r="L710" i="10"/>
  <c r="M710" i="10" s="1"/>
  <c r="Y776" i="10" s="1"/>
  <c r="L702" i="10"/>
  <c r="M702" i="10" s="1"/>
  <c r="Y768" i="10" s="1"/>
  <c r="L694" i="10"/>
  <c r="M694" i="10" s="1"/>
  <c r="Y760" i="10" s="1"/>
  <c r="L686" i="10"/>
  <c r="M686" i="10" s="1"/>
  <c r="Y752" i="10" s="1"/>
  <c r="L716" i="10"/>
  <c r="L707" i="10"/>
  <c r="L699" i="10"/>
  <c r="M699" i="10" s="1"/>
  <c r="Y765" i="10" s="1"/>
  <c r="L691" i="10"/>
  <c r="L683" i="10"/>
  <c r="L698" i="10"/>
  <c r="M698" i="10" s="1"/>
  <c r="Y764" i="10" s="1"/>
  <c r="L696" i="10"/>
  <c r="M696" i="10" s="1"/>
  <c r="Y762" i="10" s="1"/>
  <c r="L680" i="10"/>
  <c r="M680" i="10" s="1"/>
  <c r="Y746" i="10" s="1"/>
  <c r="L672" i="10"/>
  <c r="M672" i="10" s="1"/>
  <c r="Y738" i="10" s="1"/>
  <c r="L688" i="10"/>
  <c r="L677" i="10"/>
  <c r="L669" i="10"/>
  <c r="M669" i="10" s="1"/>
  <c r="Y735" i="10" s="1"/>
  <c r="L697" i="10"/>
  <c r="L690" i="10"/>
  <c r="M690" i="10" s="1"/>
  <c r="Y756" i="10" s="1"/>
  <c r="L676" i="10"/>
  <c r="L668" i="10"/>
  <c r="L713" i="10"/>
  <c r="M713" i="10" s="1"/>
  <c r="Y779" i="10" s="1"/>
  <c r="L704" i="10"/>
  <c r="L678" i="10"/>
  <c r="M678" i="10" s="1"/>
  <c r="Y744" i="10" s="1"/>
  <c r="L671" i="10"/>
  <c r="L679" i="10"/>
  <c r="L712" i="10"/>
  <c r="M712" i="10" s="1"/>
  <c r="Y778" i="10" s="1"/>
  <c r="L706" i="10"/>
  <c r="L687" i="10"/>
  <c r="M687" i="10" s="1"/>
  <c r="Y753" i="10" s="1"/>
  <c r="L684" i="10"/>
  <c r="M684" i="10" s="1"/>
  <c r="Y750" i="10" s="1"/>
  <c r="L681" i="10"/>
  <c r="M681" i="10" s="1"/>
  <c r="Y747" i="10" s="1"/>
  <c r="L674" i="10"/>
  <c r="M674" i="10" s="1"/>
  <c r="Y740" i="10" s="1"/>
  <c r="L705" i="10"/>
  <c r="L685" i="10"/>
  <c r="M685" i="10" s="1"/>
  <c r="Y751" i="10" s="1"/>
  <c r="L682" i="10"/>
  <c r="M682" i="10" s="1"/>
  <c r="Y748" i="10" s="1"/>
  <c r="L675" i="10"/>
  <c r="M675" i="10" s="1"/>
  <c r="Y741" i="10" s="1"/>
  <c r="L689" i="10"/>
  <c r="M689" i="10" s="1"/>
  <c r="Y755" i="10" s="1"/>
  <c r="L673" i="10"/>
  <c r="M673" i="10" s="1"/>
  <c r="Y739" i="10" s="1"/>
  <c r="L670" i="10"/>
  <c r="M670" i="10" s="1"/>
  <c r="Y736" i="10" s="1"/>
  <c r="L716" i="1"/>
  <c r="L700" i="1"/>
  <c r="L677" i="1"/>
  <c r="L705" i="1"/>
  <c r="L682" i="1"/>
  <c r="L696" i="1"/>
  <c r="L668" i="1"/>
  <c r="L670" i="1"/>
  <c r="L712" i="1"/>
  <c r="L675" i="1"/>
  <c r="L676" i="1"/>
  <c r="L706" i="1"/>
  <c r="L703" i="1"/>
  <c r="L695" i="1"/>
  <c r="L689" i="1"/>
  <c r="L691" i="1"/>
  <c r="L701" i="1"/>
  <c r="L692" i="1"/>
  <c r="L697" i="1"/>
  <c r="L674" i="1"/>
  <c r="L683" i="1"/>
  <c r="L673" i="1"/>
  <c r="L710" i="1"/>
  <c r="L671" i="1"/>
  <c r="L707" i="1"/>
  <c r="L685" i="1"/>
  <c r="L684" i="1"/>
  <c r="L686" i="1"/>
  <c r="L708" i="1"/>
  <c r="L694" i="1"/>
  <c r="L693" i="1"/>
  <c r="L704" i="1"/>
  <c r="L687" i="1"/>
  <c r="L709" i="1"/>
  <c r="L672" i="1"/>
  <c r="L702" i="1"/>
  <c r="L678" i="1"/>
  <c r="L688" i="1"/>
  <c r="L713" i="1"/>
  <c r="L711" i="1"/>
  <c r="L669" i="1"/>
  <c r="L679" i="1"/>
  <c r="L699" i="1"/>
  <c r="L681" i="1"/>
  <c r="L690" i="1"/>
  <c r="L698" i="1"/>
  <c r="L680" i="1"/>
  <c r="K685" i="1"/>
  <c r="K700" i="1"/>
  <c r="K697" i="1"/>
  <c r="K677" i="1"/>
  <c r="K707" i="1"/>
  <c r="K689" i="1"/>
  <c r="K668" i="1"/>
  <c r="K703" i="1"/>
  <c r="K713" i="1"/>
  <c r="K671" i="1"/>
  <c r="K676" i="1"/>
  <c r="K706" i="1"/>
  <c r="K674" i="1"/>
  <c r="K701" i="1"/>
  <c r="K716" i="1"/>
  <c r="K711" i="1"/>
  <c r="K696" i="1"/>
  <c r="K683" i="1"/>
  <c r="K705" i="1"/>
  <c r="K695" i="1"/>
  <c r="K688" i="1"/>
  <c r="K709" i="1"/>
  <c r="K680" i="1"/>
  <c r="K679" i="1"/>
  <c r="K712" i="1"/>
  <c r="K708" i="1"/>
  <c r="K710" i="1"/>
  <c r="K686" i="1"/>
  <c r="K704" i="1"/>
  <c r="K684" i="1"/>
  <c r="K672" i="1"/>
  <c r="K702" i="1"/>
  <c r="K699" i="1"/>
  <c r="K682" i="1"/>
  <c r="K678" i="1"/>
  <c r="K691" i="1"/>
  <c r="K687" i="1"/>
  <c r="K670" i="1"/>
  <c r="K669" i="1"/>
  <c r="K694" i="1"/>
  <c r="K692" i="1"/>
  <c r="K690" i="1"/>
  <c r="K698" i="1"/>
  <c r="K675" i="1"/>
  <c r="K673" i="1"/>
  <c r="K681" i="1"/>
  <c r="K693" i="1"/>
  <c r="M679" i="10" l="1"/>
  <c r="Y745" i="10" s="1"/>
  <c r="M697" i="10"/>
  <c r="Y763" i="10" s="1"/>
  <c r="M683" i="10"/>
  <c r="Y749" i="10" s="1"/>
  <c r="M705" i="10"/>
  <c r="Y771" i="10" s="1"/>
  <c r="M671" i="10"/>
  <c r="Y737" i="10" s="1"/>
  <c r="M691" i="10"/>
  <c r="Y757" i="10" s="1"/>
  <c r="M692" i="10"/>
  <c r="Y758" i="10" s="1"/>
  <c r="M709" i="10"/>
  <c r="Y775" i="10" s="1"/>
  <c r="K715" i="10"/>
  <c r="M706" i="10"/>
  <c r="Y772" i="10" s="1"/>
  <c r="M676" i="10"/>
  <c r="Y742" i="10" s="1"/>
  <c r="M693" i="10"/>
  <c r="Y759" i="10" s="1"/>
  <c r="M677" i="10"/>
  <c r="Y743" i="10" s="1"/>
  <c r="M704" i="10"/>
  <c r="Y770" i="10" s="1"/>
  <c r="M688" i="10"/>
  <c r="Y754" i="10" s="1"/>
  <c r="M707" i="10"/>
  <c r="Y773" i="10" s="1"/>
  <c r="M708" i="10"/>
  <c r="Y774" i="10" s="1"/>
  <c r="L715" i="10"/>
  <c r="M668" i="10"/>
  <c r="M669" i="1"/>
  <c r="Y735" i="1" s="1"/>
  <c r="M681" i="1"/>
  <c r="Y747" i="1" s="1"/>
  <c r="M711" i="1"/>
  <c r="Y777" i="1" s="1"/>
  <c r="M702" i="1"/>
  <c r="I151" i="9" s="1"/>
  <c r="M686" i="1"/>
  <c r="G87" i="9" s="1"/>
  <c r="M671" i="1"/>
  <c r="Y737" i="1" s="1"/>
  <c r="M691" i="1"/>
  <c r="Y757" i="1" s="1"/>
  <c r="M706" i="1"/>
  <c r="Y772" i="1" s="1"/>
  <c r="M705" i="1"/>
  <c r="Y771" i="1" s="1"/>
  <c r="M679" i="1"/>
  <c r="G55" i="9" s="1"/>
  <c r="M703" i="1"/>
  <c r="C183" i="9" s="1"/>
  <c r="M704" i="1"/>
  <c r="M674" i="1"/>
  <c r="M670" i="1"/>
  <c r="M680" i="1"/>
  <c r="M699" i="1"/>
  <c r="M713" i="1"/>
  <c r="M672" i="1"/>
  <c r="M693" i="1"/>
  <c r="M684" i="1"/>
  <c r="M710" i="1"/>
  <c r="M697" i="1"/>
  <c r="M689" i="1"/>
  <c r="M676" i="1"/>
  <c r="L715" i="1"/>
  <c r="M668" i="1"/>
  <c r="M677" i="1"/>
  <c r="K715" i="1"/>
  <c r="M698" i="1"/>
  <c r="M688" i="1"/>
  <c r="M709" i="1"/>
  <c r="M694" i="1"/>
  <c r="M685" i="1"/>
  <c r="M673" i="1"/>
  <c r="M692" i="1"/>
  <c r="M695" i="1"/>
  <c r="M675" i="1"/>
  <c r="M696" i="1"/>
  <c r="M700" i="1"/>
  <c r="M690" i="1"/>
  <c r="M678" i="1"/>
  <c r="M687" i="1"/>
  <c r="M708" i="1"/>
  <c r="M707" i="1"/>
  <c r="M683" i="1"/>
  <c r="M701" i="1"/>
  <c r="M712" i="1"/>
  <c r="M682" i="1"/>
  <c r="M715" i="10" l="1"/>
  <c r="Y734" i="10"/>
  <c r="Y815" i="10" s="1"/>
  <c r="F23" i="9"/>
  <c r="D23" i="9"/>
  <c r="Y745" i="1"/>
  <c r="Y752" i="1"/>
  <c r="E183" i="9"/>
  <c r="I55" i="9"/>
  <c r="Y768" i="1"/>
  <c r="Y769" i="1"/>
  <c r="D215" i="9"/>
  <c r="E119" i="9"/>
  <c r="F183" i="9"/>
  <c r="C87" i="9"/>
  <c r="Y748" i="1"/>
  <c r="D119" i="9"/>
  <c r="Y756" i="1"/>
  <c r="H119" i="9"/>
  <c r="Y760" i="1"/>
  <c r="E87" i="9"/>
  <c r="Y750" i="1"/>
  <c r="E23" i="9"/>
  <c r="Y736" i="1"/>
  <c r="Y770" i="1"/>
  <c r="D183" i="9"/>
  <c r="D87" i="9"/>
  <c r="Y749" i="1"/>
  <c r="Y766" i="1"/>
  <c r="G151" i="9"/>
  <c r="Y775" i="1"/>
  <c r="I183" i="9"/>
  <c r="C119" i="9"/>
  <c r="Y755" i="1"/>
  <c r="H183" i="9"/>
  <c r="Y774" i="1"/>
  <c r="C55" i="9"/>
  <c r="Y741" i="1"/>
  <c r="F87" i="9"/>
  <c r="Y751" i="1"/>
  <c r="C215" i="9"/>
  <c r="Y776" i="1"/>
  <c r="F215" i="9"/>
  <c r="Y779" i="1"/>
  <c r="H87" i="9"/>
  <c r="Y753" i="1"/>
  <c r="E151" i="9"/>
  <c r="Y764" i="1"/>
  <c r="H151" i="9"/>
  <c r="Y767" i="1"/>
  <c r="I119" i="9"/>
  <c r="Y761" i="1"/>
  <c r="D55" i="9"/>
  <c r="Y742" i="1"/>
  <c r="Y765" i="1"/>
  <c r="F151" i="9"/>
  <c r="E215" i="9"/>
  <c r="Y778" i="1"/>
  <c r="Y744" i="1"/>
  <c r="F55" i="9"/>
  <c r="F119" i="9"/>
  <c r="Y758" i="1"/>
  <c r="Y743" i="1"/>
  <c r="E55" i="9"/>
  <c r="G119" i="9"/>
  <c r="Y759" i="1"/>
  <c r="Y746" i="1"/>
  <c r="H55" i="9"/>
  <c r="Y740" i="1"/>
  <c r="I23" i="9"/>
  <c r="Y773" i="1"/>
  <c r="G183" i="9"/>
  <c r="C151" i="9"/>
  <c r="Y762" i="1"/>
  <c r="H23" i="9"/>
  <c r="Y739" i="1"/>
  <c r="Y754" i="1"/>
  <c r="I87" i="9"/>
  <c r="C23" i="9"/>
  <c r="Y734" i="1"/>
  <c r="M715" i="1"/>
  <c r="D151" i="9"/>
  <c r="Y763" i="1"/>
  <c r="Y738" i="1"/>
  <c r="G23" i="9"/>
  <c r="Y815" i="1" l="1"/>
</calcChain>
</file>

<file path=xl/sharedStrings.xml><?xml version="1.0" encoding="utf-8"?>
<sst xmlns="http://schemas.openxmlformats.org/spreadsheetml/2006/main" count="4940" uniqueCount="1277">
  <si>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</si>
  <si>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</si>
  <si>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</si>
  <si>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</si>
  <si>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</si>
  <si>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</si>
  <si>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</si>
  <si>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</si>
  <si>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</si>
  <si>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</si>
  <si>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</si>
  <si>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</si>
  <si>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</si>
  <si>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</si>
  <si>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</si>
  <si>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</si>
  <si>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</si>
  <si>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</si>
  <si>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</si>
  <si>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</si>
  <si>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</si>
  <si>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</si>
  <si>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</si>
  <si>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</si>
  <si>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</si>
  <si>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</si>
  <si>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</si>
  <si>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</si>
  <si>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</si>
  <si>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</si>
  <si>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</si>
  <si>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</si>
  <si>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</si>
  <si>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</si>
  <si>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</si>
  <si>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</si>
  <si>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</si>
  <si>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</si>
  <si>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</si>
  <si>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</si>
  <si>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</si>
  <si>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</si>
  <si>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</si>
  <si>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</si>
  <si>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</si>
  <si>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</si>
  <si>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</si>
  <si>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</si>
  <si>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</si>
  <si>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</si>
  <si>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</si>
  <si>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</si>
  <si>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</si>
  <si>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</si>
  <si>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</si>
  <si>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</si>
  <si>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</si>
  <si>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</si>
  <si>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</si>
  <si>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</si>
  <si>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</si>
  <si>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</si>
  <si>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</si>
  <si>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</si>
  <si>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</si>
  <si>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</si>
  <si>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</si>
  <si>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</si>
  <si>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</si>
  <si>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</si>
  <si>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</si>
  <si>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</si>
  <si>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</si>
  <si>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</si>
  <si>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</si>
  <si>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</si>
  <si>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</si>
  <si>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</si>
  <si>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</si>
  <si>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</si>
  <si>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</si>
  <si>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</si>
  <si>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</si>
  <si>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</si>
  <si>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</si>
  <si>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</si>
  <si>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</si>
  <si>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</si>
  <si>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</si>
  <si>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</si>
  <si>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</si>
  <si>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</si>
  <si>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</si>
  <si>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</si>
  <si>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</si>
  <si>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</si>
  <si>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</si>
  <si>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</si>
  <si>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</si>
  <si>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</si>
  <si>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</si>
  <si>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</si>
  <si>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</si>
  <si>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</si>
  <si>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</si>
  <si>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</si>
  <si>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</si>
  <si>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</si>
  <si>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</si>
  <si>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</si>
  <si>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</si>
  <si>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</si>
  <si>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</si>
  <si>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</si>
  <si>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</si>
  <si>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</si>
  <si>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</si>
  <si>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</si>
  <si>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</si>
  <si>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</si>
  <si>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</si>
  <si>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</si>
  <si>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</si>
  <si>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</si>
  <si>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</si>
  <si>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</si>
  <si>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</si>
  <si>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</si>
  <si>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</si>
  <si>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</si>
  <si>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</si>
  <si>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</si>
  <si>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</si>
  <si>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</si>
  <si>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</si>
  <si>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</si>
  <si>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</si>
  <si>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</si>
  <si>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</si>
  <si>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</si>
  <si>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</si>
  <si>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</si>
  <si>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</si>
  <si>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</si>
  <si>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</si>
  <si>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</si>
  <si>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</si>
  <si>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</si>
  <si>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</si>
  <si>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</si>
  <si>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</si>
  <si>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</si>
  <si>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</si>
  <si>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</si>
  <si>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</si>
  <si>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</si>
  <si>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</si>
  <si>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</si>
  <si>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</si>
  <si>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</si>
  <si>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</si>
  <si>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</si>
  <si>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</si>
  <si>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</si>
  <si>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</si>
  <si>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</si>
  <si>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</si>
  <si>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</si>
  <si>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</si>
  <si>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</si>
  <si>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</si>
  <si>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</si>
  <si>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</si>
  <si>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</si>
  <si>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</si>
  <si>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</si>
  <si>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</si>
  <si>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</si>
  <si>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</si>
  <si>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</si>
  <si>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</si>
  <si>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</si>
  <si>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</si>
  <si>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</si>
  <si>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</si>
  <si>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</si>
  <si>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</si>
  <si>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</si>
  <si>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</si>
  <si>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</si>
  <si>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</si>
  <si>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</si>
  <si>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</si>
  <si>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</si>
  <si>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</si>
  <si>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</si>
  <si>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</si>
  <si>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</si>
  <si>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</si>
  <si>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</si>
  <si>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</si>
  <si>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</si>
  <si>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</si>
  <si>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</si>
  <si>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</si>
  <si>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</si>
  <si>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</si>
  <si>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</si>
  <si>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</si>
  <si>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</si>
  <si>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</si>
  <si>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</si>
  <si>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</si>
  <si>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</si>
  <si>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</si>
  <si>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</si>
  <si>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</si>
  <si>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</si>
  <si>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</si>
  <si>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</si>
  <si>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</si>
  <si>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</si>
  <si>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</si>
  <si>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</si>
  <si>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</si>
  <si>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</si>
  <si>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</si>
  <si>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</si>
  <si>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</si>
  <si>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</si>
  <si>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</si>
  <si>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</si>
  <si>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</si>
  <si>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</si>
  <si>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</si>
  <si>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</si>
  <si>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</si>
  <si>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</si>
  <si>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</si>
  <si>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</si>
  <si>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</si>
  <si>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</si>
  <si>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</si>
  <si>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</si>
  <si>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</si>
  <si>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</si>
  <si>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</si>
  <si>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</si>
  <si>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</si>
  <si>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</si>
  <si>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</si>
  <si>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</si>
  <si>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</si>
  <si>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</si>
  <si>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</si>
  <si>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</si>
  <si>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</si>
  <si>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</si>
  <si>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</si>
  <si>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</si>
  <si>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</si>
  <si>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</si>
  <si>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</si>
  <si>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</si>
  <si>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</si>
  <si>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</si>
  <si>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</si>
  <si>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</si>
  <si>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</si>
  <si>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</si>
  <si>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</si>
  <si>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</si>
  <si>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</si>
  <si>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</si>
  <si>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</si>
  <si>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</si>
  <si>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</si>
  <si>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</si>
  <si>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</si>
  <si>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</si>
  <si>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</si>
  <si>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</si>
  <si>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</si>
  <si>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</si>
  <si>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</si>
  <si>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</si>
  <si>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</si>
  <si>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</si>
  <si>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</si>
  <si>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</si>
  <si>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</si>
  <si>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</si>
  <si>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</si>
  <si>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</si>
  <si>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</si>
  <si>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</si>
  <si>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</si>
  <si>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</si>
  <si>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</si>
  <si>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</si>
  <si>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</si>
  <si>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</si>
  <si>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</si>
  <si>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</si>
  <si>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</si>
  <si>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</si>
  <si>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</si>
  <si>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</si>
  <si>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</si>
  <si>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</si>
  <si>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</si>
  <si>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</si>
  <si>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</si>
  <si>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</si>
  <si>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</si>
  <si>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</si>
  <si>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</si>
  <si>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</si>
  <si>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</si>
  <si>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</si>
  <si>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</si>
  <si>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</si>
  <si>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</si>
  <si>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</si>
  <si>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</si>
  <si>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</si>
  <si>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</si>
  <si>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</si>
  <si>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</si>
  <si>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</si>
  <si>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</si>
  <si>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</si>
  <si>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</si>
  <si>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</si>
  <si>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</si>
  <si>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</si>
  <si>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</si>
  <si>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</si>
  <si>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</si>
  <si>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</si>
  <si>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</si>
  <si>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</si>
  <si>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</si>
  <si>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</si>
  <si>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</si>
  <si>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</si>
  <si>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</si>
  <si>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</si>
  <si>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</si>
  <si>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</si>
  <si>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</si>
  <si>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</si>
  <si>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</si>
  <si>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</si>
  <si>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</si>
  <si>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</si>
  <si>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</si>
  <si>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</si>
  <si>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</si>
  <si>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</si>
  <si>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</si>
  <si>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</si>
  <si>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</si>
  <si>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</si>
  <si>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</si>
  <si>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</si>
  <si>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</si>
  <si>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</si>
  <si>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</si>
  <si>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</si>
  <si>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</si>
  <si>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</si>
  <si>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</si>
  <si>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</si>
  <si>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</si>
  <si>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</si>
  <si>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</si>
  <si>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</si>
  <si>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</si>
  <si>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</si>
  <si>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</si>
  <si>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</si>
  <si>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</si>
  <si>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</si>
  <si>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</si>
  <si>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</si>
  <si>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</si>
  <si>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</si>
  <si>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</si>
  <si>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</si>
  <si>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</si>
  <si>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</si>
  <si>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</si>
  <si>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</si>
  <si>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</si>
  <si>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</si>
  <si>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</si>
  <si>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</si>
  <si>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</si>
  <si>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</si>
  <si>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</si>
  <si>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</si>
  <si>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</si>
  <si>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</si>
  <si>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</si>
  <si>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</si>
  <si>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</si>
  <si>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</si>
  <si>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</si>
  <si>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</si>
  <si>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</si>
  <si>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</si>
  <si>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</si>
  <si>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</si>
  <si>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</si>
  <si>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</si>
  <si>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</si>
  <si>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</si>
  <si>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</si>
  <si>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</si>
  <si>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</si>
  <si>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</si>
  <si>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</si>
  <si>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</si>
  <si>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</si>
  <si>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</si>
  <si>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</si>
  <si>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</si>
  <si>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</si>
  <si>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</si>
  <si>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</si>
  <si>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</si>
  <si>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</si>
  <si>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</si>
  <si>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</si>
  <si>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</si>
  <si>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</si>
  <si>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</si>
  <si>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</si>
  <si>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</si>
  <si>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</si>
  <si>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</si>
  <si>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</si>
  <si>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</si>
  <si>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</si>
  <si>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</si>
  <si>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</si>
  <si>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</si>
  <si>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</si>
  <si>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</si>
  <si>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</si>
  <si>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</si>
  <si>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</si>
  <si>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</si>
  <si>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</si>
  <si>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</si>
  <si>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</si>
  <si>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</si>
  <si>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</si>
  <si>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</si>
  <si>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</si>
  <si>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</si>
  <si>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</si>
  <si>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</si>
  <si>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</si>
  <si>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</si>
  <si>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</si>
  <si>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</si>
  <si>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</si>
  <si>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</si>
  <si>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</si>
  <si>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</si>
  <si>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</si>
  <si>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</si>
  <si>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</si>
  <si>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</si>
  <si>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</si>
  <si>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</si>
  <si>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</si>
  <si>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</si>
  <si>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</si>
  <si>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</si>
  <si>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</si>
  <si>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</si>
  <si>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</si>
  <si>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</si>
  <si>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</si>
  <si>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</si>
  <si>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</si>
  <si>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</si>
  <si>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</si>
  <si>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</si>
  <si>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</si>
  <si>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</si>
  <si>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</si>
  <si>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</si>
  <si>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</si>
  <si>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</si>
  <si>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</si>
  <si>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</si>
  <si>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</si>
  <si>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</si>
  <si>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</si>
  <si>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</si>
  <si>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</si>
  <si>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</si>
  <si>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</si>
  <si>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</si>
  <si>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</si>
  <si>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</si>
  <si>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</si>
  <si>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</si>
  <si>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</si>
  <si>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</si>
  <si>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</si>
  <si>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</si>
  <si>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</si>
  <si>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</si>
  <si>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</si>
  <si>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</si>
  <si>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</si>
  <si>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</si>
  <si>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</si>
  <si>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</si>
  <si>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</si>
  <si>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</si>
  <si>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</si>
  <si>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</si>
  <si>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</si>
  <si>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</si>
  <si>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</si>
  <si>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</si>
  <si>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</si>
  <si>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</si>
  <si>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</si>
  <si>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</si>
  <si>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</si>
  <si>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</si>
  <si>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</si>
  <si>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</si>
  <si>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</si>
  <si>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</si>
  <si>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</si>
  <si>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</si>
  <si>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</si>
  <si>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</si>
  <si>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</si>
  <si>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</si>
  <si>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</si>
  <si>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</si>
  <si>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</si>
  <si>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</si>
  <si>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</si>
  <si>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</si>
  <si>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</si>
  <si>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</si>
  <si>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</si>
  <si>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</si>
  <si>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</si>
  <si>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</si>
  <si>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</si>
  <si>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</si>
  <si>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</si>
  <si>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</si>
  <si>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</si>
  <si>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</si>
  <si>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</si>
  <si>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</si>
  <si>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</si>
  <si>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</si>
  <si>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</si>
  <si>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</si>
  <si>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</si>
  <si>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</si>
  <si>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</si>
  <si>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</si>
  <si>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</si>
  <si>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</si>
  <si>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</si>
  <si>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</si>
  <si>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</si>
  <si>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</si>
  <si>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</si>
  <si>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</si>
  <si>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</si>
  <si>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</si>
  <si>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</si>
  <si>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</si>
  <si>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</si>
  <si>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</si>
  <si>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</si>
  <si>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</si>
  <si>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</si>
  <si>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</si>
  <si>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</si>
  <si>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</si>
  <si>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</si>
  <si>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</si>
  <si>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</si>
  <si>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</si>
  <si>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</si>
  <si>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</si>
  <si>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</si>
  <si>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</si>
  <si>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</si>
  <si>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</si>
  <si>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</si>
  <si>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</si>
  <si>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</si>
  <si>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</si>
  <si>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</si>
  <si>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</si>
  <si>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</si>
  <si>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</si>
  <si>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</si>
  <si>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</si>
  <si>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</si>
  <si>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</si>
  <si>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</si>
  <si>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</si>
  <si>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</si>
  <si>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</si>
  <si>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</si>
  <si>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</si>
  <si>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</si>
  <si>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</si>
  <si>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</si>
  <si>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</si>
  <si>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</si>
  <si>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</si>
  <si>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</si>
  <si>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</si>
  <si>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</si>
  <si>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</si>
  <si>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</si>
  <si>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</si>
  <si>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</si>
  <si>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</si>
  <si>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</si>
  <si>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</si>
  <si>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</si>
  <si>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</si>
  <si>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</si>
  <si>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</si>
  <si>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</si>
  <si>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</si>
  <si>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</si>
  <si>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</si>
  <si>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</si>
  <si>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</si>
  <si>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</si>
  <si>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</si>
  <si>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</si>
  <si>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</si>
  <si>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</si>
  <si>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</si>
  <si>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</si>
  <si>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</si>
  <si>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</si>
  <si>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</si>
  <si>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</si>
  <si>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</si>
  <si>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</si>
  <si>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</si>
  <si>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</si>
  <si>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</si>
  <si>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</si>
  <si>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</si>
  <si>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</si>
  <si>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</si>
  <si>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</si>
  <si>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</si>
  <si>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</si>
  <si>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</si>
  <si>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</si>
  <si>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</si>
  <si>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</si>
  <si>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</si>
  <si>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</si>
  <si>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</si>
  <si>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</si>
  <si>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</si>
  <si>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</si>
  <si>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</si>
  <si>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</si>
  <si>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</si>
  <si>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</si>
  <si>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</si>
  <si>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</si>
  <si>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</si>
  <si>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</si>
  <si>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</si>
  <si>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</si>
  <si>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</si>
  <si>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</si>
  <si>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</si>
  <si>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</si>
  <si>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</si>
  <si>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</si>
  <si>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</si>
  <si>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</si>
  <si>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</si>
  <si>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</si>
  <si>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</si>
  <si>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</si>
  <si>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</si>
  <si>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</si>
  <si>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</si>
  <si>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</si>
  <si>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</si>
  <si>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</si>
  <si>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</si>
  <si>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</si>
  <si>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</si>
  <si>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</si>
  <si>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</si>
  <si>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</si>
  <si>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</si>
  <si>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</si>
  <si>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</si>
  <si>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</si>
  <si>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</si>
  <si>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</si>
  <si>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</si>
  <si>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</si>
  <si>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</si>
  <si>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</si>
  <si>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</si>
  <si>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</si>
  <si>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</si>
  <si>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</si>
  <si>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</si>
  <si>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</si>
  <si>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</si>
  <si>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</si>
  <si>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</si>
  <si>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</si>
  <si>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</si>
  <si>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</si>
  <si>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</si>
  <si>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</si>
  <si>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</si>
  <si>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</si>
  <si>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</si>
  <si>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</si>
  <si>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</si>
  <si>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</si>
  <si>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</si>
  <si>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</si>
  <si>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</si>
  <si>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</si>
  <si>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</si>
  <si>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</si>
  <si>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</si>
  <si>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</si>
  <si>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</si>
  <si>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</si>
  <si>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</si>
  <si>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</si>
  <si>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</si>
  <si>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</si>
  <si>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</si>
  <si>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</si>
  <si>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</si>
  <si>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</si>
  <si>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</si>
  <si>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</si>
  <si>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</si>
  <si>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</si>
  <si>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</si>
  <si>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</si>
  <si>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</si>
  <si>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</si>
  <si>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</si>
  <si>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</si>
  <si>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</si>
  <si>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</si>
  <si>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</si>
  <si>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</si>
  <si>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</si>
  <si>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</si>
  <si>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</si>
  <si>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</si>
  <si>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</si>
  <si>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</si>
  <si>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</si>
  <si>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</si>
  <si>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</si>
  <si>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</si>
  <si>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</si>
  <si>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</si>
  <si>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</si>
  <si>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</si>
  <si>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</si>
  <si>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</si>
  <si>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</si>
  <si>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</si>
  <si>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</si>
  <si>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</si>
  <si>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</si>
  <si>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</si>
  <si>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</si>
  <si>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</si>
  <si>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</si>
  <si>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</si>
  <si>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</si>
  <si>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</si>
  <si>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</si>
  <si>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</si>
  <si>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</si>
  <si>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</si>
  <si>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</si>
  <si>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</si>
  <si>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</si>
  <si>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</si>
  <si>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</si>
  <si>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</si>
  <si>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</si>
  <si>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</si>
  <si>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</si>
  <si>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</si>
  <si>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</si>
  <si>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</si>
  <si>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</si>
  <si>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</si>
  <si>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</si>
  <si>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</si>
  <si>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</si>
  <si>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</si>
  <si>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</si>
  <si>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</si>
  <si>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</si>
  <si>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</si>
  <si>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</si>
  <si>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</si>
  <si>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</si>
  <si>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</si>
  <si>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</si>
  <si>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</si>
  <si>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</si>
  <si>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</si>
  <si>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</si>
  <si>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</si>
  <si>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</si>
  <si>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</si>
  <si>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</si>
  <si>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</si>
  <si>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</si>
  <si>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</si>
  <si>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</si>
  <si>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</si>
  <si>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</si>
  <si>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</si>
  <si>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</si>
  <si>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</si>
  <si>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</si>
  <si>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</si>
  <si>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</si>
  <si>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</si>
  <si>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</si>
  <si>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</si>
  <si>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</si>
  <si>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</si>
  <si>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</si>
  <si>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</si>
  <si>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</si>
  <si>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</si>
  <si>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</si>
  <si>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</si>
  <si>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</si>
  <si>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</si>
  <si>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</si>
  <si>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</si>
  <si>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</si>
  <si>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</si>
  <si>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</si>
  <si>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</si>
  <si>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</si>
  <si>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</si>
  <si>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</si>
  <si>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</si>
  <si>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</si>
  <si>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</si>
  <si>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</si>
  <si>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</si>
  <si>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</si>
  <si>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</si>
  <si>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</si>
  <si>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</si>
  <si>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</si>
  <si>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</si>
  <si>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</si>
  <si>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</si>
  <si>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</si>
  <si>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</si>
  <si>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</si>
  <si>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</si>
  <si>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</si>
  <si>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</si>
  <si>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</si>
  <si>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</si>
  <si>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</si>
  <si>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</si>
  <si>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</si>
  <si>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</si>
  <si>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</si>
  <si>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</si>
  <si>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</si>
  <si>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</si>
  <si>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</si>
  <si>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</si>
  <si>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</si>
  <si>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</si>
  <si>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</si>
  <si>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</si>
  <si>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</si>
  <si>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</si>
  <si>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</si>
  <si>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</si>
  <si>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</si>
  <si>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</si>
  <si>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</si>
  <si>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</si>
  <si>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</si>
  <si>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</si>
  <si>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</si>
  <si>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</si>
  <si>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</si>
  <si>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</si>
  <si>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</si>
  <si>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</si>
  <si>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</si>
  <si>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</si>
  <si>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</si>
  <si>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</si>
  <si>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</si>
  <si>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</si>
  <si>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</si>
  <si>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</si>
  <si>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</si>
  <si>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</si>
  <si>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</si>
  <si>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</si>
  <si>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</si>
  <si>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</si>
  <si>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</si>
  <si>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</si>
  <si>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</si>
  <si>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</si>
  <si>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</si>
  <si>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</si>
  <si>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</si>
  <si>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</si>
  <si>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</si>
  <si>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</si>
  <si>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</si>
  <si>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</si>
  <si>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</si>
  <si>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</si>
  <si>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</si>
  <si>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</si>
  <si>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</si>
  <si>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</si>
  <si>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</si>
  <si>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</si>
  <si>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</si>
  <si>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</si>
  <si>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</si>
  <si>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</si>
  <si>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</si>
  <si>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</si>
  <si>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</si>
  <si>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</si>
  <si>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</si>
  <si>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</si>
  <si>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</si>
  <si>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</si>
  <si>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</si>
  <si>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</si>
  <si>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</si>
  <si>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</si>
  <si>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</si>
  <si>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</si>
  <si>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</si>
  <si>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</si>
  <si>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</si>
  <si>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</si>
  <si>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</si>
  <si>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</si>
  <si>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</si>
  <si>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</si>
  <si>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</si>
  <si>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</si>
  <si>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</si>
  <si>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</si>
  <si>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</si>
  <si>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</si>
  <si>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</si>
  <si>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</si>
  <si>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</si>
  <si>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</si>
  <si>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</si>
  <si>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</si>
  <si>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</si>
  <si>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</si>
  <si>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</si>
  <si>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</si>
  <si>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</si>
  <si>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</si>
  <si>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</si>
  <si>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</si>
  <si>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</si>
  <si>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</si>
  <si>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</si>
  <si>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</si>
  <si>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</si>
  <si>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</si>
  <si>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</si>
  <si>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</si>
  <si>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</si>
  <si>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</si>
  <si>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</si>
  <si>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</si>
  <si>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</si>
  <si>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</si>
  <si>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</si>
  <si>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</si>
  <si>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</si>
  <si>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</si>
  <si>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</si>
  <si>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</si>
  <si>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</si>
  <si>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</si>
  <si>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</si>
  <si>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</si>
  <si>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</si>
  <si>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</si>
  <si>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</si>
  <si>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</si>
  <si>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</si>
  <si>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</si>
  <si>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</si>
  <si>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</si>
  <si>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</si>
  <si>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</si>
  <si>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</si>
  <si>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</si>
  <si>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</si>
  <si>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</si>
  <si>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</si>
  <si>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</si>
  <si>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</si>
  <si>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</si>
  <si>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</si>
  <si>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</si>
  <si>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</si>
  <si>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</si>
  <si>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</si>
  <si>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</si>
  <si>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</si>
  <si>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</si>
  <si>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</si>
  <si>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</si>
  <si>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</si>
  <si>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</si>
  <si>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</si>
  <si>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</si>
  <si>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</si>
  <si>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</si>
  <si>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</si>
  <si>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</si>
  <si>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</si>
  <si>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</si>
  <si>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</si>
  <si>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</si>
  <si>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</si>
  <si>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</si>
  <si>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</si>
  <si>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</si>
  <si>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</si>
  <si>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</si>
  <si>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</si>
  <si>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</si>
  <si>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</si>
  <si>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</si>
  <si>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</si>
  <si>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</si>
  <si>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</si>
  <si>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</si>
  <si>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</si>
  <si>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</si>
  <si>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</si>
  <si>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</si>
  <si>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</si>
  <si>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</si>
  <si>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</si>
  <si>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</si>
  <si>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</si>
  <si>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</si>
  <si>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</si>
  <si>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</si>
  <si>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</si>
  <si>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</si>
  <si>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</si>
  <si>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</si>
  <si>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</si>
  <si>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</si>
  <si>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</si>
  <si>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</si>
  <si>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</si>
  <si>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</si>
  <si>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</si>
  <si>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</si>
  <si>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</si>
  <si>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</si>
  <si>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</si>
  <si>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</si>
  <si>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</si>
  <si>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</si>
  <si>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</si>
  <si>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</si>
  <si>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</si>
  <si>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</si>
  <si>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</si>
  <si>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</si>
  <si>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</si>
  <si>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</si>
  <si>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</si>
  <si>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</si>
  <si>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</si>
  <si>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</si>
  <si>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</si>
  <si>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</si>
  <si>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</si>
  <si>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</si>
  <si>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</si>
  <si>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</si>
  <si>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</si>
  <si>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</si>
  <si>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</si>
  <si>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</si>
  <si>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</si>
  <si>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</si>
  <si>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</si>
  <si>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</si>
  <si>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</si>
  <si>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</si>
  <si>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</si>
  <si>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</si>
  <si>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</si>
  <si>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</si>
  <si>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</si>
  <si>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</si>
  <si>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</si>
  <si>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</si>
  <si>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</si>
  <si>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</si>
  <si>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</si>
  <si>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</si>
  <si>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</si>
  <si>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</si>
  <si>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</si>
  <si>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</si>
  <si>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</si>
  <si>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</si>
  <si>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</si>
  <si>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</si>
  <si>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</si>
  <si>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</si>
  <si>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</si>
  <si>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</si>
  <si>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</si>
  <si>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</si>
  <si>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</si>
  <si>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</si>
  <si>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</si>
  <si>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</si>
  <si>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</si>
  <si>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</si>
  <si>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</si>
  <si>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</si>
  <si>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</si>
  <si>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</si>
  <si>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</si>
  <si>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</si>
  <si>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</si>
  <si>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</si>
  <si>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</si>
  <si>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</si>
  <si>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</si>
  <si>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</si>
  <si>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</si>
  <si>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</si>
  <si>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</si>
  <si>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</si>
  <si>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</si>
  <si>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</si>
  <si>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</si>
  <si>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</si>
  <si>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</si>
  <si>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</si>
  <si>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</si>
  <si>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</si>
  <si>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</si>
  <si>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</si>
  <si>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</si>
  <si>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</si>
  <si>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</si>
  <si>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</si>
  <si>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</si>
  <si>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</si>
  <si>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</si>
  <si>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</si>
  <si>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</si>
  <si>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</si>
  <si>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</si>
  <si>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</si>
  <si>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</si>
  <si>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</si>
  <si>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</si>
  <si>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</si>
  <si>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</si>
  <si>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</si>
  <si>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</si>
  <si>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</si>
  <si>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</si>
  <si>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</si>
  <si>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</si>
  <si>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</si>
  <si>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</si>
  <si>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</si>
  <si>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</si>
  <si>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</si>
  <si>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</si>
  <si>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</si>
  <si>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</si>
  <si>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</si>
  <si>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</si>
  <si>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</si>
  <si>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</si>
  <si>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</si>
  <si>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</si>
  <si>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</si>
  <si>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</si>
  <si>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</si>
  <si>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</si>
  <si>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</si>
  <si>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</si>
  <si>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</si>
  <si>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</si>
  <si>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</si>
  <si>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</si>
  <si>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</si>
  <si>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</si>
  <si>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</si>
  <si>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</si>
  <si>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</si>
  <si>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</si>
  <si>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</si>
  <si>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</si>
  <si>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</si>
  <si>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</si>
  <si>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</si>
  <si>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</si>
  <si>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</si>
  <si>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139</t>
  </si>
  <si>
    <t>HOLY FAMILY HOSPITAL</t>
  </si>
  <si>
    <t>5633 N. Lidgerwood</t>
  </si>
  <si>
    <t>Spokane, WA 99208</t>
  </si>
  <si>
    <t>Spokane</t>
  </si>
  <si>
    <t>Alex Jackson</t>
  </si>
  <si>
    <t>Helen Andrus</t>
  </si>
  <si>
    <t>Gary Livingston</t>
  </si>
  <si>
    <t>(509)482-2450</t>
  </si>
  <si>
    <t>(509)482-2456</t>
  </si>
  <si>
    <t>12/31/2019</t>
  </si>
  <si>
    <t>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</si>
</sst>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37" fontId="6" fillId="0" borderId="0"/>
    <xf numFmtId="0" fontId="5" fillId="0" borderId="0"/>
    <xf numFmtId="37" fontId="14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8">
    <cellStyle name="Comma" xfId="1" builtinId="3"/>
    <cellStyle name="Hyperlink" xfId="2" builtinId="8"/>
    <cellStyle name="Normal" xfId="0" builtinId="0"/>
    <cellStyle name="Normal 10 2 3" xfId="5" xr:uid="{00000000-0005-0000-0000-000003000000}"/>
    <cellStyle name="Normal 2" xfId="7" xr:uid="{00000000-0005-0000-0000-000004000000}"/>
    <cellStyle name="Normal 5" xfId="4" xr:uid="{00000000-0005-0000-0000-000005000000}"/>
    <cellStyle name="Normal 6" xfId="6" xr:uid="{00000000-0005-0000-0000-000006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43" transitionEvaluation="1" transitionEntry="1" codeName="Sheet1">
    <pageSetUpPr autoPageBreaks="0" fitToPage="1"/>
  </sheetPr>
  <dimension ref="A1:CF817"/>
  <sheetViews>
    <sheetView showGridLines="0" tabSelected="1" zoomScale="80" zoomScaleNormal="80" workbookViewId="0">
      <selection activeCell="F88" sqref="F88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">
      <c r="A3" s="199"/>
      <c r="C3" s="236"/>
    </row>
    <row r="4" spans="1:6" ht="12.75" customHeight="1" x14ac:dyDescent="0.2">
      <c r="C4" s="236"/>
    </row>
    <row r="5" spans="1:6" ht="12.75" customHeight="1" x14ac:dyDescent="0.2">
      <c r="A5" s="199" t="s">
        <v>1258</v>
      </c>
      <c r="C5" s="236"/>
    </row>
    <row r="6" spans="1:6" ht="12.75" customHeight="1" x14ac:dyDescent="0.2">
      <c r="A6" s="199" t="s">
        <v>0</v>
      </c>
      <c r="C6" s="236"/>
    </row>
    <row r="7" spans="1:6" ht="12.75" customHeight="1" x14ac:dyDescent="0.2">
      <c r="A7" s="199" t="s">
        <v>1</v>
      </c>
      <c r="C7" s="236"/>
    </row>
    <row r="8" spans="1:6" ht="12.75" customHeight="1" x14ac:dyDescent="0.2">
      <c r="C8" s="236"/>
    </row>
    <row r="9" spans="1:6" ht="12.75" customHeight="1" x14ac:dyDescent="0.2">
      <c r="C9" s="236"/>
    </row>
    <row r="10" spans="1:6" ht="12.75" customHeight="1" x14ac:dyDescent="0.2">
      <c r="A10" s="198" t="s">
        <v>1228</v>
      </c>
      <c r="C10" s="236"/>
    </row>
    <row r="11" spans="1:6" ht="12.75" customHeight="1" x14ac:dyDescent="0.2">
      <c r="A11" s="198" t="s">
        <v>1231</v>
      </c>
      <c r="C11" s="236"/>
    </row>
    <row r="12" spans="1:6" ht="12.75" customHeight="1" x14ac:dyDescent="0.2">
      <c r="C12" s="236"/>
    </row>
    <row r="13" spans="1:6" ht="12.75" customHeight="1" x14ac:dyDescent="0.2">
      <c r="C13" s="236"/>
    </row>
    <row r="14" spans="1:6" ht="12.75" customHeight="1" x14ac:dyDescent="0.2">
      <c r="A14" s="199" t="s">
        <v>2</v>
      </c>
      <c r="C14" s="236"/>
    </row>
    <row r="15" spans="1:6" ht="12.75" customHeight="1" x14ac:dyDescent="0.2">
      <c r="A15" s="199"/>
      <c r="C15" s="236"/>
    </row>
    <row r="16" spans="1:6" ht="12.75" customHeight="1" x14ac:dyDescent="0.2">
      <c r="A16" s="180" t="s">
        <v>1260</v>
      </c>
      <c r="C16" s="236"/>
      <c r="F16" s="283" t="s">
        <v>1259</v>
      </c>
    </row>
    <row r="17" spans="1:6" ht="12.75" customHeight="1" x14ac:dyDescent="0.2">
      <c r="A17" s="180" t="s">
        <v>1230</v>
      </c>
      <c r="C17" s="283" t="s">
        <v>1259</v>
      </c>
    </row>
    <row r="18" spans="1:6" ht="12.75" customHeight="1" x14ac:dyDescent="0.2">
      <c r="A18" s="228"/>
      <c r="C18" s="236"/>
    </row>
    <row r="19" spans="1:6" ht="12.75" customHeight="1" x14ac:dyDescent="0.2">
      <c r="C19" s="236"/>
    </row>
    <row r="20" spans="1:6" ht="12.75" customHeight="1" x14ac:dyDescent="0.2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">
      <c r="A21" s="199"/>
      <c r="C21" s="236"/>
    </row>
    <row r="22" spans="1:6" ht="12.6" customHeight="1" x14ac:dyDescent="0.2">
      <c r="A22" s="237" t="s">
        <v>1254</v>
      </c>
      <c r="B22" s="238"/>
      <c r="C22" s="239"/>
      <c r="D22" s="237"/>
      <c r="E22" s="237"/>
    </row>
    <row r="23" spans="1:6" ht="12.6" customHeight="1" x14ac:dyDescent="0.2">
      <c r="B23" s="199"/>
      <c r="C23" s="236"/>
    </row>
    <row r="24" spans="1:6" ht="12.6" customHeight="1" x14ac:dyDescent="0.2">
      <c r="A24" s="240" t="s">
        <v>3</v>
      </c>
      <c r="C24" s="236"/>
    </row>
    <row r="25" spans="1:6" ht="12.6" customHeight="1" x14ac:dyDescent="0.2">
      <c r="A25" s="198" t="s">
        <v>1235</v>
      </c>
      <c r="C25" s="236"/>
    </row>
    <row r="26" spans="1:6" ht="12.6" customHeight="1" x14ac:dyDescent="0.2">
      <c r="A26" s="199" t="s">
        <v>4</v>
      </c>
      <c r="C26" s="236"/>
    </row>
    <row r="27" spans="1:6" ht="12.6" customHeight="1" x14ac:dyDescent="0.2">
      <c r="A27" s="198" t="s">
        <v>1236</v>
      </c>
      <c r="C27" s="236"/>
    </row>
    <row r="28" spans="1:6" ht="12.6" customHeight="1" x14ac:dyDescent="0.2">
      <c r="A28" s="199" t="s">
        <v>5</v>
      </c>
      <c r="C28" s="236"/>
    </row>
    <row r="29" spans="1:6" ht="12.6" customHeight="1" x14ac:dyDescent="0.2">
      <c r="A29" s="198"/>
      <c r="C29" s="236"/>
    </row>
    <row r="30" spans="1:6" ht="12.6" customHeight="1" x14ac:dyDescent="0.2">
      <c r="A30" s="180" t="s">
        <v>6</v>
      </c>
      <c r="C30" s="236"/>
    </row>
    <row r="31" spans="1:6" ht="12.6" customHeight="1" x14ac:dyDescent="0.2">
      <c r="A31" s="199" t="s">
        <v>7</v>
      </c>
      <c r="C31" s="236"/>
    </row>
    <row r="32" spans="1:6" ht="12.6" customHeight="1" x14ac:dyDescent="0.2">
      <c r="A32" s="199" t="s">
        <v>8</v>
      </c>
      <c r="C32" s="236"/>
    </row>
    <row r="33" spans="1:83" ht="12.6" customHeight="1" x14ac:dyDescent="0.2">
      <c r="A33" s="198" t="s">
        <v>1237</v>
      </c>
      <c r="C33" s="236"/>
    </row>
    <row r="34" spans="1:83" ht="12.6" customHeight="1" x14ac:dyDescent="0.2">
      <c r="A34" s="199" t="s">
        <v>9</v>
      </c>
      <c r="C34" s="236"/>
    </row>
    <row r="35" spans="1:83" ht="12.6" customHeight="1" x14ac:dyDescent="0.2">
      <c r="A35" s="199"/>
      <c r="C35" s="236"/>
    </row>
    <row r="36" spans="1:83" ht="12.6" customHeight="1" x14ac:dyDescent="0.2">
      <c r="A36" s="198" t="s">
        <v>1238</v>
      </c>
      <c r="C36" s="236"/>
    </row>
    <row r="37" spans="1:83" ht="12.6" customHeight="1" x14ac:dyDescent="0.2">
      <c r="A37" s="199" t="s">
        <v>1229</v>
      </c>
      <c r="C37" s="236"/>
    </row>
    <row r="38" spans="1:83" ht="12" customHeight="1" x14ac:dyDescent="0.2">
      <c r="A38" s="198"/>
      <c r="C38" s="236"/>
    </row>
    <row r="39" spans="1:83" ht="12.6" customHeight="1" x14ac:dyDescent="0.2">
      <c r="A39" s="199"/>
      <c r="C39" s="236"/>
    </row>
    <row r="40" spans="1:83" ht="12" customHeight="1" x14ac:dyDescent="0.2">
      <c r="A40" s="199"/>
      <c r="C40" s="236"/>
    </row>
    <row r="41" spans="1:83" ht="12" customHeight="1" x14ac:dyDescent="0.2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">
      <c r="A43" s="199"/>
      <c r="C43" s="236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">
      <c r="A48" s="175" t="s">
        <v>205</v>
      </c>
      <c r="B48" s="183">
        <v>6027934.8899999987</v>
      </c>
      <c r="C48" s="245">
        <f>ROUND(((B48/CE61)*C61),0)</f>
        <v>387113</v>
      </c>
      <c r="D48" s="245">
        <f>ROUND(((B48/CE61)*D61),0)</f>
        <v>0</v>
      </c>
      <c r="E48" s="195">
        <f>ROUND(((B48/CE61)*E61),0)</f>
        <v>1931360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845155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9384</v>
      </c>
      <c r="T48" s="195">
        <f>ROUND(((B48/CE61)*T61),0)</f>
        <v>0</v>
      </c>
      <c r="U48" s="195">
        <f>ROUND(((B48/CE61)*U61),0)</f>
        <v>200548</v>
      </c>
      <c r="V48" s="195">
        <f>ROUND(((B48/CE61)*V61),0)</f>
        <v>117168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82696</v>
      </c>
      <c r="Z48" s="195">
        <f>ROUND(((B48/CE61)*Z61),0)</f>
        <v>0</v>
      </c>
      <c r="AA48" s="195">
        <f>ROUND(((B48/CE61)*AA61),0)</f>
        <v>20766</v>
      </c>
      <c r="AB48" s="195">
        <f>ROUND(((B48/CE61)*AB61),0)</f>
        <v>238972</v>
      </c>
      <c r="AC48" s="195">
        <f>ROUND(((B48/CE61)*AC61),0)</f>
        <v>260861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612252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205393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729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172984</v>
      </c>
      <c r="AZ48" s="195">
        <f>ROUND(((B48/CE61)*AZ61),0)</f>
        <v>0</v>
      </c>
      <c r="BA48" s="195">
        <f>ROUND(((B48/CE61)*BA61),0)</f>
        <v>9211</v>
      </c>
      <c r="BB48" s="195">
        <f>ROUND(((B48/CE61)*BB61),0)</f>
        <v>58196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282445</v>
      </c>
      <c r="BF48" s="195">
        <f>ROUND(((B48/CE61)*BF61),0)</f>
        <v>125667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70754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4586</v>
      </c>
      <c r="BT48" s="195">
        <f>ROUND(((B48/CE61)*BT61),0)</f>
        <v>27405</v>
      </c>
      <c r="BU48" s="195">
        <f>ROUND(((B48/CE61)*BU61),0)</f>
        <v>0</v>
      </c>
      <c r="BV48" s="195">
        <f>ROUND(((B48/CE61)*BV61),0)</f>
        <v>5858</v>
      </c>
      <c r="BW48" s="195">
        <f>ROUND(((B48/CE61)*BW61),0)</f>
        <v>15854</v>
      </c>
      <c r="BX48" s="195">
        <f>ROUND(((B48/CE61)*BX61),0)</f>
        <v>0</v>
      </c>
      <c r="BY48" s="195">
        <f>ROUND(((B48/CE61)*BY61),0)</f>
        <v>278363</v>
      </c>
      <c r="BZ48" s="195">
        <f>ROUND(((B48/CE61)*BZ61),0)</f>
        <v>0</v>
      </c>
      <c r="CA48" s="195">
        <f>ROUND(((B48/CE61)*CA61),0)</f>
        <v>24611</v>
      </c>
      <c r="CB48" s="195">
        <f>ROUND(((B48/CE61)*CB61),0)</f>
        <v>0</v>
      </c>
      <c r="CC48" s="195">
        <f>ROUND(((B48/CE61)*CC61),0)</f>
        <v>39606</v>
      </c>
      <c r="CD48" s="195"/>
      <c r="CE48" s="195">
        <f>SUM(C48:CD48)</f>
        <v>6027937</v>
      </c>
    </row>
    <row r="49" spans="1:84" ht="12.6" customHeight="1" x14ac:dyDescent="0.2">
      <c r="A49" s="175" t="s">
        <v>206</v>
      </c>
      <c r="B49" s="195">
        <f>B47+B48</f>
        <v>6027934.8899999987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">
      <c r="A52" s="171" t="s">
        <v>208</v>
      </c>
      <c r="B52" s="184">
        <v>4754664.2600000007</v>
      </c>
      <c r="C52" s="195">
        <f>ROUND((B52/(CE76+CF76)*C76),0)</f>
        <v>122688</v>
      </c>
      <c r="D52" s="195">
        <f>ROUND((B52/(CE76+CF76)*D76),0)</f>
        <v>0</v>
      </c>
      <c r="E52" s="195">
        <f>ROUND((B52/(CE76+CF76)*E76),0)</f>
        <v>1226694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672600</v>
      </c>
      <c r="Q52" s="195">
        <f>ROUND((B52/(CE76+CF76)*Q76),0)</f>
        <v>0</v>
      </c>
      <c r="R52" s="195">
        <f>ROUND((B52/(CE76+CF76)*R76),0)</f>
        <v>4371</v>
      </c>
      <c r="S52" s="195">
        <f>ROUND((B52/(CE76+CF76)*S76),0)</f>
        <v>87991</v>
      </c>
      <c r="T52" s="195">
        <f>ROUND((B52/(CE76+CF76)*T76),0)</f>
        <v>0</v>
      </c>
      <c r="U52" s="195">
        <f>ROUND((B52/(CE76+CF76)*U76),0)</f>
        <v>104375</v>
      </c>
      <c r="V52" s="195">
        <f>ROUND((B52/(CE76+CF76)*V76),0)</f>
        <v>35703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89629</v>
      </c>
      <c r="Z52" s="195">
        <f>ROUND((B52/(CE76+CF76)*Z76),0)</f>
        <v>4881</v>
      </c>
      <c r="AA52" s="195">
        <f>ROUND((B52/(CE76+CF76)*AA76),0)</f>
        <v>41799</v>
      </c>
      <c r="AB52" s="195">
        <f>ROUND((B52/(CE76+CF76)*AB76),0)</f>
        <v>50473</v>
      </c>
      <c r="AC52" s="195">
        <f>ROUND((B52/(CE76+CF76)*AC76),0)</f>
        <v>41701</v>
      </c>
      <c r="AD52" s="195">
        <f>ROUND((B52/(CE76+CF76)*AD76),0)</f>
        <v>0</v>
      </c>
      <c r="AE52" s="195">
        <f>ROUND((B52/(CE76+CF76)*AE76),0)</f>
        <v>49843</v>
      </c>
      <c r="AF52" s="195">
        <f>ROUND((B52/(CE76+CF76)*AF76),0)</f>
        <v>0</v>
      </c>
      <c r="AG52" s="195">
        <f>ROUND((B52/(CE76+CF76)*AG76),0)</f>
        <v>265534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2337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207616</v>
      </c>
      <c r="AZ52" s="195">
        <f>ROUND((B52/(CE76+CF76)*AZ76),0)</f>
        <v>0</v>
      </c>
      <c r="BA52" s="195">
        <f>ROUND((B52/(CE76+CF76)*BA76),0)</f>
        <v>18399</v>
      </c>
      <c r="BB52" s="195">
        <f>ROUND((B52/(CE76+CF76)*BB76),0)</f>
        <v>9097</v>
      </c>
      <c r="BC52" s="195">
        <f>ROUND((B52/(CE76+CF76)*BC76),0)</f>
        <v>0</v>
      </c>
      <c r="BD52" s="195">
        <f>ROUND((B52/(CE76+CF76)*BD76),0)</f>
        <v>36564</v>
      </c>
      <c r="BE52" s="195">
        <f>ROUND((B52/(CE76+CF76)*BE76),0)</f>
        <v>634257</v>
      </c>
      <c r="BF52" s="195">
        <f>ROUND((B52/(CE76+CF76)*BF76),0)</f>
        <v>49694</v>
      </c>
      <c r="BG52" s="195">
        <f>ROUND((B52/(CE76+CF76)*BG76),0)</f>
        <v>5511</v>
      </c>
      <c r="BH52" s="195">
        <f>ROUND((B52/(CE76+CF76)*BH76),0)</f>
        <v>36014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172790</v>
      </c>
      <c r="BM52" s="195">
        <f>ROUND((B52/(CE76+CF76)*BM76),0)</f>
        <v>0</v>
      </c>
      <c r="BN52" s="195">
        <f>ROUND((B52/(CE76+CF76)*BN76),0)</f>
        <v>116970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27658</v>
      </c>
      <c r="BT52" s="195">
        <f>ROUND((B52/(CE76+CF76)*BT76),0)</f>
        <v>28623</v>
      </c>
      <c r="BU52" s="195">
        <f>ROUND((B52/(CE76+CF76)*BU76),0)</f>
        <v>0</v>
      </c>
      <c r="BV52" s="195">
        <f>ROUND((B52/(CE76+CF76)*BV76),0)</f>
        <v>116142</v>
      </c>
      <c r="BW52" s="195">
        <f>ROUND((B52/(CE76+CF76)*BW76),0)</f>
        <v>22886</v>
      </c>
      <c r="BX52" s="195">
        <f>ROUND((B52/(CE76+CF76)*BX76),0)</f>
        <v>0</v>
      </c>
      <c r="BY52" s="195">
        <f>ROUND((B52/(CE76+CF76)*BY76),0)</f>
        <v>36028</v>
      </c>
      <c r="BZ52" s="195">
        <f>ROUND((B52/(CE76+CF76)*BZ76),0)</f>
        <v>0</v>
      </c>
      <c r="CA52" s="195">
        <f>ROUND((B52/(CE76+CF76)*CA76),0)</f>
        <v>101306</v>
      </c>
      <c r="CB52" s="195">
        <f>ROUND((B52/(CE76+CF76)*CB76),0)</f>
        <v>0</v>
      </c>
      <c r="CC52" s="195">
        <f>ROUND((B52/(CE76+CF76)*CC76),0)</f>
        <v>334490</v>
      </c>
      <c r="CD52" s="195"/>
      <c r="CE52" s="195">
        <f>SUM(C52:CD52)</f>
        <v>4754664</v>
      </c>
    </row>
    <row r="53" spans="1:84" ht="12.6" customHeight="1" x14ac:dyDescent="0.2">
      <c r="A53" s="175" t="s">
        <v>206</v>
      </c>
      <c r="B53" s="195">
        <f>B51+B52</f>
        <v>4754664.2600000007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">
      <c r="A59" s="171" t="s">
        <v>233</v>
      </c>
      <c r="B59" s="175"/>
      <c r="C59" s="184">
        <v>3057.4565027107387</v>
      </c>
      <c r="D59" s="184">
        <v>0</v>
      </c>
      <c r="E59" s="184">
        <v>30512.543497289258</v>
      </c>
      <c r="F59" s="184">
        <v>0</v>
      </c>
      <c r="G59" s="184">
        <v>0</v>
      </c>
      <c r="H59" s="184">
        <v>0</v>
      </c>
      <c r="I59" s="184">
        <v>0</v>
      </c>
      <c r="J59" s="184">
        <v>2233</v>
      </c>
      <c r="K59" s="184">
        <v>0</v>
      </c>
      <c r="L59" s="184">
        <v>0</v>
      </c>
      <c r="M59" s="184">
        <v>0</v>
      </c>
      <c r="N59" s="184">
        <v>0</v>
      </c>
      <c r="O59" s="184">
        <v>1163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161175</v>
      </c>
      <c r="AZ59" s="185">
        <v>0</v>
      </c>
      <c r="BA59" s="248"/>
      <c r="BB59" s="248"/>
      <c r="BC59" s="248"/>
      <c r="BD59" s="248"/>
      <c r="BE59" s="185">
        <v>217104.36999999991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">
      <c r="A60" s="250" t="s">
        <v>234</v>
      </c>
      <c r="B60" s="175"/>
      <c r="C60" s="186">
        <v>37.19</v>
      </c>
      <c r="D60" s="187">
        <v>0</v>
      </c>
      <c r="E60" s="187">
        <v>229.29999999999998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102.74000000000001</v>
      </c>
      <c r="Q60" s="221">
        <v>0</v>
      </c>
      <c r="R60" s="221">
        <v>0</v>
      </c>
      <c r="S60" s="221">
        <v>1.5699999999999998</v>
      </c>
      <c r="T60" s="221">
        <v>0</v>
      </c>
      <c r="U60" s="221">
        <v>30.159999999999997</v>
      </c>
      <c r="V60" s="221">
        <v>15.43</v>
      </c>
      <c r="W60" s="221">
        <v>0</v>
      </c>
      <c r="X60" s="221">
        <v>0</v>
      </c>
      <c r="Y60" s="221">
        <v>7.69</v>
      </c>
      <c r="Z60" s="221">
        <v>0</v>
      </c>
      <c r="AA60" s="221">
        <v>2.0500000000000003</v>
      </c>
      <c r="AB60" s="221">
        <v>23.45</v>
      </c>
      <c r="AC60" s="221">
        <v>32.14</v>
      </c>
      <c r="AD60" s="221">
        <v>0</v>
      </c>
      <c r="AE60" s="221">
        <v>0</v>
      </c>
      <c r="AF60" s="221">
        <v>0</v>
      </c>
      <c r="AG60" s="221">
        <v>75.53</v>
      </c>
      <c r="AH60" s="221">
        <v>0</v>
      </c>
      <c r="AI60" s="221">
        <v>0</v>
      </c>
      <c r="AJ60" s="221">
        <v>21.130000000000003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0.23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40.24</v>
      </c>
      <c r="AZ60" s="221">
        <v>0</v>
      </c>
      <c r="BA60" s="221">
        <v>2.39</v>
      </c>
      <c r="BB60" s="221">
        <v>8.06</v>
      </c>
      <c r="BC60" s="221">
        <v>0</v>
      </c>
      <c r="BD60" s="221">
        <v>0</v>
      </c>
      <c r="BE60" s="221">
        <v>41.040000000000006</v>
      </c>
      <c r="BF60" s="221">
        <v>32.56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3.8299999999999996</v>
      </c>
      <c r="BO60" s="221">
        <v>0</v>
      </c>
      <c r="BP60" s="221">
        <v>0</v>
      </c>
      <c r="BQ60" s="221">
        <v>0</v>
      </c>
      <c r="BR60" s="221">
        <v>0</v>
      </c>
      <c r="BS60" s="221">
        <v>0.97</v>
      </c>
      <c r="BT60" s="221">
        <v>3.6</v>
      </c>
      <c r="BU60" s="221">
        <v>0</v>
      </c>
      <c r="BV60" s="221">
        <v>1.28</v>
      </c>
      <c r="BW60" s="221">
        <v>1.7000000000000002</v>
      </c>
      <c r="BX60" s="221">
        <v>0</v>
      </c>
      <c r="BY60" s="221">
        <v>34.11</v>
      </c>
      <c r="BZ60" s="221">
        <v>0</v>
      </c>
      <c r="CA60" s="221">
        <v>2.0099999999999998</v>
      </c>
      <c r="CB60" s="221">
        <v>0</v>
      </c>
      <c r="CC60" s="221">
        <v>5.6099999999999994</v>
      </c>
      <c r="CD60" s="249" t="s">
        <v>221</v>
      </c>
      <c r="CE60" s="251">
        <f t="shared" ref="CE60:CE70" si="0">SUM(C60:CD60)</f>
        <v>756.01</v>
      </c>
    </row>
    <row r="61" spans="1:84" ht="12.6" customHeight="1" x14ac:dyDescent="0.2">
      <c r="A61" s="171" t="s">
        <v>235</v>
      </c>
      <c r="B61" s="175"/>
      <c r="C61" s="184">
        <v>4023554.64</v>
      </c>
      <c r="D61" s="184">
        <v>0</v>
      </c>
      <c r="E61" s="184">
        <v>20074084.170000002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8784339.1000000015</v>
      </c>
      <c r="Q61" s="185">
        <v>0</v>
      </c>
      <c r="R61" s="185">
        <v>0</v>
      </c>
      <c r="S61" s="185">
        <v>97531.55</v>
      </c>
      <c r="T61" s="185">
        <v>0</v>
      </c>
      <c r="U61" s="185">
        <v>2084444.4899999998</v>
      </c>
      <c r="V61" s="185">
        <v>1217820.0599999998</v>
      </c>
      <c r="W61" s="185">
        <v>0</v>
      </c>
      <c r="X61" s="185">
        <v>0</v>
      </c>
      <c r="Y61" s="185">
        <v>859523.1</v>
      </c>
      <c r="Z61" s="185">
        <v>0</v>
      </c>
      <c r="AA61" s="185">
        <v>215831.75</v>
      </c>
      <c r="AB61" s="185">
        <v>2483813.8200000003</v>
      </c>
      <c r="AC61" s="185">
        <v>2711322.27</v>
      </c>
      <c r="AD61" s="185">
        <v>0</v>
      </c>
      <c r="AE61" s="185">
        <v>0</v>
      </c>
      <c r="AF61" s="185">
        <v>0</v>
      </c>
      <c r="AG61" s="185">
        <v>6363600.5199999996</v>
      </c>
      <c r="AH61" s="185">
        <v>0</v>
      </c>
      <c r="AI61" s="185">
        <v>0</v>
      </c>
      <c r="AJ61" s="185">
        <v>2134804.6599999997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7577.12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1797950.5799999996</v>
      </c>
      <c r="AZ61" s="185">
        <v>0</v>
      </c>
      <c r="BA61" s="185">
        <v>95733.74000000002</v>
      </c>
      <c r="BB61" s="185">
        <v>604874.89999999991</v>
      </c>
      <c r="BC61" s="185">
        <v>0</v>
      </c>
      <c r="BD61" s="185">
        <v>0</v>
      </c>
      <c r="BE61" s="185">
        <v>2935662.39</v>
      </c>
      <c r="BF61" s="185">
        <v>1306148.6499999999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735401.20000000007</v>
      </c>
      <c r="BO61" s="185">
        <v>0</v>
      </c>
      <c r="BP61" s="185">
        <v>0</v>
      </c>
      <c r="BQ61" s="185">
        <v>0</v>
      </c>
      <c r="BR61" s="185">
        <v>0</v>
      </c>
      <c r="BS61" s="185">
        <v>47670.689999999995</v>
      </c>
      <c r="BT61" s="185">
        <v>284842.13000000006</v>
      </c>
      <c r="BU61" s="185">
        <v>0</v>
      </c>
      <c r="BV61" s="185">
        <v>60886.75</v>
      </c>
      <c r="BW61" s="185">
        <v>164785.88999999996</v>
      </c>
      <c r="BX61" s="185">
        <v>0</v>
      </c>
      <c r="BY61" s="185">
        <v>2893233.21</v>
      </c>
      <c r="BZ61" s="185">
        <v>0</v>
      </c>
      <c r="CA61" s="185">
        <v>255803.98999999993</v>
      </c>
      <c r="CB61" s="185">
        <v>0</v>
      </c>
      <c r="CC61" s="185">
        <v>411652.34000000008</v>
      </c>
      <c r="CD61" s="249" t="s">
        <v>221</v>
      </c>
      <c r="CE61" s="195">
        <f t="shared" si="0"/>
        <v>62652893.710000016</v>
      </c>
      <c r="CF61" s="252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387113</v>
      </c>
      <c r="D62" s="195">
        <f t="shared" si="1"/>
        <v>0</v>
      </c>
      <c r="E62" s="195">
        <f t="shared" si="1"/>
        <v>1931360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845155</v>
      </c>
      <c r="Q62" s="195">
        <f t="shared" si="1"/>
        <v>0</v>
      </c>
      <c r="R62" s="195">
        <f t="shared" si="1"/>
        <v>0</v>
      </c>
      <c r="S62" s="195">
        <f t="shared" si="1"/>
        <v>9384</v>
      </c>
      <c r="T62" s="195">
        <f t="shared" si="1"/>
        <v>0</v>
      </c>
      <c r="U62" s="195">
        <f t="shared" si="1"/>
        <v>200548</v>
      </c>
      <c r="V62" s="195">
        <f t="shared" si="1"/>
        <v>117168</v>
      </c>
      <c r="W62" s="195">
        <f t="shared" si="1"/>
        <v>0</v>
      </c>
      <c r="X62" s="195">
        <f t="shared" si="1"/>
        <v>0</v>
      </c>
      <c r="Y62" s="195">
        <f t="shared" si="1"/>
        <v>82696</v>
      </c>
      <c r="Z62" s="195">
        <f t="shared" si="1"/>
        <v>0</v>
      </c>
      <c r="AA62" s="195">
        <f t="shared" si="1"/>
        <v>20766</v>
      </c>
      <c r="AB62" s="195">
        <f t="shared" si="1"/>
        <v>238972</v>
      </c>
      <c r="AC62" s="195">
        <f t="shared" si="1"/>
        <v>260861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612252</v>
      </c>
      <c r="AH62" s="195">
        <f t="shared" si="1"/>
        <v>0</v>
      </c>
      <c r="AI62" s="195">
        <f t="shared" si="1"/>
        <v>0</v>
      </c>
      <c r="AJ62" s="195">
        <f t="shared" si="1"/>
        <v>205393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729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172984</v>
      </c>
      <c r="AZ62" s="195">
        <f>ROUND(AZ47+AZ48,0)</f>
        <v>0</v>
      </c>
      <c r="BA62" s="195">
        <f>ROUND(BA47+BA48,0)</f>
        <v>9211</v>
      </c>
      <c r="BB62" s="195">
        <f t="shared" si="1"/>
        <v>58196</v>
      </c>
      <c r="BC62" s="195">
        <f t="shared" si="1"/>
        <v>0</v>
      </c>
      <c r="BD62" s="195">
        <f t="shared" si="1"/>
        <v>0</v>
      </c>
      <c r="BE62" s="195">
        <f t="shared" si="1"/>
        <v>282445</v>
      </c>
      <c r="BF62" s="195">
        <f t="shared" si="1"/>
        <v>125667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70754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4586</v>
      </c>
      <c r="BT62" s="195">
        <f t="shared" si="2"/>
        <v>27405</v>
      </c>
      <c r="BU62" s="195">
        <f t="shared" si="2"/>
        <v>0</v>
      </c>
      <c r="BV62" s="195">
        <f t="shared" si="2"/>
        <v>5858</v>
      </c>
      <c r="BW62" s="195">
        <f t="shared" si="2"/>
        <v>15854</v>
      </c>
      <c r="BX62" s="195">
        <f t="shared" si="2"/>
        <v>0</v>
      </c>
      <c r="BY62" s="195">
        <f t="shared" si="2"/>
        <v>278363</v>
      </c>
      <c r="BZ62" s="195">
        <f t="shared" si="2"/>
        <v>0</v>
      </c>
      <c r="CA62" s="195">
        <f t="shared" si="2"/>
        <v>24611</v>
      </c>
      <c r="CB62" s="195">
        <f t="shared" si="2"/>
        <v>0</v>
      </c>
      <c r="CC62" s="195">
        <f t="shared" si="2"/>
        <v>39606</v>
      </c>
      <c r="CD62" s="249" t="s">
        <v>221</v>
      </c>
      <c r="CE62" s="195">
        <f t="shared" si="0"/>
        <v>6027937</v>
      </c>
      <c r="CF62" s="252"/>
    </row>
    <row r="63" spans="1:84" ht="12.6" customHeight="1" x14ac:dyDescent="0.2">
      <c r="A63" s="171" t="s">
        <v>236</v>
      </c>
      <c r="B63" s="175"/>
      <c r="C63" s="184">
        <v>490339.84000000008</v>
      </c>
      <c r="D63" s="184">
        <v>0</v>
      </c>
      <c r="E63" s="184">
        <v>934264.76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101662.51000000001</v>
      </c>
      <c r="Q63" s="185">
        <v>0</v>
      </c>
      <c r="R63" s="185">
        <v>0</v>
      </c>
      <c r="S63" s="185">
        <v>5849.55</v>
      </c>
      <c r="T63" s="185">
        <v>0</v>
      </c>
      <c r="U63" s="185">
        <v>90666.880000000005</v>
      </c>
      <c r="V63" s="185">
        <v>36039.699999999997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765.1</v>
      </c>
      <c r="AD63" s="185">
        <v>0</v>
      </c>
      <c r="AE63" s="185">
        <v>153.9</v>
      </c>
      <c r="AF63" s="185">
        <v>0</v>
      </c>
      <c r="AG63" s="185">
        <v>590672.96</v>
      </c>
      <c r="AH63" s="185">
        <v>0</v>
      </c>
      <c r="AI63" s="185">
        <v>0</v>
      </c>
      <c r="AJ63" s="185">
        <v>6677.9999999999964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1000</v>
      </c>
      <c r="AY63" s="185">
        <v>34736.089999999997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6560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1564552.46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2768765.6899999995</v>
      </c>
      <c r="BX63" s="185">
        <v>0</v>
      </c>
      <c r="BY63" s="185">
        <v>112.5</v>
      </c>
      <c r="BZ63" s="185">
        <v>0</v>
      </c>
      <c r="CA63" s="185">
        <v>0</v>
      </c>
      <c r="CB63" s="185">
        <v>0</v>
      </c>
      <c r="CC63" s="185">
        <v>33682.009999999995</v>
      </c>
      <c r="CD63" s="249" t="s">
        <v>221</v>
      </c>
      <c r="CE63" s="195">
        <f t="shared" si="0"/>
        <v>6666501.9499999993</v>
      </c>
      <c r="CF63" s="252"/>
    </row>
    <row r="64" spans="1:84" ht="12.6" customHeight="1" x14ac:dyDescent="0.2">
      <c r="A64" s="171" t="s">
        <v>237</v>
      </c>
      <c r="B64" s="175"/>
      <c r="C64" s="184">
        <v>639776.46000000008</v>
      </c>
      <c r="D64" s="184">
        <v>0</v>
      </c>
      <c r="E64" s="185">
        <v>1922496.6899999997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14757931.469999997</v>
      </c>
      <c r="Q64" s="185">
        <v>0</v>
      </c>
      <c r="R64" s="185">
        <v>444303.73000000004</v>
      </c>
      <c r="S64" s="185">
        <v>-378084.43999999994</v>
      </c>
      <c r="T64" s="185">
        <v>0</v>
      </c>
      <c r="U64" s="185">
        <v>985711.18</v>
      </c>
      <c r="V64" s="185">
        <v>135970.62</v>
      </c>
      <c r="W64" s="185">
        <v>0</v>
      </c>
      <c r="X64" s="185">
        <v>0</v>
      </c>
      <c r="Y64" s="185">
        <v>898272.39999999979</v>
      </c>
      <c r="Z64" s="185">
        <v>0</v>
      </c>
      <c r="AA64" s="185">
        <v>214499.49999999997</v>
      </c>
      <c r="AB64" s="185">
        <v>13708988.240000002</v>
      </c>
      <c r="AC64" s="185">
        <v>581500.04</v>
      </c>
      <c r="AD64" s="185">
        <v>0</v>
      </c>
      <c r="AE64" s="185">
        <v>15638.41</v>
      </c>
      <c r="AF64" s="185">
        <v>0</v>
      </c>
      <c r="AG64" s="185">
        <v>914878.12</v>
      </c>
      <c r="AH64" s="185">
        <v>0</v>
      </c>
      <c r="AI64" s="185">
        <v>0</v>
      </c>
      <c r="AJ64" s="185">
        <v>381823.36000000004</v>
      </c>
      <c r="AK64" s="185">
        <v>432.64</v>
      </c>
      <c r="AL64" s="185">
        <v>3825.62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-156.56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631740.3899999999</v>
      </c>
      <c r="AZ64" s="185">
        <v>0</v>
      </c>
      <c r="BA64" s="185">
        <v>4550.6499999999996</v>
      </c>
      <c r="BB64" s="185">
        <v>2496.36</v>
      </c>
      <c r="BC64" s="185">
        <v>0</v>
      </c>
      <c r="BD64" s="185">
        <v>-43368.17</v>
      </c>
      <c r="BE64" s="185">
        <v>623523.69000000006</v>
      </c>
      <c r="BF64" s="185">
        <v>251794.48999999993</v>
      </c>
      <c r="BG64" s="185">
        <v>123.54</v>
      </c>
      <c r="BH64" s="185">
        <v>1060.3600000000001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67716.610000000015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761.28999999999985</v>
      </c>
      <c r="BU64" s="185">
        <v>0</v>
      </c>
      <c r="BV64" s="185">
        <v>0</v>
      </c>
      <c r="BW64" s="185">
        <v>2103.1000000000004</v>
      </c>
      <c r="BX64" s="185">
        <v>0</v>
      </c>
      <c r="BY64" s="185">
        <v>53484.91</v>
      </c>
      <c r="BZ64" s="185">
        <v>0</v>
      </c>
      <c r="CA64" s="185">
        <v>0</v>
      </c>
      <c r="CB64" s="185">
        <v>0</v>
      </c>
      <c r="CC64" s="185">
        <v>40913.709999999992</v>
      </c>
      <c r="CD64" s="249" t="s">
        <v>221</v>
      </c>
      <c r="CE64" s="195">
        <f t="shared" si="0"/>
        <v>36864708.409999982</v>
      </c>
      <c r="CF64" s="252"/>
    </row>
    <row r="65" spans="1:84" ht="12.6" customHeight="1" x14ac:dyDescent="0.2">
      <c r="A65" s="171" t="s">
        <v>238</v>
      </c>
      <c r="B65" s="175"/>
      <c r="C65" s="184">
        <v>0</v>
      </c>
      <c r="D65" s="184">
        <v>0</v>
      </c>
      <c r="E65" s="184">
        <v>479.16999999999996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65.180000000000007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4</v>
      </c>
      <c r="W65" s="185">
        <v>0</v>
      </c>
      <c r="X65" s="185">
        <v>0</v>
      </c>
      <c r="Y65" s="185">
        <v>114.53</v>
      </c>
      <c r="Z65" s="185">
        <v>0</v>
      </c>
      <c r="AA65" s="185">
        <v>0</v>
      </c>
      <c r="AB65" s="185">
        <v>395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13016.039999999997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4281.0499999999993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289.95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1477193.4300000002</v>
      </c>
      <c r="BF65" s="185">
        <v>189352.69</v>
      </c>
      <c r="BG65" s="185">
        <v>0</v>
      </c>
      <c r="BH65" s="185">
        <v>547.90000000000009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119248.56999999999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175</v>
      </c>
      <c r="BW65" s="185">
        <v>175</v>
      </c>
      <c r="BX65" s="185">
        <v>0</v>
      </c>
      <c r="BY65" s="185">
        <v>2949.83</v>
      </c>
      <c r="BZ65" s="185">
        <v>0</v>
      </c>
      <c r="CA65" s="185">
        <v>0</v>
      </c>
      <c r="CB65" s="185">
        <v>0</v>
      </c>
      <c r="CC65" s="185">
        <v>-94.709999999999951</v>
      </c>
      <c r="CD65" s="249" t="s">
        <v>221</v>
      </c>
      <c r="CE65" s="195">
        <f t="shared" si="0"/>
        <v>1808192.6300000001</v>
      </c>
      <c r="CF65" s="252"/>
    </row>
    <row r="66" spans="1:84" ht="12.6" customHeight="1" x14ac:dyDescent="0.2">
      <c r="A66" s="171" t="s">
        <v>239</v>
      </c>
      <c r="B66" s="175"/>
      <c r="C66" s="184">
        <v>703308.79</v>
      </c>
      <c r="D66" s="184">
        <v>0</v>
      </c>
      <c r="E66" s="184">
        <v>402500.28999999992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976479.77999999991</v>
      </c>
      <c r="Q66" s="185">
        <v>0</v>
      </c>
      <c r="R66" s="185">
        <v>2185035.6700000004</v>
      </c>
      <c r="S66" s="184">
        <v>16527.03</v>
      </c>
      <c r="T66" s="184">
        <v>0</v>
      </c>
      <c r="U66" s="185">
        <v>3759887.11</v>
      </c>
      <c r="V66" s="185">
        <v>16521.660000000003</v>
      </c>
      <c r="W66" s="185">
        <v>0</v>
      </c>
      <c r="X66" s="185">
        <v>0</v>
      </c>
      <c r="Y66" s="185">
        <v>10743853.890000001</v>
      </c>
      <c r="Z66" s="185">
        <v>25364.890000000003</v>
      </c>
      <c r="AA66" s="185">
        <v>174315.19999999998</v>
      </c>
      <c r="AB66" s="185">
        <v>386847.91</v>
      </c>
      <c r="AC66" s="185">
        <v>14875.970000000001</v>
      </c>
      <c r="AD66" s="185">
        <v>0</v>
      </c>
      <c r="AE66" s="185">
        <v>1300565.6599999999</v>
      </c>
      <c r="AF66" s="185">
        <v>0</v>
      </c>
      <c r="AG66" s="185">
        <v>112518.88</v>
      </c>
      <c r="AH66" s="185">
        <v>0</v>
      </c>
      <c r="AI66" s="185">
        <v>0</v>
      </c>
      <c r="AJ66" s="185">
        <v>1179615.6899999997</v>
      </c>
      <c r="AK66" s="185">
        <v>496331.76000000013</v>
      </c>
      <c r="AL66" s="185">
        <v>174158.31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167.92000000000002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49.01</v>
      </c>
      <c r="AY66" s="185">
        <v>668567.17000000016</v>
      </c>
      <c r="AZ66" s="185">
        <v>0</v>
      </c>
      <c r="BA66" s="185">
        <v>389707.3</v>
      </c>
      <c r="BB66" s="185">
        <v>31592.860000000004</v>
      </c>
      <c r="BC66" s="185">
        <v>0</v>
      </c>
      <c r="BD66" s="185">
        <v>28798.490000000005</v>
      </c>
      <c r="BE66" s="185">
        <v>1429702.8899999994</v>
      </c>
      <c r="BF66" s="185">
        <v>88059</v>
      </c>
      <c r="BG66" s="185">
        <v>150.28</v>
      </c>
      <c r="BH66" s="185">
        <v>-10771.77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222294.05</v>
      </c>
      <c r="BO66" s="185">
        <v>0</v>
      </c>
      <c r="BP66" s="185">
        <v>0</v>
      </c>
      <c r="BQ66" s="185">
        <v>0</v>
      </c>
      <c r="BR66" s="185">
        <v>0</v>
      </c>
      <c r="BS66" s="185">
        <v>48.06</v>
      </c>
      <c r="BT66" s="185">
        <v>43.53</v>
      </c>
      <c r="BU66" s="185">
        <v>0</v>
      </c>
      <c r="BV66" s="185">
        <v>171.29999999999998</v>
      </c>
      <c r="BW66" s="185">
        <v>495.62</v>
      </c>
      <c r="BX66" s="185">
        <v>0</v>
      </c>
      <c r="BY66" s="185">
        <v>1244833.43</v>
      </c>
      <c r="BZ66" s="185">
        <v>0</v>
      </c>
      <c r="CA66" s="185">
        <v>63.64</v>
      </c>
      <c r="CB66" s="185">
        <v>0</v>
      </c>
      <c r="CC66" s="185">
        <v>10742.25</v>
      </c>
      <c r="CD66" s="249" t="s">
        <v>221</v>
      </c>
      <c r="CE66" s="195">
        <f t="shared" si="0"/>
        <v>26773423.520000007</v>
      </c>
      <c r="CF66" s="252"/>
    </row>
    <row r="67" spans="1:84" ht="12.6" customHeight="1" x14ac:dyDescent="0.2">
      <c r="A67" s="171" t="s">
        <v>6</v>
      </c>
      <c r="B67" s="175"/>
      <c r="C67" s="195">
        <f>ROUND(C51+C52,0)</f>
        <v>122688</v>
      </c>
      <c r="D67" s="195">
        <f>ROUND(D51+D52,0)</f>
        <v>0</v>
      </c>
      <c r="E67" s="195">
        <f t="shared" ref="E67:BP67" si="3">ROUND(E51+E52,0)</f>
        <v>1226694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672600</v>
      </c>
      <c r="Q67" s="195">
        <f t="shared" si="3"/>
        <v>0</v>
      </c>
      <c r="R67" s="195">
        <f t="shared" si="3"/>
        <v>4371</v>
      </c>
      <c r="S67" s="195">
        <f t="shared" si="3"/>
        <v>87991</v>
      </c>
      <c r="T67" s="195">
        <f t="shared" si="3"/>
        <v>0</v>
      </c>
      <c r="U67" s="195">
        <f t="shared" si="3"/>
        <v>104375</v>
      </c>
      <c r="V67" s="195">
        <f t="shared" si="3"/>
        <v>35703</v>
      </c>
      <c r="W67" s="195">
        <f t="shared" si="3"/>
        <v>0</v>
      </c>
      <c r="X67" s="195">
        <f t="shared" si="3"/>
        <v>0</v>
      </c>
      <c r="Y67" s="195">
        <f t="shared" si="3"/>
        <v>89629</v>
      </c>
      <c r="Z67" s="195">
        <f t="shared" si="3"/>
        <v>4881</v>
      </c>
      <c r="AA67" s="195">
        <f t="shared" si="3"/>
        <v>41799</v>
      </c>
      <c r="AB67" s="195">
        <f t="shared" si="3"/>
        <v>50473</v>
      </c>
      <c r="AC67" s="195">
        <f t="shared" si="3"/>
        <v>41701</v>
      </c>
      <c r="AD67" s="195">
        <f t="shared" si="3"/>
        <v>0</v>
      </c>
      <c r="AE67" s="195">
        <f t="shared" si="3"/>
        <v>49843</v>
      </c>
      <c r="AF67" s="195">
        <f t="shared" si="3"/>
        <v>0</v>
      </c>
      <c r="AG67" s="195">
        <f t="shared" si="3"/>
        <v>265534</v>
      </c>
      <c r="AH67" s="195">
        <f t="shared" si="3"/>
        <v>0</v>
      </c>
      <c r="AI67" s="195">
        <f t="shared" si="3"/>
        <v>0</v>
      </c>
      <c r="AJ67" s="195">
        <f t="shared" si="3"/>
        <v>2337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207616</v>
      </c>
      <c r="AZ67" s="195">
        <f>ROUND(AZ51+AZ52,0)</f>
        <v>0</v>
      </c>
      <c r="BA67" s="195">
        <f>ROUND(BA51+BA52,0)</f>
        <v>18399</v>
      </c>
      <c r="BB67" s="195">
        <f t="shared" si="3"/>
        <v>9097</v>
      </c>
      <c r="BC67" s="195">
        <f t="shared" si="3"/>
        <v>0</v>
      </c>
      <c r="BD67" s="195">
        <f t="shared" si="3"/>
        <v>36564</v>
      </c>
      <c r="BE67" s="195">
        <f t="shared" si="3"/>
        <v>634257</v>
      </c>
      <c r="BF67" s="195">
        <f t="shared" si="3"/>
        <v>49694</v>
      </c>
      <c r="BG67" s="195">
        <f t="shared" si="3"/>
        <v>5511</v>
      </c>
      <c r="BH67" s="195">
        <f t="shared" si="3"/>
        <v>36014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172790</v>
      </c>
      <c r="BM67" s="195">
        <f t="shared" si="3"/>
        <v>0</v>
      </c>
      <c r="BN67" s="195">
        <f t="shared" si="3"/>
        <v>116970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27658</v>
      </c>
      <c r="BT67" s="195">
        <f t="shared" si="4"/>
        <v>28623</v>
      </c>
      <c r="BU67" s="195">
        <f t="shared" si="4"/>
        <v>0</v>
      </c>
      <c r="BV67" s="195">
        <f t="shared" si="4"/>
        <v>116142</v>
      </c>
      <c r="BW67" s="195">
        <f t="shared" si="4"/>
        <v>22886</v>
      </c>
      <c r="BX67" s="195">
        <f t="shared" si="4"/>
        <v>0</v>
      </c>
      <c r="BY67" s="195">
        <f t="shared" si="4"/>
        <v>36028</v>
      </c>
      <c r="BZ67" s="195">
        <f t="shared" si="4"/>
        <v>0</v>
      </c>
      <c r="CA67" s="195">
        <f t="shared" si="4"/>
        <v>101306</v>
      </c>
      <c r="CB67" s="195">
        <f t="shared" si="4"/>
        <v>0</v>
      </c>
      <c r="CC67" s="195">
        <f t="shared" si="4"/>
        <v>334490</v>
      </c>
      <c r="CD67" s="249" t="s">
        <v>221</v>
      </c>
      <c r="CE67" s="195">
        <f t="shared" si="0"/>
        <v>4754664</v>
      </c>
      <c r="CF67" s="252"/>
    </row>
    <row r="68" spans="1:84" ht="12.6" customHeight="1" x14ac:dyDescent="0.2">
      <c r="A68" s="171" t="s">
        <v>240</v>
      </c>
      <c r="B68" s="175"/>
      <c r="C68" s="184">
        <v>0</v>
      </c>
      <c r="D68" s="184">
        <v>0</v>
      </c>
      <c r="E68" s="184">
        <v>8881.49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138497.23000000001</v>
      </c>
      <c r="Q68" s="185">
        <v>0</v>
      </c>
      <c r="R68" s="185">
        <v>0</v>
      </c>
      <c r="S68" s="185">
        <v>0</v>
      </c>
      <c r="T68" s="185">
        <v>0</v>
      </c>
      <c r="U68" s="185">
        <v>71613.189999999988</v>
      </c>
      <c r="V68" s="185">
        <v>9049.67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383199.64999999997</v>
      </c>
      <c r="AC68" s="185">
        <v>246.89</v>
      </c>
      <c r="AD68" s="185">
        <v>0</v>
      </c>
      <c r="AE68" s="185">
        <v>0</v>
      </c>
      <c r="AF68" s="185">
        <v>0</v>
      </c>
      <c r="AG68" s="185">
        <v>110065.20000000003</v>
      </c>
      <c r="AH68" s="185">
        <v>0</v>
      </c>
      <c r="AI68" s="185">
        <v>0</v>
      </c>
      <c r="AJ68" s="185">
        <v>369940.23000000004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5716.14</v>
      </c>
      <c r="BF68" s="185">
        <v>0</v>
      </c>
      <c r="BG68" s="185">
        <v>0</v>
      </c>
      <c r="BH68" s="185">
        <v>22965.329999999998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137116.39999999997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108.96000000000002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1257400.3799999999</v>
      </c>
      <c r="CF68" s="252"/>
    </row>
    <row r="69" spans="1:84" ht="12.6" customHeight="1" x14ac:dyDescent="0.2">
      <c r="A69" s="171" t="s">
        <v>241</v>
      </c>
      <c r="B69" s="175"/>
      <c r="C69" s="184">
        <v>2052.06</v>
      </c>
      <c r="D69" s="184">
        <v>0</v>
      </c>
      <c r="E69" s="185">
        <v>17302.82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90517.94</v>
      </c>
      <c r="Q69" s="185">
        <v>0</v>
      </c>
      <c r="R69" s="224">
        <v>3292.25</v>
      </c>
      <c r="S69" s="185">
        <v>268.3</v>
      </c>
      <c r="T69" s="184">
        <v>0</v>
      </c>
      <c r="U69" s="185">
        <v>15529.980000000001</v>
      </c>
      <c r="V69" s="185">
        <v>5923.99</v>
      </c>
      <c r="W69" s="184">
        <v>0</v>
      </c>
      <c r="X69" s="185">
        <v>0</v>
      </c>
      <c r="Y69" s="185">
        <v>652.29</v>
      </c>
      <c r="Z69" s="185">
        <v>0</v>
      </c>
      <c r="AA69" s="185">
        <v>35.26</v>
      </c>
      <c r="AB69" s="185">
        <v>20125.36</v>
      </c>
      <c r="AC69" s="185">
        <v>15169.279999999999</v>
      </c>
      <c r="AD69" s="185">
        <v>0</v>
      </c>
      <c r="AE69" s="185">
        <v>0</v>
      </c>
      <c r="AF69" s="185">
        <v>0</v>
      </c>
      <c r="AG69" s="185">
        <v>18455.36</v>
      </c>
      <c r="AH69" s="185">
        <v>0</v>
      </c>
      <c r="AI69" s="185">
        <v>0</v>
      </c>
      <c r="AJ69" s="185">
        <v>12194.32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22553.040000000001</v>
      </c>
      <c r="AZ69" s="185">
        <v>0</v>
      </c>
      <c r="BA69" s="185">
        <v>110</v>
      </c>
      <c r="BB69" s="185">
        <v>362.5</v>
      </c>
      <c r="BC69" s="185">
        <v>0</v>
      </c>
      <c r="BD69" s="185">
        <v>0</v>
      </c>
      <c r="BE69" s="185">
        <v>24682.61</v>
      </c>
      <c r="BF69" s="185">
        <v>3198.3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522766.36</v>
      </c>
      <c r="BO69" s="185">
        <v>0</v>
      </c>
      <c r="BP69" s="185">
        <v>3.99</v>
      </c>
      <c r="BQ69" s="185">
        <v>0</v>
      </c>
      <c r="BR69" s="185">
        <v>0</v>
      </c>
      <c r="BS69" s="185">
        <v>399.43999999999994</v>
      </c>
      <c r="BT69" s="185">
        <v>975.60000000000014</v>
      </c>
      <c r="BU69" s="185">
        <v>0</v>
      </c>
      <c r="BV69" s="185">
        <v>0</v>
      </c>
      <c r="BW69" s="185">
        <v>18613.3</v>
      </c>
      <c r="BX69" s="185">
        <v>0</v>
      </c>
      <c r="BY69" s="185">
        <v>122882.05999999998</v>
      </c>
      <c r="BZ69" s="185">
        <v>0</v>
      </c>
      <c r="CA69" s="185">
        <v>5680.59</v>
      </c>
      <c r="CB69" s="185">
        <v>0</v>
      </c>
      <c r="CC69" s="185">
        <v>56057265.180032894</v>
      </c>
      <c r="CD69" s="188">
        <v>8488868.5899997614</v>
      </c>
      <c r="CE69" s="195">
        <f t="shared" si="0"/>
        <v>65469880.770032659</v>
      </c>
      <c r="CF69" s="252"/>
    </row>
    <row r="70" spans="1:84" ht="12.6" customHeight="1" x14ac:dyDescent="0.2">
      <c r="A70" s="171" t="s">
        <v>242</v>
      </c>
      <c r="B70" s="175"/>
      <c r="C70" s="184">
        <v>0</v>
      </c>
      <c r="D70" s="184">
        <v>0</v>
      </c>
      <c r="E70" s="184">
        <v>17302.39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15043.75</v>
      </c>
      <c r="Q70" s="184">
        <v>0</v>
      </c>
      <c r="R70" s="184">
        <v>0</v>
      </c>
      <c r="S70" s="184">
        <v>0</v>
      </c>
      <c r="T70" s="184">
        <v>0</v>
      </c>
      <c r="U70" s="185">
        <v>8804.4</v>
      </c>
      <c r="V70" s="184">
        <v>350</v>
      </c>
      <c r="W70" s="184">
        <v>0</v>
      </c>
      <c r="X70" s="185">
        <v>0</v>
      </c>
      <c r="Y70" s="185">
        <v>4340</v>
      </c>
      <c r="Z70" s="185">
        <v>0</v>
      </c>
      <c r="AA70" s="185">
        <v>0</v>
      </c>
      <c r="AB70" s="185">
        <v>2877302.4899999998</v>
      </c>
      <c r="AC70" s="185">
        <v>0</v>
      </c>
      <c r="AD70" s="185">
        <v>0</v>
      </c>
      <c r="AE70" s="185">
        <v>0</v>
      </c>
      <c r="AF70" s="185">
        <v>0</v>
      </c>
      <c r="AG70" s="185">
        <v>25021.15</v>
      </c>
      <c r="AH70" s="185">
        <v>0</v>
      </c>
      <c r="AI70" s="185">
        <v>0</v>
      </c>
      <c r="AJ70" s="185">
        <v>1754.0300000000002</v>
      </c>
      <c r="AK70" s="185">
        <v>0</v>
      </c>
      <c r="AL70" s="185">
        <v>47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694660.29999999993</v>
      </c>
      <c r="AZ70" s="185">
        <v>0</v>
      </c>
      <c r="BA70" s="185">
        <v>164609.1</v>
      </c>
      <c r="BB70" s="185">
        <v>89542.74</v>
      </c>
      <c r="BC70" s="185">
        <v>0</v>
      </c>
      <c r="BD70" s="185">
        <v>0</v>
      </c>
      <c r="BE70" s="185">
        <v>204650.39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386.99999999999994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200</v>
      </c>
      <c r="BU70" s="185">
        <v>0</v>
      </c>
      <c r="BV70" s="185">
        <v>0</v>
      </c>
      <c r="BW70" s="185">
        <v>200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6377085.8800000008</v>
      </c>
      <c r="CD70" s="188">
        <v>0</v>
      </c>
      <c r="CE70" s="195">
        <f t="shared" si="0"/>
        <v>10481300.620000001</v>
      </c>
      <c r="CF70" s="252"/>
    </row>
    <row r="71" spans="1:84" ht="12.6" customHeight="1" x14ac:dyDescent="0.2">
      <c r="A71" s="171" t="s">
        <v>243</v>
      </c>
      <c r="B71" s="175"/>
      <c r="C71" s="195">
        <f>SUM(C61:C68)+C69-C70</f>
        <v>6368832.79</v>
      </c>
      <c r="D71" s="195">
        <f t="shared" ref="D71:AI71" si="5">SUM(D61:D69)-D70</f>
        <v>0</v>
      </c>
      <c r="E71" s="195">
        <f t="shared" si="5"/>
        <v>26500761.000000004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26352204.460000001</v>
      </c>
      <c r="Q71" s="195">
        <f t="shared" si="5"/>
        <v>0</v>
      </c>
      <c r="R71" s="195">
        <f t="shared" si="5"/>
        <v>2637002.6500000004</v>
      </c>
      <c r="S71" s="195">
        <f t="shared" si="5"/>
        <v>-160533.00999999998</v>
      </c>
      <c r="T71" s="195">
        <f t="shared" si="5"/>
        <v>0</v>
      </c>
      <c r="U71" s="195">
        <f t="shared" si="5"/>
        <v>7303971.4300000006</v>
      </c>
      <c r="V71" s="195">
        <f t="shared" si="5"/>
        <v>1573850.6999999997</v>
      </c>
      <c r="W71" s="195">
        <f t="shared" si="5"/>
        <v>0</v>
      </c>
      <c r="X71" s="195">
        <f t="shared" si="5"/>
        <v>0</v>
      </c>
      <c r="Y71" s="195">
        <f t="shared" si="5"/>
        <v>12670401.209999999</v>
      </c>
      <c r="Z71" s="195">
        <f t="shared" si="5"/>
        <v>30245.890000000003</v>
      </c>
      <c r="AA71" s="195">
        <f t="shared" si="5"/>
        <v>667246.71</v>
      </c>
      <c r="AB71" s="195">
        <f t="shared" si="5"/>
        <v>14395512.49</v>
      </c>
      <c r="AC71" s="195">
        <f t="shared" si="5"/>
        <v>3626441.5500000003</v>
      </c>
      <c r="AD71" s="195">
        <f t="shared" si="5"/>
        <v>0</v>
      </c>
      <c r="AE71" s="195">
        <f t="shared" si="5"/>
        <v>1366200.97</v>
      </c>
      <c r="AF71" s="195">
        <f t="shared" si="5"/>
        <v>0</v>
      </c>
      <c r="AG71" s="195">
        <f t="shared" si="5"/>
        <v>8962955.8899999987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4304048.2699999996</v>
      </c>
      <c r="AK71" s="195">
        <f t="shared" si="6"/>
        <v>496764.40000000014</v>
      </c>
      <c r="AL71" s="195">
        <f t="shared" si="6"/>
        <v>177936.93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12598.529999999997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1049.01</v>
      </c>
      <c r="AY71" s="195">
        <f t="shared" si="6"/>
        <v>2841776.92</v>
      </c>
      <c r="AZ71" s="195">
        <f t="shared" si="6"/>
        <v>0</v>
      </c>
      <c r="BA71" s="195">
        <f t="shared" si="6"/>
        <v>353102.58999999997</v>
      </c>
      <c r="BB71" s="195">
        <f t="shared" si="6"/>
        <v>617076.87999999989</v>
      </c>
      <c r="BC71" s="195">
        <f t="shared" si="6"/>
        <v>0</v>
      </c>
      <c r="BD71" s="195">
        <f t="shared" si="6"/>
        <v>21994.320000000007</v>
      </c>
      <c r="BE71" s="195">
        <f t="shared" si="6"/>
        <v>7215092.7599999998</v>
      </c>
      <c r="BF71" s="195">
        <f t="shared" si="6"/>
        <v>2013914.13</v>
      </c>
      <c r="BG71" s="195">
        <f t="shared" si="6"/>
        <v>5784.82</v>
      </c>
      <c r="BH71" s="195">
        <f t="shared" si="6"/>
        <v>49815.819999999992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172790</v>
      </c>
      <c r="BM71" s="195">
        <f t="shared" si="6"/>
        <v>0</v>
      </c>
      <c r="BN71" s="195">
        <f t="shared" si="6"/>
        <v>3556432.6499999994</v>
      </c>
      <c r="BO71" s="195">
        <f t="shared" si="6"/>
        <v>0</v>
      </c>
      <c r="BP71" s="195">
        <f t="shared" ref="BP71:CC71" si="7">SUM(BP61:BP69)-BP70</f>
        <v>3.99</v>
      </c>
      <c r="BQ71" s="195">
        <f t="shared" si="7"/>
        <v>0</v>
      </c>
      <c r="BR71" s="195">
        <f t="shared" si="7"/>
        <v>0</v>
      </c>
      <c r="BS71" s="195">
        <f t="shared" si="7"/>
        <v>80362.19</v>
      </c>
      <c r="BT71" s="195">
        <f t="shared" si="7"/>
        <v>342450.55000000005</v>
      </c>
      <c r="BU71" s="195">
        <f t="shared" si="7"/>
        <v>0</v>
      </c>
      <c r="BV71" s="195">
        <f t="shared" si="7"/>
        <v>183233.05</v>
      </c>
      <c r="BW71" s="195">
        <f t="shared" si="7"/>
        <v>2993587.5599999996</v>
      </c>
      <c r="BX71" s="195">
        <f t="shared" si="7"/>
        <v>0</v>
      </c>
      <c r="BY71" s="195">
        <f t="shared" si="7"/>
        <v>4631886.9399999995</v>
      </c>
      <c r="BZ71" s="195">
        <f t="shared" si="7"/>
        <v>0</v>
      </c>
      <c r="CA71" s="195">
        <f t="shared" si="7"/>
        <v>387465.22</v>
      </c>
      <c r="CB71" s="195">
        <f t="shared" si="7"/>
        <v>0</v>
      </c>
      <c r="CC71" s="195">
        <f t="shared" si="7"/>
        <v>50551170.900032893</v>
      </c>
      <c r="CD71" s="245">
        <f>CD69-CD70</f>
        <v>8488868.5899997614</v>
      </c>
      <c r="CE71" s="195">
        <f>SUM(CE61:CE69)-CE70</f>
        <v>201794301.75003266</v>
      </c>
      <c r="CF71" s="252"/>
    </row>
    <row r="72" spans="1:84" ht="12.6" customHeight="1" x14ac:dyDescent="0.2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">
      <c r="A73" s="171" t="s">
        <v>245</v>
      </c>
      <c r="B73" s="175"/>
      <c r="C73" s="184">
        <v>7912427.0099999998</v>
      </c>
      <c r="D73" s="184">
        <v>0</v>
      </c>
      <c r="E73" s="185">
        <v>71065789.930000007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47873350.330000006</v>
      </c>
      <c r="Q73" s="185">
        <v>0</v>
      </c>
      <c r="R73" s="185">
        <v>10634919.23</v>
      </c>
      <c r="S73" s="185">
        <v>0</v>
      </c>
      <c r="T73" s="185">
        <v>0</v>
      </c>
      <c r="U73" s="185">
        <v>30521488.039999999</v>
      </c>
      <c r="V73" s="185">
        <v>3986137.4</v>
      </c>
      <c r="W73" s="185">
        <v>0</v>
      </c>
      <c r="X73" s="185">
        <v>0</v>
      </c>
      <c r="Y73" s="185">
        <v>33834611.270000003</v>
      </c>
      <c r="Z73" s="185">
        <v>0</v>
      </c>
      <c r="AA73" s="185">
        <v>641449.47</v>
      </c>
      <c r="AB73" s="185">
        <v>40464831.970000006</v>
      </c>
      <c r="AC73" s="185">
        <v>36398896.689999998</v>
      </c>
      <c r="AD73" s="185">
        <v>0</v>
      </c>
      <c r="AE73" s="185">
        <v>2191219.19</v>
      </c>
      <c r="AF73" s="185">
        <v>0</v>
      </c>
      <c r="AG73" s="185">
        <v>24537339.23</v>
      </c>
      <c r="AH73" s="185">
        <v>0</v>
      </c>
      <c r="AI73" s="185">
        <v>0</v>
      </c>
      <c r="AJ73" s="185">
        <v>557453.35</v>
      </c>
      <c r="AK73" s="185">
        <v>1588139.2000000002</v>
      </c>
      <c r="AL73" s="185">
        <v>374458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312582510.31000006</v>
      </c>
      <c r="CF73" s="252"/>
    </row>
    <row r="74" spans="1:84" ht="12.6" customHeight="1" x14ac:dyDescent="0.2">
      <c r="A74" s="171" t="s">
        <v>246</v>
      </c>
      <c r="B74" s="175"/>
      <c r="C74" s="184">
        <v>25396</v>
      </c>
      <c r="D74" s="184">
        <v>0</v>
      </c>
      <c r="E74" s="185">
        <v>8151418.7699999409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124111511.30000001</v>
      </c>
      <c r="Q74" s="185">
        <v>0</v>
      </c>
      <c r="R74" s="185">
        <v>27619040.770000003</v>
      </c>
      <c r="S74" s="185">
        <v>0</v>
      </c>
      <c r="T74" s="185">
        <v>0</v>
      </c>
      <c r="U74" s="185">
        <v>26669254.93</v>
      </c>
      <c r="V74" s="185">
        <v>7528504.1700000009</v>
      </c>
      <c r="W74" s="185">
        <v>0</v>
      </c>
      <c r="X74" s="185">
        <v>0</v>
      </c>
      <c r="Y74" s="185">
        <v>20807286.179999996</v>
      </c>
      <c r="Z74" s="185">
        <v>0</v>
      </c>
      <c r="AA74" s="185">
        <v>4766080.58</v>
      </c>
      <c r="AB74" s="185">
        <v>56031753.289999992</v>
      </c>
      <c r="AC74" s="185">
        <v>2041966.78</v>
      </c>
      <c r="AD74" s="185">
        <v>0</v>
      </c>
      <c r="AE74" s="185">
        <v>1343572.81</v>
      </c>
      <c r="AF74" s="185">
        <v>0</v>
      </c>
      <c r="AG74" s="185">
        <v>74534541.380000025</v>
      </c>
      <c r="AH74" s="185">
        <v>0</v>
      </c>
      <c r="AI74" s="185">
        <v>0</v>
      </c>
      <c r="AJ74" s="185">
        <v>12346584.41</v>
      </c>
      <c r="AK74" s="185">
        <v>234637.8</v>
      </c>
      <c r="AL74" s="185">
        <v>46553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366258102.16999996</v>
      </c>
      <c r="CF74" s="252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7937823.0099999998</v>
      </c>
      <c r="D75" s="195">
        <f t="shared" si="9"/>
        <v>0</v>
      </c>
      <c r="E75" s="195">
        <f t="shared" si="9"/>
        <v>79217208.699999943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171984861.63000003</v>
      </c>
      <c r="Q75" s="195">
        <f t="shared" si="9"/>
        <v>0</v>
      </c>
      <c r="R75" s="195">
        <f t="shared" si="9"/>
        <v>38253960</v>
      </c>
      <c r="S75" s="195">
        <f t="shared" si="9"/>
        <v>0</v>
      </c>
      <c r="T75" s="195">
        <f t="shared" si="9"/>
        <v>0</v>
      </c>
      <c r="U75" s="195">
        <f t="shared" si="9"/>
        <v>57190742.969999999</v>
      </c>
      <c r="V75" s="195">
        <f t="shared" si="9"/>
        <v>11514641.57</v>
      </c>
      <c r="W75" s="195">
        <f t="shared" si="9"/>
        <v>0</v>
      </c>
      <c r="X75" s="195">
        <f t="shared" si="9"/>
        <v>0</v>
      </c>
      <c r="Y75" s="195">
        <f t="shared" si="9"/>
        <v>54641897.450000003</v>
      </c>
      <c r="Z75" s="195">
        <f t="shared" si="9"/>
        <v>0</v>
      </c>
      <c r="AA75" s="195">
        <f t="shared" si="9"/>
        <v>5407530.0499999998</v>
      </c>
      <c r="AB75" s="195">
        <f t="shared" si="9"/>
        <v>96496585.25999999</v>
      </c>
      <c r="AC75" s="195">
        <f t="shared" si="9"/>
        <v>38440863.469999999</v>
      </c>
      <c r="AD75" s="195">
        <f t="shared" si="9"/>
        <v>0</v>
      </c>
      <c r="AE75" s="195">
        <f t="shared" si="9"/>
        <v>3534792</v>
      </c>
      <c r="AF75" s="195">
        <f t="shared" si="9"/>
        <v>0</v>
      </c>
      <c r="AG75" s="195">
        <f t="shared" si="9"/>
        <v>99071880.610000029</v>
      </c>
      <c r="AH75" s="195">
        <f t="shared" si="9"/>
        <v>0</v>
      </c>
      <c r="AI75" s="195">
        <f t="shared" si="9"/>
        <v>0</v>
      </c>
      <c r="AJ75" s="195">
        <f t="shared" si="9"/>
        <v>12904037.76</v>
      </c>
      <c r="AK75" s="195">
        <f t="shared" si="9"/>
        <v>1822777.0000000002</v>
      </c>
      <c r="AL75" s="195">
        <f t="shared" si="9"/>
        <v>421011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678840612.4799999</v>
      </c>
      <c r="CF75" s="252"/>
    </row>
    <row r="76" spans="1:84" ht="12.6" customHeight="1" x14ac:dyDescent="0.2">
      <c r="A76" s="171" t="s">
        <v>248</v>
      </c>
      <c r="B76" s="175"/>
      <c r="C76" s="184">
        <v>5602.08</v>
      </c>
      <c r="D76" s="184">
        <v>0</v>
      </c>
      <c r="E76" s="185">
        <v>56012.509999999922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30711.800000000007</v>
      </c>
      <c r="Q76" s="185">
        <v>0</v>
      </c>
      <c r="R76" s="185">
        <v>199.57</v>
      </c>
      <c r="S76" s="185">
        <v>4017.7800000000007</v>
      </c>
      <c r="T76" s="185">
        <v>0</v>
      </c>
      <c r="U76" s="185">
        <v>4765.8900000000003</v>
      </c>
      <c r="V76" s="185">
        <v>1630.26</v>
      </c>
      <c r="W76" s="185">
        <v>0</v>
      </c>
      <c r="X76" s="185">
        <v>0</v>
      </c>
      <c r="Y76" s="185">
        <v>4092.57</v>
      </c>
      <c r="Z76" s="185">
        <v>222.86</v>
      </c>
      <c r="AA76" s="185">
        <v>1908.6100000000001</v>
      </c>
      <c r="AB76" s="185">
        <v>2304.6800000000003</v>
      </c>
      <c r="AC76" s="185">
        <v>1904.1200000000001</v>
      </c>
      <c r="AD76" s="185">
        <v>0</v>
      </c>
      <c r="AE76" s="185">
        <v>2275.9</v>
      </c>
      <c r="AF76" s="185">
        <v>0</v>
      </c>
      <c r="AG76" s="185">
        <v>12124.639999999998</v>
      </c>
      <c r="AH76" s="185">
        <v>0</v>
      </c>
      <c r="AI76" s="185">
        <v>0</v>
      </c>
      <c r="AJ76" s="185">
        <v>106.72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9480.0400000000027</v>
      </c>
      <c r="AZ76" s="185">
        <v>0</v>
      </c>
      <c r="BA76" s="185">
        <v>840.12</v>
      </c>
      <c r="BB76" s="185">
        <v>415.36</v>
      </c>
      <c r="BC76" s="185">
        <v>0</v>
      </c>
      <c r="BD76" s="185">
        <v>1669.58</v>
      </c>
      <c r="BE76" s="185">
        <v>28961.040000000001</v>
      </c>
      <c r="BF76" s="185">
        <v>2269.1000000000004</v>
      </c>
      <c r="BG76" s="185">
        <v>251.66000000000003</v>
      </c>
      <c r="BH76" s="185">
        <v>1644.45</v>
      </c>
      <c r="BI76" s="185">
        <v>0</v>
      </c>
      <c r="BJ76" s="185">
        <v>0</v>
      </c>
      <c r="BK76" s="185">
        <v>0</v>
      </c>
      <c r="BL76" s="185">
        <v>7889.8399999999983</v>
      </c>
      <c r="BM76" s="185">
        <v>0</v>
      </c>
      <c r="BN76" s="185">
        <v>5341</v>
      </c>
      <c r="BO76" s="185">
        <v>0</v>
      </c>
      <c r="BP76" s="185">
        <v>0</v>
      </c>
      <c r="BQ76" s="185">
        <v>0</v>
      </c>
      <c r="BR76" s="185">
        <v>0</v>
      </c>
      <c r="BS76" s="185">
        <v>1262.8799999999999</v>
      </c>
      <c r="BT76" s="185">
        <v>1306.9699999999998</v>
      </c>
      <c r="BU76" s="185">
        <v>0</v>
      </c>
      <c r="BV76" s="185">
        <v>5303.2099999999991</v>
      </c>
      <c r="BW76" s="185">
        <v>1045</v>
      </c>
      <c r="BX76" s="185">
        <v>0</v>
      </c>
      <c r="BY76" s="185">
        <v>1645.1000000000001</v>
      </c>
      <c r="BZ76" s="185">
        <v>0</v>
      </c>
      <c r="CA76" s="185">
        <v>4625.7800000000007</v>
      </c>
      <c r="CB76" s="185">
        <v>0</v>
      </c>
      <c r="CC76" s="185">
        <v>15273.25</v>
      </c>
      <c r="CD76" s="249" t="s">
        <v>221</v>
      </c>
      <c r="CE76" s="195">
        <f t="shared" si="8"/>
        <v>217104.36999999991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>
        <v>14679.343217885116</v>
      </c>
      <c r="D77" s="184">
        <v>0</v>
      </c>
      <c r="E77" s="184">
        <v>146495.65678211488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161175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>
        <v>1748.0387859240238</v>
      </c>
      <c r="D78" s="184">
        <v>0</v>
      </c>
      <c r="E78" s="184">
        <v>17477.801098334388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9583.1222662906366</v>
      </c>
      <c r="Q78" s="184">
        <v>0</v>
      </c>
      <c r="R78" s="184">
        <v>62.272602409615253</v>
      </c>
      <c r="S78" s="184">
        <v>1253.6835020759834</v>
      </c>
      <c r="T78" s="184">
        <v>0</v>
      </c>
      <c r="U78" s="184">
        <v>1487.1191717089807</v>
      </c>
      <c r="V78" s="184">
        <v>508.69636119807268</v>
      </c>
      <c r="W78" s="184">
        <v>0</v>
      </c>
      <c r="X78" s="184">
        <v>0</v>
      </c>
      <c r="Y78" s="184">
        <v>1277.0205163277003</v>
      </c>
      <c r="Z78" s="184">
        <v>69.539871588950533</v>
      </c>
      <c r="AA78" s="184">
        <v>595.55099306015836</v>
      </c>
      <c r="AB78" s="184">
        <v>719.1382538527439</v>
      </c>
      <c r="AC78" s="184">
        <v>594.14996091695457</v>
      </c>
      <c r="AD78" s="184">
        <v>0</v>
      </c>
      <c r="AE78" s="184">
        <v>710.15791864530422</v>
      </c>
      <c r="AF78" s="184">
        <v>0</v>
      </c>
      <c r="AG78" s="184">
        <v>3783.2985222213629</v>
      </c>
      <c r="AH78" s="184">
        <v>0</v>
      </c>
      <c r="AI78" s="184">
        <v>0</v>
      </c>
      <c r="AJ78" s="184">
        <v>33.300256196593374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262.14590738270266</v>
      </c>
      <c r="BB78" s="184">
        <v>129.60639443231847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513.12412202481244</v>
      </c>
      <c r="BI78" s="184">
        <v>0</v>
      </c>
      <c r="BJ78" s="249" t="s">
        <v>221</v>
      </c>
      <c r="BK78" s="184">
        <v>0</v>
      </c>
      <c r="BL78" s="184">
        <v>2461.897426444249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394.0613525632856</v>
      </c>
      <c r="BT78" s="184">
        <v>407.81892654855358</v>
      </c>
      <c r="BU78" s="184">
        <v>0</v>
      </c>
      <c r="BV78" s="184">
        <v>1654.7812187437776</v>
      </c>
      <c r="BW78" s="184">
        <v>326.0754097211402</v>
      </c>
      <c r="BX78" s="184">
        <v>0</v>
      </c>
      <c r="BY78" s="184">
        <v>513.32694404999779</v>
      </c>
      <c r="BZ78" s="184">
        <v>0</v>
      </c>
      <c r="CA78" s="184">
        <v>1443.4001040955561</v>
      </c>
      <c r="CB78" s="184">
        <v>0</v>
      </c>
      <c r="CC78" s="249" t="s">
        <v>221</v>
      </c>
      <c r="CD78" s="249" t="s">
        <v>221</v>
      </c>
      <c r="CE78" s="195">
        <f t="shared" si="8"/>
        <v>48009.127886757866</v>
      </c>
      <c r="CF78" s="195"/>
    </row>
    <row r="79" spans="1:84" ht="12.6" customHeight="1" x14ac:dyDescent="0.2">
      <c r="A79" s="171" t="s">
        <v>251</v>
      </c>
      <c r="B79" s="175"/>
      <c r="C79" s="225">
        <v>81261.674572940203</v>
      </c>
      <c r="D79" s="225">
        <v>0</v>
      </c>
      <c r="E79" s="184">
        <v>810968.32542705978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892230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>
        <v>25.81</v>
      </c>
      <c r="D80" s="187">
        <v>0</v>
      </c>
      <c r="E80" s="187">
        <v>138.94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33.199999999999996</v>
      </c>
      <c r="Q80" s="187">
        <v>0</v>
      </c>
      <c r="R80" s="187">
        <v>0</v>
      </c>
      <c r="S80" s="187">
        <v>0</v>
      </c>
      <c r="T80" s="187">
        <v>0</v>
      </c>
      <c r="U80" s="187">
        <v>0.1</v>
      </c>
      <c r="V80" s="187">
        <v>0</v>
      </c>
      <c r="W80" s="187">
        <v>0</v>
      </c>
      <c r="X80" s="187">
        <v>0</v>
      </c>
      <c r="Y80" s="187">
        <v>5.01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42.95</v>
      </c>
      <c r="AH80" s="187">
        <v>0</v>
      </c>
      <c r="AI80" s="187">
        <v>0</v>
      </c>
      <c r="AJ80" s="187">
        <v>1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247.01</v>
      </c>
      <c r="CF80" s="255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82" t="s">
        <v>1276</v>
      </c>
      <c r="D82" s="256"/>
      <c r="E82" s="175"/>
    </row>
    <row r="83" spans="1:5" ht="12.6" customHeight="1" x14ac:dyDescent="0.2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1">
        <v>0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30" t="s">
        <v>1271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30" t="s">
        <v>1272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6" t="s">
        <v>1273</v>
      </c>
      <c r="D92" s="256"/>
      <c r="E92" s="175"/>
    </row>
    <row r="93" spans="1:5" ht="12.6" customHeight="1" x14ac:dyDescent="0.2">
      <c r="A93" s="173" t="s">
        <v>264</v>
      </c>
      <c r="B93" s="172" t="s">
        <v>256</v>
      </c>
      <c r="C93" s="270" t="s">
        <v>1274</v>
      </c>
      <c r="D93" s="256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7" t="s">
        <v>266</v>
      </c>
      <c r="B96" s="257"/>
      <c r="C96" s="257"/>
      <c r="D96" s="257"/>
      <c r="E96" s="257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7" t="s">
        <v>269</v>
      </c>
      <c r="B100" s="257"/>
      <c r="C100" s="257"/>
      <c r="D100" s="257"/>
      <c r="E100" s="257"/>
    </row>
    <row r="101" spans="1:5" ht="12.6" customHeight="1" x14ac:dyDescent="0.2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">
      <c r="A103" s="257" t="s">
        <v>271</v>
      </c>
      <c r="B103" s="257"/>
      <c r="C103" s="257"/>
      <c r="D103" s="257"/>
      <c r="E103" s="257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6821</v>
      </c>
      <c r="D111" s="174">
        <v>33570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1163</v>
      </c>
      <c r="D114" s="174">
        <v>2233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12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>
        <v>33</v>
      </c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111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>
        <v>8</v>
      </c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>
        <v>18</v>
      </c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182</v>
      </c>
    </row>
    <row r="128" spans="1:5" ht="12.6" customHeight="1" x14ac:dyDescent="0.2">
      <c r="A128" s="173" t="s">
        <v>292</v>
      </c>
      <c r="B128" s="172" t="s">
        <v>256</v>
      </c>
      <c r="C128" s="189">
        <v>197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3420</v>
      </c>
      <c r="C138" s="189">
        <v>1768</v>
      </c>
      <c r="D138" s="174">
        <v>1633</v>
      </c>
      <c r="E138" s="175">
        <f>SUM(B138:D138)</f>
        <v>6821</v>
      </c>
    </row>
    <row r="139" spans="1:6" ht="12.6" customHeight="1" x14ac:dyDescent="0.2">
      <c r="A139" s="173" t="s">
        <v>215</v>
      </c>
      <c r="B139" s="174">
        <v>19737</v>
      </c>
      <c r="C139" s="189">
        <v>7280</v>
      </c>
      <c r="D139" s="174">
        <v>6553</v>
      </c>
      <c r="E139" s="175">
        <f>SUM(B139:D139)</f>
        <v>33570</v>
      </c>
    </row>
    <row r="140" spans="1:6" ht="12.6" customHeight="1" x14ac:dyDescent="0.2">
      <c r="A140" s="173" t="s">
        <v>298</v>
      </c>
      <c r="B140" s="174">
        <v>75904.328748883287</v>
      </c>
      <c r="C140" s="174">
        <v>45247.479362617407</v>
      </c>
      <c r="D140" s="174">
        <v>63089.191888499343</v>
      </c>
      <c r="E140" s="175">
        <f>SUM(B140:D140)</f>
        <v>184241.00000000003</v>
      </c>
    </row>
    <row r="141" spans="1:6" ht="12.6" customHeight="1" x14ac:dyDescent="0.2">
      <c r="A141" s="173" t="s">
        <v>245</v>
      </c>
      <c r="B141" s="174">
        <v>173883901.83999997</v>
      </c>
      <c r="C141" s="189">
        <v>69411697.770000011</v>
      </c>
      <c r="D141" s="174">
        <v>69286910.699999988</v>
      </c>
      <c r="E141" s="175">
        <f>SUM(B141:D141)</f>
        <v>312582510.30999994</v>
      </c>
      <c r="F141" s="199"/>
    </row>
    <row r="142" spans="1:6" ht="12.6" customHeight="1" x14ac:dyDescent="0.2">
      <c r="A142" s="173" t="s">
        <v>246</v>
      </c>
      <c r="B142" s="174">
        <v>150892447.36000001</v>
      </c>
      <c r="C142" s="189">
        <v>89948794.890000001</v>
      </c>
      <c r="D142" s="174">
        <v>125416859.92000002</v>
      </c>
      <c r="E142" s="175">
        <f>SUM(B142:D142)</f>
        <v>366258102.17000002</v>
      </c>
      <c r="F142" s="199"/>
    </row>
    <row r="143" spans="1:6" ht="12.6" customHeight="1" x14ac:dyDescent="0.2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7" t="s">
        <v>306</v>
      </c>
      <c r="B164" s="257"/>
      <c r="C164" s="257"/>
      <c r="D164" s="257"/>
      <c r="E164" s="257"/>
    </row>
    <row r="165" spans="1:5" ht="11.45" customHeight="1" x14ac:dyDescent="0.2">
      <c r="A165" s="173" t="s">
        <v>307</v>
      </c>
      <c r="B165" s="172" t="s">
        <v>256</v>
      </c>
      <c r="C165" s="189">
        <v>4522429.8199999984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v>231208.77000000002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v>-82989.87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v>1262808.1200000003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v>94478.050000000047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/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6027934.8899999978</v>
      </c>
      <c r="E173" s="175"/>
    </row>
    <row r="174" spans="1:5" ht="11.45" customHeight="1" x14ac:dyDescent="0.2">
      <c r="A174" s="257" t="s">
        <v>314</v>
      </c>
      <c r="B174" s="257"/>
      <c r="C174" s="257"/>
      <c r="D174" s="257"/>
      <c r="E174" s="257"/>
    </row>
    <row r="175" spans="1:5" ht="11.45" customHeight="1" x14ac:dyDescent="0.2">
      <c r="A175" s="173" t="s">
        <v>315</v>
      </c>
      <c r="B175" s="172" t="s">
        <v>256</v>
      </c>
      <c r="C175" s="189">
        <v>506689.39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v>750710.98999999987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1257400.3799999999</v>
      </c>
      <c r="E177" s="175"/>
    </row>
    <row r="178" spans="1:5" ht="11.45" customHeight="1" x14ac:dyDescent="0.2">
      <c r="A178" s="257" t="s">
        <v>317</v>
      </c>
      <c r="B178" s="257"/>
      <c r="C178" s="257"/>
      <c r="D178" s="257"/>
      <c r="E178" s="257"/>
    </row>
    <row r="179" spans="1:5" ht="11.45" customHeight="1" x14ac:dyDescent="0.2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v>781.54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781.54</v>
      </c>
      <c r="E181" s="175"/>
    </row>
    <row r="182" spans="1:5" ht="11.45" customHeight="1" x14ac:dyDescent="0.2">
      <c r="A182" s="257" t="s">
        <v>320</v>
      </c>
      <c r="B182" s="257"/>
      <c r="C182" s="257"/>
      <c r="D182" s="257"/>
      <c r="E182" s="257"/>
    </row>
    <row r="183" spans="1:5" ht="11.45" customHeight="1" x14ac:dyDescent="0.2">
      <c r="A183" s="173" t="s">
        <v>321</v>
      </c>
      <c r="B183" s="172" t="s">
        <v>256</v>
      </c>
      <c r="C183" s="189">
        <v>64772.68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6842021.9400000004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6906794.6200000001</v>
      </c>
      <c r="E186" s="175"/>
    </row>
    <row r="187" spans="1:5" ht="11.45" customHeight="1" x14ac:dyDescent="0.2">
      <c r="A187" s="257" t="s">
        <v>323</v>
      </c>
      <c r="B187" s="257"/>
      <c r="C187" s="257"/>
      <c r="D187" s="257"/>
      <c r="E187" s="257"/>
    </row>
    <row r="188" spans="1:5" ht="11.45" customHeight="1" x14ac:dyDescent="0.2">
      <c r="A188" s="173" t="s">
        <v>324</v>
      </c>
      <c r="B188" s="172" t="s">
        <v>256</v>
      </c>
      <c r="C188" s="189">
        <v>-272345.04000000004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1853637.47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1581292.43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3181104.64</v>
      </c>
      <c r="C195" s="189">
        <v>0</v>
      </c>
      <c r="D195" s="174">
        <v>0</v>
      </c>
      <c r="E195" s="175">
        <f t="shared" ref="E195:E203" si="10">SUM(B195:C195)-D195</f>
        <v>3181104.64</v>
      </c>
    </row>
    <row r="196" spans="1:8" ht="12.6" customHeight="1" x14ac:dyDescent="0.2">
      <c r="A196" s="173" t="s">
        <v>333</v>
      </c>
      <c r="B196" s="174">
        <v>2540479.87</v>
      </c>
      <c r="C196" s="189">
        <v>0</v>
      </c>
      <c r="D196" s="174">
        <v>0</v>
      </c>
      <c r="E196" s="175">
        <f t="shared" si="10"/>
        <v>2540479.87</v>
      </c>
    </row>
    <row r="197" spans="1:8" ht="12.6" customHeight="1" x14ac:dyDescent="0.2">
      <c r="A197" s="173" t="s">
        <v>334</v>
      </c>
      <c r="B197" s="174">
        <v>95165375.700000003</v>
      </c>
      <c r="C197" s="189">
        <v>1944675.8599999999</v>
      </c>
      <c r="D197" s="174">
        <v>-230656.73999999987</v>
      </c>
      <c r="E197" s="175">
        <f t="shared" si="10"/>
        <v>97340708.299999997</v>
      </c>
    </row>
    <row r="198" spans="1:8" ht="12.6" customHeight="1" x14ac:dyDescent="0.2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">
      <c r="A199" s="173" t="s">
        <v>336</v>
      </c>
      <c r="B199" s="174">
        <v>6679951.1100000041</v>
      </c>
      <c r="C199" s="189">
        <v>0</v>
      </c>
      <c r="D199" s="174">
        <v>0</v>
      </c>
      <c r="E199" s="175">
        <f t="shared" si="10"/>
        <v>6679951.1100000041</v>
      </c>
    </row>
    <row r="200" spans="1:8" ht="12.6" customHeight="1" x14ac:dyDescent="0.2">
      <c r="A200" s="173" t="s">
        <v>337</v>
      </c>
      <c r="B200" s="174">
        <v>39508605.640000001</v>
      </c>
      <c r="C200" s="189">
        <v>766871.02</v>
      </c>
      <c r="D200" s="174">
        <v>-36833.729999999996</v>
      </c>
      <c r="E200" s="175">
        <f t="shared" si="10"/>
        <v>40312310.390000001</v>
      </c>
    </row>
    <row r="201" spans="1:8" ht="12.6" customHeight="1" x14ac:dyDescent="0.2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">
      <c r="A202" s="173" t="s">
        <v>339</v>
      </c>
      <c r="B202" s="174">
        <v>1095645.6299999999</v>
      </c>
      <c r="C202" s="189">
        <v>0</v>
      </c>
      <c r="D202" s="174">
        <v>0</v>
      </c>
      <c r="E202" s="175">
        <f t="shared" si="10"/>
        <v>1095645.6299999999</v>
      </c>
    </row>
    <row r="203" spans="1:8" ht="12.6" customHeight="1" x14ac:dyDescent="0.2">
      <c r="A203" s="173" t="s">
        <v>340</v>
      </c>
      <c r="B203" s="174">
        <v>2455894.0099999979</v>
      </c>
      <c r="C203" s="189">
        <v>163410.29000000004</v>
      </c>
      <c r="D203" s="174">
        <v>-382608.36</v>
      </c>
      <c r="E203" s="175">
        <f t="shared" si="10"/>
        <v>3001912.6599999978</v>
      </c>
    </row>
    <row r="204" spans="1:8" ht="12.6" customHeight="1" x14ac:dyDescent="0.2">
      <c r="A204" s="173" t="s">
        <v>203</v>
      </c>
      <c r="B204" s="175">
        <f>SUM(B195:B203)</f>
        <v>150627056.59999999</v>
      </c>
      <c r="C204" s="191">
        <f>SUM(C195:C203)</f>
        <v>2874957.17</v>
      </c>
      <c r="D204" s="175">
        <f>SUM(D195:D203)</f>
        <v>-650098.82999999984</v>
      </c>
      <c r="E204" s="175">
        <f>SUM(E195:E203)</f>
        <v>154152112.59999999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">
      <c r="A209" s="173" t="s">
        <v>333</v>
      </c>
      <c r="B209" s="174">
        <v>3211313.9299999997</v>
      </c>
      <c r="C209" s="189">
        <v>108936.73000000004</v>
      </c>
      <c r="D209" s="174">
        <v>0</v>
      </c>
      <c r="E209" s="175">
        <f t="shared" ref="E209:E216" si="11">SUM(B209:C209)-D209</f>
        <v>3320250.6599999997</v>
      </c>
      <c r="H209" s="259"/>
    </row>
    <row r="210" spans="1:8" ht="12.6" customHeight="1" x14ac:dyDescent="0.2">
      <c r="A210" s="173" t="s">
        <v>334</v>
      </c>
      <c r="B210" s="174">
        <v>56031927.620000005</v>
      </c>
      <c r="C210" s="189">
        <v>2689198.7399999909</v>
      </c>
      <c r="D210" s="174">
        <v>-8807.7000000000007</v>
      </c>
      <c r="E210" s="175">
        <f t="shared" si="11"/>
        <v>58729934.060000002</v>
      </c>
      <c r="H210" s="259"/>
    </row>
    <row r="211" spans="1:8" ht="12.6" customHeight="1" x14ac:dyDescent="0.2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">
      <c r="A212" s="173" t="s">
        <v>336</v>
      </c>
      <c r="B212" s="174">
        <v>5646462.5200000005</v>
      </c>
      <c r="C212" s="189">
        <v>117682.96000000044</v>
      </c>
      <c r="D212" s="174">
        <v>-1802.9</v>
      </c>
      <c r="E212" s="175">
        <f t="shared" si="11"/>
        <v>5765948.3800000018</v>
      </c>
      <c r="H212" s="259"/>
    </row>
    <row r="213" spans="1:8" ht="12.6" customHeight="1" x14ac:dyDescent="0.2">
      <c r="A213" s="173" t="s">
        <v>337</v>
      </c>
      <c r="B213" s="174">
        <v>32657215.349999987</v>
      </c>
      <c r="C213" s="189">
        <v>1838846.5700000091</v>
      </c>
      <c r="D213" s="174">
        <v>0</v>
      </c>
      <c r="E213" s="175">
        <f t="shared" si="11"/>
        <v>34496061.919999994</v>
      </c>
      <c r="H213" s="259"/>
    </row>
    <row r="214" spans="1:8" ht="12.6" customHeight="1" x14ac:dyDescent="0.2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">
      <c r="A217" s="173" t="s">
        <v>203</v>
      </c>
      <c r="B217" s="175">
        <f>SUM(B208:B216)</f>
        <v>97546919.419999987</v>
      </c>
      <c r="C217" s="191">
        <f>SUM(C208:C216)</f>
        <v>4754665</v>
      </c>
      <c r="D217" s="175">
        <f>SUM(D208:D216)</f>
        <v>-10610.6</v>
      </c>
      <c r="E217" s="175">
        <f>SUM(E208:E216)</f>
        <v>102312195.01999998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286" t="s">
        <v>1255</v>
      </c>
      <c r="C220" s="286"/>
      <c r="D220" s="208"/>
      <c r="E220" s="208"/>
    </row>
    <row r="221" spans="1:8" ht="12.6" customHeight="1" x14ac:dyDescent="0.2">
      <c r="A221" s="272" t="s">
        <v>1255</v>
      </c>
      <c r="B221" s="208"/>
      <c r="C221" s="189">
        <v>5162910.38</v>
      </c>
      <c r="D221" s="172">
        <f>C221</f>
        <v>5162910.38</v>
      </c>
      <c r="E221" s="208"/>
    </row>
    <row r="222" spans="1:8" ht="12.6" customHeight="1" x14ac:dyDescent="0.2">
      <c r="A222" s="257" t="s">
        <v>343</v>
      </c>
      <c r="B222" s="257"/>
      <c r="C222" s="257"/>
      <c r="D222" s="257"/>
      <c r="E222" s="257"/>
    </row>
    <row r="223" spans="1:8" ht="12.6" customHeight="1" x14ac:dyDescent="0.2">
      <c r="A223" s="173" t="s">
        <v>344</v>
      </c>
      <c r="B223" s="172" t="s">
        <v>256</v>
      </c>
      <c r="C223" s="189">
        <v>245433782.58999997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v>123932264.31999999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>
        <v>5408244.21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v>22985578.23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71391377.320000008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v>1728598.9500000002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470879845.61999995</v>
      </c>
      <c r="E229" s="175"/>
    </row>
    <row r="230" spans="1:5" ht="12.6" customHeight="1" x14ac:dyDescent="0.2">
      <c r="A230" s="257" t="s">
        <v>351</v>
      </c>
      <c r="B230" s="257"/>
      <c r="C230" s="257"/>
      <c r="D230" s="257"/>
      <c r="E230" s="257"/>
    </row>
    <row r="231" spans="1:5" ht="12.6" customHeight="1" x14ac:dyDescent="0.2">
      <c r="A231" s="171" t="s">
        <v>352</v>
      </c>
      <c r="B231" s="172" t="s">
        <v>256</v>
      </c>
      <c r="C231" s="189">
        <v>573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1754464.45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v>5829014.7299999995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7583479.1799999997</v>
      </c>
      <c r="E236" s="175"/>
    </row>
    <row r="237" spans="1:5" ht="12.6" customHeight="1" x14ac:dyDescent="0.2">
      <c r="A237" s="257" t="s">
        <v>356</v>
      </c>
      <c r="B237" s="257"/>
      <c r="C237" s="257"/>
      <c r="D237" s="257"/>
      <c r="E237" s="257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483626235.17999995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7" t="s">
        <v>361</v>
      </c>
      <c r="B249" s="257"/>
      <c r="C249" s="257"/>
      <c r="D249" s="257"/>
      <c r="E249" s="257"/>
    </row>
    <row r="250" spans="1:5" ht="12.4" customHeight="1" x14ac:dyDescent="0.2">
      <c r="A250" s="173" t="s">
        <v>362</v>
      </c>
      <c r="B250" s="172" t="s">
        <v>256</v>
      </c>
      <c r="C250" s="189">
        <v>12395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81115846.019999996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59181616.189999998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v>2948584.3299999996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2567640.5300000003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v>5999.97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27468849.659999996</v>
      </c>
      <c r="E260" s="175"/>
    </row>
    <row r="261" spans="1:5" ht="11.25" customHeight="1" x14ac:dyDescent="0.2">
      <c r="A261" s="257" t="s">
        <v>372</v>
      </c>
      <c r="B261" s="257"/>
      <c r="C261" s="257"/>
      <c r="D261" s="257"/>
      <c r="E261" s="257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>
        <v>17187397.710000001</v>
      </c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17187397.710000001</v>
      </c>
      <c r="E265" s="175"/>
    </row>
    <row r="266" spans="1:5" ht="11.25" customHeight="1" x14ac:dyDescent="0.2">
      <c r="A266" s="257" t="s">
        <v>375</v>
      </c>
      <c r="B266" s="257"/>
      <c r="C266" s="257"/>
      <c r="D266" s="257"/>
      <c r="E266" s="257"/>
    </row>
    <row r="267" spans="1:5" ht="12.4" customHeight="1" x14ac:dyDescent="0.2">
      <c r="A267" s="173" t="s">
        <v>332</v>
      </c>
      <c r="B267" s="172" t="s">
        <v>256</v>
      </c>
      <c r="C267" s="189">
        <v>3181104.64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2540479.87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v>97340708.299999997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v>6679951.1100000003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v>40312310.390000001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v>1095645.6299999999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v>3001912.66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154152112.59999999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v>102312195.02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51839917.579999998</v>
      </c>
      <c r="E277" s="175"/>
    </row>
    <row r="278" spans="1:5" ht="12.6" customHeight="1" x14ac:dyDescent="0.2">
      <c r="A278" s="257" t="s">
        <v>382</v>
      </c>
      <c r="B278" s="257"/>
      <c r="C278" s="257"/>
      <c r="D278" s="257"/>
      <c r="E278" s="257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v>4336534.3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4336534.3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7" t="s">
        <v>387</v>
      </c>
      <c r="B285" s="257"/>
      <c r="C285" s="257"/>
      <c r="D285" s="257"/>
      <c r="E285" s="257"/>
    </row>
    <row r="286" spans="1:5" ht="12.6" customHeight="1" x14ac:dyDescent="0.2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100832699.24999999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7" t="s">
        <v>395</v>
      </c>
      <c r="B303" s="257"/>
      <c r="C303" s="257"/>
      <c r="D303" s="257"/>
      <c r="E303" s="257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2616267.9299999997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v>5913494.7800000003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>
        <v>8630950.7199999988</v>
      </c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17160713.43</v>
      </c>
      <c r="E314" s="175"/>
    </row>
    <row r="315" spans="1:5" ht="12.6" customHeight="1" x14ac:dyDescent="0.2">
      <c r="A315" s="257" t="s">
        <v>406</v>
      </c>
      <c r="B315" s="257"/>
      <c r="C315" s="257"/>
      <c r="D315" s="257"/>
      <c r="E315" s="257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>
        <v>10061741.390000001</v>
      </c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10061741.390000001</v>
      </c>
      <c r="E319" s="175"/>
    </row>
    <row r="320" spans="1:5" ht="12.6" customHeight="1" x14ac:dyDescent="0.2">
      <c r="A320" s="257" t="s">
        <v>411</v>
      </c>
      <c r="B320" s="257"/>
      <c r="C320" s="257"/>
      <c r="D320" s="257"/>
      <c r="E320" s="257"/>
    </row>
    <row r="321" spans="1:5" ht="12.6" customHeight="1" x14ac:dyDescent="0.2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>
        <v>2299272</v>
      </c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>
        <v>45894648.049999997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>
        <v>14600053.369999999</v>
      </c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62793973.419999994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62793973.419999994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v>10816271.010000095</v>
      </c>
      <c r="D332" s="175"/>
      <c r="E332" s="175"/>
    </row>
    <row r="333" spans="1:5" ht="12.6" customHeight="1" x14ac:dyDescent="0.2">
      <c r="A333" s="173"/>
      <c r="B333" s="172"/>
      <c r="C333" s="232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100832699.25000009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100832699.24999999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7" t="s">
        <v>427</v>
      </c>
      <c r="B358" s="257"/>
      <c r="C358" s="257"/>
      <c r="D358" s="257"/>
      <c r="E358" s="257"/>
    </row>
    <row r="359" spans="1:5" ht="12.6" customHeight="1" x14ac:dyDescent="0.2">
      <c r="A359" s="173" t="s">
        <v>428</v>
      </c>
      <c r="B359" s="172" t="s">
        <v>256</v>
      </c>
      <c r="C359" s="189">
        <v>312582510.31000006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v>366258102.16999996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678840612.48000002</v>
      </c>
      <c r="E361" s="175"/>
    </row>
    <row r="362" spans="1:5" ht="12.6" customHeight="1" x14ac:dyDescent="0.2">
      <c r="A362" s="257" t="s">
        <v>431</v>
      </c>
      <c r="B362" s="257"/>
      <c r="C362" s="257"/>
      <c r="D362" s="257"/>
      <c r="E362" s="257"/>
    </row>
    <row r="363" spans="1:5" ht="12.6" customHeight="1" x14ac:dyDescent="0.2">
      <c r="A363" s="173" t="s">
        <v>1255</v>
      </c>
      <c r="B363" s="257"/>
      <c r="C363" s="189">
        <v>5162910.38</v>
      </c>
      <c r="D363" s="175"/>
      <c r="E363" s="257"/>
    </row>
    <row r="364" spans="1:5" ht="12.6" customHeight="1" x14ac:dyDescent="0.2">
      <c r="A364" s="173" t="s">
        <v>432</v>
      </c>
      <c r="B364" s="172" t="s">
        <v>256</v>
      </c>
      <c r="C364" s="189">
        <v>470879845.62000006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7583479.1799999997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483626235.18000007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195214377.29999995</v>
      </c>
      <c r="E368" s="175"/>
    </row>
    <row r="369" spans="1:5" ht="12.6" customHeight="1" x14ac:dyDescent="0.2">
      <c r="A369" s="257" t="s">
        <v>436</v>
      </c>
      <c r="B369" s="257"/>
      <c r="C369" s="257"/>
      <c r="D369" s="257"/>
      <c r="E369" s="257"/>
    </row>
    <row r="370" spans="1:5" ht="12.6" customHeight="1" x14ac:dyDescent="0.2">
      <c r="A370" s="173" t="s">
        <v>437</v>
      </c>
      <c r="B370" s="172" t="s">
        <v>256</v>
      </c>
      <c r="C370" s="189">
        <v>10481300.619999999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10481300.619999999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205695677.91999996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7" t="s">
        <v>441</v>
      </c>
      <c r="B377" s="257"/>
      <c r="C377" s="257"/>
      <c r="D377" s="257"/>
      <c r="E377" s="257"/>
    </row>
    <row r="378" spans="1:5" ht="12.6" customHeight="1" x14ac:dyDescent="0.2">
      <c r="A378" s="173" t="s">
        <v>442</v>
      </c>
      <c r="B378" s="172" t="s">
        <v>256</v>
      </c>
      <c r="C378" s="189">
        <v>62652893.709999979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6027934.8899999987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6666501.9499999983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36864708.409999982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1808192.6299999997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v>26773423.519999992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4754664.2600000007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1257400.3799999999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781.54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v>6906794.6200000001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1581292.43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v>56981012.180032894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212275600.52003282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-6579922.600032866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1688557.2999999998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-4891365.3000328662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-4891365.3000328662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60"/>
    </row>
    <row r="412" spans="1:5" ht="12.6" customHeight="1" x14ac:dyDescent="0.2">
      <c r="A412" s="179" t="str">
        <f>C84&amp;"   "&amp;"H-"&amp;FIXED(C83,0,TRUE)&amp;"     FYE "&amp;C82</f>
        <v>HOLY FAMILY HOSPITAL   H-0     FYE 12/31/2020</v>
      </c>
      <c r="B412" s="179"/>
      <c r="C412" s="179"/>
      <c r="D412" s="179"/>
      <c r="E412" s="260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6821</v>
      </c>
      <c r="C414" s="194">
        <f>E138</f>
        <v>6821</v>
      </c>
      <c r="D414" s="179"/>
    </row>
    <row r="415" spans="1:5" ht="12.6" customHeight="1" x14ac:dyDescent="0.2">
      <c r="A415" s="179" t="s">
        <v>464</v>
      </c>
      <c r="B415" s="179">
        <f>D111</f>
        <v>33570</v>
      </c>
      <c r="C415" s="179">
        <f>E139</f>
        <v>33570</v>
      </c>
      <c r="D415" s="194">
        <f>SUM(C59:H59)+N59</f>
        <v>33570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1163</v>
      </c>
    </row>
    <row r="424" spans="1:7" ht="12.6" customHeight="1" x14ac:dyDescent="0.2">
      <c r="A424" s="179" t="s">
        <v>1244</v>
      </c>
      <c r="B424" s="179">
        <f>D114</f>
        <v>2233</v>
      </c>
      <c r="D424" s="179">
        <f>J59</f>
        <v>2233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62652893.709999979</v>
      </c>
      <c r="C427" s="179">
        <f t="shared" ref="C427:C434" si="13">CE61</f>
        <v>62652893.710000016</v>
      </c>
      <c r="D427" s="179"/>
    </row>
    <row r="428" spans="1:7" ht="12.6" customHeight="1" x14ac:dyDescent="0.2">
      <c r="A428" s="179" t="s">
        <v>3</v>
      </c>
      <c r="B428" s="179">
        <f t="shared" si="12"/>
        <v>6027934.8899999987</v>
      </c>
      <c r="C428" s="179">
        <f t="shared" si="13"/>
        <v>6027937</v>
      </c>
      <c r="D428" s="179">
        <f>D173</f>
        <v>6027934.8899999978</v>
      </c>
    </row>
    <row r="429" spans="1:7" ht="12.6" customHeight="1" x14ac:dyDescent="0.2">
      <c r="A429" s="179" t="s">
        <v>236</v>
      </c>
      <c r="B429" s="179">
        <f t="shared" si="12"/>
        <v>6666501.9499999983</v>
      </c>
      <c r="C429" s="179">
        <f t="shared" si="13"/>
        <v>6666501.9499999993</v>
      </c>
      <c r="D429" s="179"/>
    </row>
    <row r="430" spans="1:7" ht="12.6" customHeight="1" x14ac:dyDescent="0.2">
      <c r="A430" s="179" t="s">
        <v>237</v>
      </c>
      <c r="B430" s="179">
        <f t="shared" si="12"/>
        <v>36864708.409999982</v>
      </c>
      <c r="C430" s="179">
        <f t="shared" si="13"/>
        <v>36864708.409999982</v>
      </c>
      <c r="D430" s="179"/>
    </row>
    <row r="431" spans="1:7" ht="12.6" customHeight="1" x14ac:dyDescent="0.2">
      <c r="A431" s="179" t="s">
        <v>444</v>
      </c>
      <c r="B431" s="179">
        <f t="shared" si="12"/>
        <v>1808192.6299999997</v>
      </c>
      <c r="C431" s="179">
        <f t="shared" si="13"/>
        <v>1808192.6300000001</v>
      </c>
      <c r="D431" s="179"/>
    </row>
    <row r="432" spans="1:7" ht="12.6" customHeight="1" x14ac:dyDescent="0.2">
      <c r="A432" s="179" t="s">
        <v>445</v>
      </c>
      <c r="B432" s="179">
        <f t="shared" si="12"/>
        <v>26773423.519999992</v>
      </c>
      <c r="C432" s="179">
        <f t="shared" si="13"/>
        <v>26773423.520000007</v>
      </c>
      <c r="D432" s="179"/>
    </row>
    <row r="433" spans="1:7" ht="12.6" customHeight="1" x14ac:dyDescent="0.2">
      <c r="A433" s="179" t="s">
        <v>6</v>
      </c>
      <c r="B433" s="179">
        <f t="shared" si="12"/>
        <v>4754664.2600000007</v>
      </c>
      <c r="C433" s="179">
        <f t="shared" si="13"/>
        <v>4754664</v>
      </c>
      <c r="D433" s="179">
        <f>C217</f>
        <v>4754665</v>
      </c>
    </row>
    <row r="434" spans="1:7" ht="12.6" customHeight="1" x14ac:dyDescent="0.2">
      <c r="A434" s="179" t="s">
        <v>474</v>
      </c>
      <c r="B434" s="179">
        <f t="shared" si="12"/>
        <v>1257400.3799999999</v>
      </c>
      <c r="C434" s="179">
        <f t="shared" si="13"/>
        <v>1257400.3799999999</v>
      </c>
      <c r="D434" s="179">
        <f>D177</f>
        <v>1257400.3799999999</v>
      </c>
    </row>
    <row r="435" spans="1:7" ht="12.6" customHeight="1" x14ac:dyDescent="0.2">
      <c r="A435" s="179" t="s">
        <v>447</v>
      </c>
      <c r="B435" s="179">
        <f t="shared" si="12"/>
        <v>781.54</v>
      </c>
      <c r="C435" s="179"/>
      <c r="D435" s="179">
        <f>D181</f>
        <v>781.54</v>
      </c>
    </row>
    <row r="436" spans="1:7" ht="12.6" customHeight="1" x14ac:dyDescent="0.2">
      <c r="A436" s="179" t="s">
        <v>475</v>
      </c>
      <c r="B436" s="179">
        <f t="shared" si="12"/>
        <v>6906794.6200000001</v>
      </c>
      <c r="C436" s="179"/>
      <c r="D436" s="179">
        <f>D186</f>
        <v>6906794.6200000001</v>
      </c>
    </row>
    <row r="437" spans="1:7" ht="12.6" customHeight="1" x14ac:dyDescent="0.2">
      <c r="A437" s="194" t="s">
        <v>449</v>
      </c>
      <c r="B437" s="194">
        <f t="shared" si="12"/>
        <v>1581292.43</v>
      </c>
      <c r="C437" s="194"/>
      <c r="D437" s="194">
        <f>D190</f>
        <v>1581292.43</v>
      </c>
    </row>
    <row r="438" spans="1:7" ht="12.6" customHeight="1" x14ac:dyDescent="0.2">
      <c r="A438" s="194" t="s">
        <v>476</v>
      </c>
      <c r="B438" s="194">
        <f>C386+C387+C388</f>
        <v>8488868.5899999999</v>
      </c>
      <c r="C438" s="194">
        <f>CD69</f>
        <v>8488868.5899997614</v>
      </c>
      <c r="D438" s="194">
        <f>D181+D186+D190</f>
        <v>8488868.5899999999</v>
      </c>
    </row>
    <row r="439" spans="1:7" ht="12.6" customHeight="1" x14ac:dyDescent="0.2">
      <c r="A439" s="179" t="s">
        <v>451</v>
      </c>
      <c r="B439" s="194">
        <f>C389</f>
        <v>56981012.180032894</v>
      </c>
      <c r="C439" s="194">
        <f>SUM(C69:CC69)</f>
        <v>56981012.180032894</v>
      </c>
      <c r="D439" s="179"/>
    </row>
    <row r="440" spans="1:7" ht="12.6" customHeight="1" x14ac:dyDescent="0.2">
      <c r="A440" s="179" t="s">
        <v>477</v>
      </c>
      <c r="B440" s="194">
        <f>B438+B439</f>
        <v>65469880.770032898</v>
      </c>
      <c r="C440" s="194">
        <f>CE69</f>
        <v>65469880.770032659</v>
      </c>
      <c r="D440" s="179"/>
    </row>
    <row r="441" spans="1:7" ht="12.6" customHeight="1" x14ac:dyDescent="0.2">
      <c r="A441" s="179" t="s">
        <v>478</v>
      </c>
      <c r="B441" s="179">
        <f>D390</f>
        <v>212275600.52003282</v>
      </c>
      <c r="C441" s="179">
        <f>SUM(C427:C437)+C440</f>
        <v>212275602.37003267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5162910.38</v>
      </c>
      <c r="C444" s="179">
        <f>C363</f>
        <v>5162910.38</v>
      </c>
      <c r="D444" s="179"/>
    </row>
    <row r="445" spans="1:7" ht="12.6" customHeight="1" x14ac:dyDescent="0.2">
      <c r="A445" s="179" t="s">
        <v>343</v>
      </c>
      <c r="B445" s="179">
        <f>D229</f>
        <v>470879845.61999995</v>
      </c>
      <c r="C445" s="179">
        <f>C364</f>
        <v>470879845.62000006</v>
      </c>
      <c r="D445" s="179"/>
    </row>
    <row r="446" spans="1:7" ht="12.6" customHeight="1" x14ac:dyDescent="0.2">
      <c r="A446" s="179" t="s">
        <v>351</v>
      </c>
      <c r="B446" s="179">
        <f>D236</f>
        <v>7583479.1799999997</v>
      </c>
      <c r="C446" s="179">
        <f>C365</f>
        <v>7583479.1799999997</v>
      </c>
      <c r="D446" s="179"/>
    </row>
    <row r="447" spans="1:7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">
      <c r="A448" s="179" t="s">
        <v>358</v>
      </c>
      <c r="B448" s="179">
        <f>D242</f>
        <v>483626235.17999995</v>
      </c>
      <c r="C448" s="179">
        <f>D367</f>
        <v>483626235.18000007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573</v>
      </c>
    </row>
    <row r="454" spans="1:7" ht="12.6" customHeight="1" x14ac:dyDescent="0.2">
      <c r="A454" s="179" t="s">
        <v>168</v>
      </c>
      <c r="B454" s="179">
        <f>C233</f>
        <v>1754464.45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5829014.7299999995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10481300.619999999</v>
      </c>
      <c r="C458" s="194">
        <f>CE70</f>
        <v>10481300.620000001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312582510.31000006</v>
      </c>
      <c r="C463" s="194">
        <f>CE73</f>
        <v>312582510.31000006</v>
      </c>
      <c r="D463" s="194">
        <f>E141+E147+E153</f>
        <v>312582510.30999994</v>
      </c>
    </row>
    <row r="464" spans="1:7" ht="12.6" customHeight="1" x14ac:dyDescent="0.2">
      <c r="A464" s="179" t="s">
        <v>246</v>
      </c>
      <c r="B464" s="194">
        <f>C360</f>
        <v>366258102.16999996</v>
      </c>
      <c r="C464" s="194">
        <f>CE74</f>
        <v>366258102.16999996</v>
      </c>
      <c r="D464" s="194">
        <f>E142+E148+E154</f>
        <v>366258102.17000002</v>
      </c>
    </row>
    <row r="465" spans="1:7" ht="12.6" customHeight="1" x14ac:dyDescent="0.2">
      <c r="A465" s="179" t="s">
        <v>247</v>
      </c>
      <c r="B465" s="194">
        <f>D361</f>
        <v>678840612.48000002</v>
      </c>
      <c r="C465" s="194">
        <f>CE75</f>
        <v>678840612.4799999</v>
      </c>
      <c r="D465" s="194">
        <f>D463+D464</f>
        <v>678840612.48000002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3181104.64</v>
      </c>
      <c r="C468" s="179">
        <f>E195</f>
        <v>3181104.64</v>
      </c>
      <c r="D468" s="179"/>
    </row>
    <row r="469" spans="1:7" ht="12.6" customHeight="1" x14ac:dyDescent="0.2">
      <c r="A469" s="179" t="s">
        <v>333</v>
      </c>
      <c r="B469" s="179">
        <f t="shared" si="14"/>
        <v>2540479.87</v>
      </c>
      <c r="C469" s="179">
        <f>E196</f>
        <v>2540479.87</v>
      </c>
      <c r="D469" s="179"/>
    </row>
    <row r="470" spans="1:7" ht="12.6" customHeight="1" x14ac:dyDescent="0.2">
      <c r="A470" s="179" t="s">
        <v>334</v>
      </c>
      <c r="B470" s="179">
        <f t="shared" si="14"/>
        <v>97340708.299999997</v>
      </c>
      <c r="C470" s="179">
        <f>E197</f>
        <v>97340708.299999997</v>
      </c>
      <c r="D470" s="179"/>
    </row>
    <row r="471" spans="1:7" ht="12.6" customHeight="1" x14ac:dyDescent="0.2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4"/>
        <v>6679951.1100000003</v>
      </c>
      <c r="C472" s="179">
        <f>E199</f>
        <v>6679951.1100000041</v>
      </c>
      <c r="D472" s="179"/>
    </row>
    <row r="473" spans="1:7" ht="12.6" customHeight="1" x14ac:dyDescent="0.2">
      <c r="A473" s="179" t="s">
        <v>495</v>
      </c>
      <c r="B473" s="179">
        <f t="shared" si="14"/>
        <v>40312310.390000001</v>
      </c>
      <c r="C473" s="179">
        <f>SUM(E200:E201)</f>
        <v>40312310.390000001</v>
      </c>
      <c r="D473" s="179"/>
    </row>
    <row r="474" spans="1:7" ht="12.6" customHeight="1" x14ac:dyDescent="0.2">
      <c r="A474" s="179" t="s">
        <v>339</v>
      </c>
      <c r="B474" s="179">
        <f t="shared" si="14"/>
        <v>1095645.6299999999</v>
      </c>
      <c r="C474" s="179">
        <f>E202</f>
        <v>1095645.6299999999</v>
      </c>
      <c r="D474" s="179"/>
    </row>
    <row r="475" spans="1:7" ht="12.6" customHeight="1" x14ac:dyDescent="0.2">
      <c r="A475" s="179" t="s">
        <v>340</v>
      </c>
      <c r="B475" s="179">
        <f t="shared" si="14"/>
        <v>3001912.66</v>
      </c>
      <c r="C475" s="179">
        <f>E203</f>
        <v>3001912.6599999978</v>
      </c>
      <c r="D475" s="179"/>
    </row>
    <row r="476" spans="1:7" ht="12.6" customHeight="1" x14ac:dyDescent="0.2">
      <c r="A476" s="179" t="s">
        <v>203</v>
      </c>
      <c r="B476" s="179">
        <f>D275</f>
        <v>154152112.59999999</v>
      </c>
      <c r="C476" s="179">
        <f>E204</f>
        <v>154152112.59999999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102312195.02</v>
      </c>
      <c r="C478" s="179">
        <f>E217</f>
        <v>102312195.01999998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100832699.24999999</v>
      </c>
    </row>
    <row r="482" spans="1:12" ht="12.6" customHeight="1" x14ac:dyDescent="0.2">
      <c r="A482" s="180" t="s">
        <v>499</v>
      </c>
      <c r="C482" s="180">
        <f>D339</f>
        <v>100832699.25000009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79" t="str">
        <f>C84&amp;"   "&amp;"H-"&amp;FIXED(C82,0,TRUE)&amp;"     FYE "&amp;C82</f>
        <v>HOLY FAMILY HOSPITAL   H-0     FYE 12/31/2020</v>
      </c>
      <c r="B493" s="261" t="str">
        <f>RIGHT('Prior Year'!C82,4)</f>
        <v>2019</v>
      </c>
      <c r="C493" s="261" t="str">
        <f>RIGHT(C82,4)</f>
        <v>2020</v>
      </c>
      <c r="D493" s="261" t="str">
        <f>RIGHT('Prior Year'!C82,4)</f>
        <v>2019</v>
      </c>
      <c r="E493" s="261" t="str">
        <f>RIGHT(C82,4)</f>
        <v>2020</v>
      </c>
      <c r="F493" s="261" t="str">
        <f>RIGHT('Prior Year'!C82,4)</f>
        <v>2019</v>
      </c>
      <c r="G493" s="261" t="str">
        <f>RIGHT(C82,4)</f>
        <v>2020</v>
      </c>
      <c r="H493" s="261"/>
      <c r="K493" s="261"/>
      <c r="L493" s="261"/>
    </row>
    <row r="494" spans="1:12" ht="12.6" customHeight="1" x14ac:dyDescent="0.2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">
      <c r="A496" s="180" t="s">
        <v>512</v>
      </c>
      <c r="B496" s="240">
        <f>'Prior Year'!C71</f>
        <v>5224670.0599999996</v>
      </c>
      <c r="C496" s="240">
        <f>C71</f>
        <v>6368832.79</v>
      </c>
      <c r="D496" s="240">
        <f>'Prior Year'!C59</f>
        <v>2274.5293237647161</v>
      </c>
      <c r="E496" s="180">
        <f>C59</f>
        <v>3057.4565027107387</v>
      </c>
      <c r="F496" s="263">
        <f t="shared" ref="F496:G511" si="15">IF(B496=0,"",IF(D496=0,"",B496/D496))</f>
        <v>2297.0335028929503</v>
      </c>
      <c r="G496" s="264">
        <f t="shared" si="15"/>
        <v>2083.0493530663143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">
      <c r="A498" s="180" t="s">
        <v>514</v>
      </c>
      <c r="B498" s="240">
        <f>'Prior Year'!E71</f>
        <v>25297183.430000007</v>
      </c>
      <c r="C498" s="240">
        <f>E71</f>
        <v>26500761.000000004</v>
      </c>
      <c r="D498" s="240">
        <f>'Prior Year'!E59</f>
        <v>33143.470676235287</v>
      </c>
      <c r="E498" s="180">
        <f>E59</f>
        <v>30512.543497289258</v>
      </c>
      <c r="F498" s="263">
        <f t="shared" si="15"/>
        <v>763.26295689179983</v>
      </c>
      <c r="G498" s="263">
        <f t="shared" si="15"/>
        <v>868.52022029413376</v>
      </c>
      <c r="H498" s="265" t="str">
        <f t="shared" si="16"/>
        <v/>
      </c>
      <c r="I498" s="267"/>
      <c r="K498" s="261"/>
      <c r="L498" s="261"/>
    </row>
    <row r="499" spans="1:12" ht="12.6" customHeight="1" x14ac:dyDescent="0.2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2348</v>
      </c>
      <c r="E503" s="180">
        <f>J59</f>
        <v>2233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1231</v>
      </c>
      <c r="E508" s="180">
        <f>O59</f>
        <v>1163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">
      <c r="A509" s="180" t="s">
        <v>525</v>
      </c>
      <c r="B509" s="240">
        <f>'Prior Year'!P71</f>
        <v>28611220.699999999</v>
      </c>
      <c r="C509" s="240">
        <f>P71</f>
        <v>26352204.460000001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">
      <c r="A511" s="180" t="s">
        <v>527</v>
      </c>
      <c r="B511" s="240">
        <f>'Prior Year'!R71</f>
        <v>2693544.4400000004</v>
      </c>
      <c r="C511" s="240">
        <f>R71</f>
        <v>2637002.6500000004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">
      <c r="A512" s="180" t="s">
        <v>528</v>
      </c>
      <c r="B512" s="240">
        <f>'Prior Year'!S71</f>
        <v>-61119.110000000015</v>
      </c>
      <c r="C512" s="240">
        <f>S71</f>
        <v>-160533.00999999998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">
      <c r="A514" s="180" t="s">
        <v>530</v>
      </c>
      <c r="B514" s="240">
        <f>'Prior Year'!U71</f>
        <v>6329013.1400000006</v>
      </c>
      <c r="C514" s="240">
        <f>U71</f>
        <v>7303971.4300000006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">
      <c r="A515" s="180" t="s">
        <v>531</v>
      </c>
      <c r="B515" s="240">
        <f>'Prior Year'!V71</f>
        <v>1470619.4200000002</v>
      </c>
      <c r="C515" s="240">
        <f>V71</f>
        <v>1573850.6999999997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">
      <c r="A518" s="180" t="s">
        <v>534</v>
      </c>
      <c r="B518" s="240">
        <f>'Prior Year'!Y71</f>
        <v>12265301.129999999</v>
      </c>
      <c r="C518" s="240">
        <f>Y71</f>
        <v>12670401.209999999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">
      <c r="A519" s="180" t="s">
        <v>535</v>
      </c>
      <c r="B519" s="240">
        <f>'Prior Year'!Z71</f>
        <v>17580.849999999999</v>
      </c>
      <c r="C519" s="240">
        <f>Z71</f>
        <v>30245.890000000003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">
      <c r="A520" s="180" t="s">
        <v>536</v>
      </c>
      <c r="B520" s="240">
        <f>'Prior Year'!AA71</f>
        <v>529476.68999999994</v>
      </c>
      <c r="C520" s="240">
        <f>AA71</f>
        <v>667246.71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">
      <c r="A521" s="180" t="s">
        <v>537</v>
      </c>
      <c r="B521" s="240">
        <f>'Prior Year'!AB71</f>
        <v>15707166.350000001</v>
      </c>
      <c r="C521" s="240">
        <f>AB71</f>
        <v>14395512.49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">
      <c r="A522" s="180" t="s">
        <v>538</v>
      </c>
      <c r="B522" s="240">
        <f>'Prior Year'!AC71</f>
        <v>3318799.62</v>
      </c>
      <c r="C522" s="240">
        <f>AC71</f>
        <v>3626441.5500000003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">
      <c r="A524" s="180" t="s">
        <v>540</v>
      </c>
      <c r="B524" s="240">
        <f>'Prior Year'!AE71</f>
        <v>1391360.02</v>
      </c>
      <c r="C524" s="240">
        <f>AE71</f>
        <v>1366200.97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">
      <c r="A526" s="180" t="s">
        <v>542</v>
      </c>
      <c r="B526" s="240">
        <f>'Prior Year'!AG71</f>
        <v>8852161.0600000005</v>
      </c>
      <c r="C526" s="240">
        <f>AG71</f>
        <v>8962955.8899999987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">
      <c r="A529" s="180" t="s">
        <v>545</v>
      </c>
      <c r="B529" s="240">
        <f>'Prior Year'!AJ71</f>
        <v>4057870.95</v>
      </c>
      <c r="C529" s="240">
        <f>AJ71</f>
        <v>4304048.2699999996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">
      <c r="A530" s="180" t="s">
        <v>546</v>
      </c>
      <c r="B530" s="240">
        <f>'Prior Year'!AK71</f>
        <v>492447.42999999993</v>
      </c>
      <c r="C530" s="240">
        <f>AK71</f>
        <v>496764.40000000014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">
      <c r="A531" s="180" t="s">
        <v>547</v>
      </c>
      <c r="B531" s="240">
        <f>'Prior Year'!AL71</f>
        <v>178358.19999999998</v>
      </c>
      <c r="C531" s="240">
        <f>AL71</f>
        <v>177936.93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">
      <c r="A537" s="180" t="s">
        <v>552</v>
      </c>
      <c r="B537" s="240">
        <f>'Prior Year'!AR71</f>
        <v>791955.07</v>
      </c>
      <c r="C537" s="240">
        <f>AR71</f>
        <v>12598.529999999997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">
      <c r="A541" s="180" t="s">
        <v>556</v>
      </c>
      <c r="B541" s="240">
        <f>'Prior Year'!AV71</f>
        <v>125.28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">
      <c r="A543" s="180" t="s">
        <v>557</v>
      </c>
      <c r="B543" s="240">
        <f>'Prior Year'!AX71</f>
        <v>14955.1</v>
      </c>
      <c r="C543" s="240">
        <f>AX71</f>
        <v>1049.01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">
      <c r="A544" s="180" t="s">
        <v>558</v>
      </c>
      <c r="B544" s="240">
        <f>'Prior Year'!AY71</f>
        <v>2744516.9499999997</v>
      </c>
      <c r="C544" s="240">
        <f>AY71</f>
        <v>2841776.92</v>
      </c>
      <c r="D544" s="240">
        <f>'Prior Year'!AY59</f>
        <v>177737</v>
      </c>
      <c r="E544" s="180">
        <f>AY59</f>
        <v>161175</v>
      </c>
      <c r="F544" s="263">
        <f t="shared" ref="F544:G550" si="19">IF(B544=0,"",IF(D544=0,"",B544/D544))</f>
        <v>15.441449726280965</v>
      </c>
      <c r="G544" s="263">
        <f t="shared" si="19"/>
        <v>17.631623514813089</v>
      </c>
      <c r="H544" s="265" t="str">
        <f t="shared" si="16"/>
        <v/>
      </c>
      <c r="I544" s="267"/>
      <c r="K544" s="261"/>
      <c r="L544" s="261"/>
    </row>
    <row r="545" spans="1:13" ht="12.6" customHeight="1" x14ac:dyDescent="0.2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">
      <c r="A546" s="180" t="s">
        <v>560</v>
      </c>
      <c r="B546" s="240">
        <f>'Prior Year'!BA71</f>
        <v>474708.52999999997</v>
      </c>
      <c r="C546" s="240">
        <f>BA71</f>
        <v>353102.58999999997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">
      <c r="A547" s="180" t="s">
        <v>561</v>
      </c>
      <c r="B547" s="240">
        <f>'Prior Year'!BB71</f>
        <v>617946.69999999995</v>
      </c>
      <c r="C547" s="240">
        <f>BB71</f>
        <v>617076.87999999989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">
      <c r="A549" s="180" t="s">
        <v>563</v>
      </c>
      <c r="B549" s="240">
        <f>'Prior Year'!BD71</f>
        <v>63019.11</v>
      </c>
      <c r="C549" s="240">
        <f>BD71</f>
        <v>21994.320000000007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">
      <c r="A550" s="180" t="s">
        <v>564</v>
      </c>
      <c r="B550" s="240">
        <f>'Prior Year'!BE71</f>
        <v>6729658.5200000014</v>
      </c>
      <c r="C550" s="240">
        <f>BE71</f>
        <v>7215092.7599999998</v>
      </c>
      <c r="D550" s="240">
        <f>'Prior Year'!BE59</f>
        <v>217104.36999999991</v>
      </c>
      <c r="E550" s="180">
        <f>BE59</f>
        <v>217104.36999999991</v>
      </c>
      <c r="F550" s="263">
        <f t="shared" si="19"/>
        <v>30.99734252240065</v>
      </c>
      <c r="G550" s="263">
        <f t="shared" si="19"/>
        <v>33.233291250655171</v>
      </c>
      <c r="H550" s="265" t="str">
        <f t="shared" si="16"/>
        <v/>
      </c>
      <c r="I550" s="267"/>
      <c r="K550" s="261"/>
      <c r="L550" s="261"/>
    </row>
    <row r="551" spans="1:13" ht="12.6" customHeight="1" x14ac:dyDescent="0.2">
      <c r="A551" s="180" t="s">
        <v>565</v>
      </c>
      <c r="B551" s="240">
        <f>'Prior Year'!BF71</f>
        <v>1875959.78</v>
      </c>
      <c r="C551" s="240">
        <f>BF71</f>
        <v>2013914.13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">
      <c r="A552" s="180" t="s">
        <v>566</v>
      </c>
      <c r="B552" s="240">
        <f>'Prior Year'!BG71</f>
        <v>5581.1</v>
      </c>
      <c r="C552" s="240">
        <f>BG71</f>
        <v>5784.82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">
      <c r="A553" s="180" t="s">
        <v>567</v>
      </c>
      <c r="B553" s="240">
        <f>'Prior Year'!BH71</f>
        <v>151223.4</v>
      </c>
      <c r="C553" s="240">
        <f>BH71</f>
        <v>49815.819999999992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">
      <c r="A557" s="180" t="s">
        <v>571</v>
      </c>
      <c r="B557" s="240">
        <f>'Prior Year'!BL71</f>
        <v>162938</v>
      </c>
      <c r="C557" s="240">
        <f>BL71</f>
        <v>172790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">
      <c r="A559" s="180" t="s">
        <v>573</v>
      </c>
      <c r="B559" s="240">
        <f>'Prior Year'!BN71</f>
        <v>3329142.41</v>
      </c>
      <c r="C559" s="240">
        <f>BN71</f>
        <v>3556432.6499999994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">
      <c r="A561" s="180" t="s">
        <v>575</v>
      </c>
      <c r="B561" s="240">
        <f>'Prior Year'!BP71</f>
        <v>0</v>
      </c>
      <c r="C561" s="240">
        <f>BP71</f>
        <v>3.99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">
      <c r="A564" s="180" t="s">
        <v>1249</v>
      </c>
      <c r="B564" s="240">
        <f>'Prior Year'!BS71</f>
        <v>83135.790000000008</v>
      </c>
      <c r="C564" s="240">
        <f>BS71</f>
        <v>80362.19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">
      <c r="A565" s="180" t="s">
        <v>578</v>
      </c>
      <c r="B565" s="240">
        <f>'Prior Year'!BT71</f>
        <v>351484.30000000005</v>
      </c>
      <c r="C565" s="240">
        <f>BT71</f>
        <v>342450.55000000005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">
      <c r="A567" s="180" t="s">
        <v>580</v>
      </c>
      <c r="B567" s="240">
        <f>'Prior Year'!BV71</f>
        <v>171567.88</v>
      </c>
      <c r="C567" s="240">
        <f>BV71</f>
        <v>183233.05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">
      <c r="A568" s="180" t="s">
        <v>581</v>
      </c>
      <c r="B568" s="240">
        <f>'Prior Year'!BW71</f>
        <v>357218.33999999997</v>
      </c>
      <c r="C568" s="240">
        <f>BW71</f>
        <v>2993587.5599999996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">
      <c r="A570" s="180" t="s">
        <v>583</v>
      </c>
      <c r="B570" s="240">
        <f>'Prior Year'!BY71</f>
        <v>4160021.6</v>
      </c>
      <c r="C570" s="240">
        <f>BY71</f>
        <v>4631886.9399999995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">
      <c r="A572" s="180" t="s">
        <v>585</v>
      </c>
      <c r="B572" s="240">
        <f>'Prior Year'!CA71</f>
        <v>244727.93000000002</v>
      </c>
      <c r="C572" s="240">
        <f>CA71</f>
        <v>387465.22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">
      <c r="A574" s="180" t="s">
        <v>587</v>
      </c>
      <c r="B574" s="240">
        <f>'Prior Year'!CC71</f>
        <v>56616036.599287733</v>
      </c>
      <c r="C574" s="240">
        <f>CC71</f>
        <v>50551170.900032893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">
      <c r="A575" s="180" t="s">
        <v>588</v>
      </c>
      <c r="B575" s="240">
        <f>'Prior Year'!CD71</f>
        <v>9095956.2899999991</v>
      </c>
      <c r="C575" s="240">
        <f>CD71</f>
        <v>8488868.5899997614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">
      <c r="M576" s="265"/>
    </row>
    <row r="577" spans="13:13" ht="12.6" customHeight="1" x14ac:dyDescent="0.2">
      <c r="M577" s="265"/>
    </row>
    <row r="578" spans="13:13" ht="12.6" customHeight="1" x14ac:dyDescent="0.2">
      <c r="M578" s="265"/>
    </row>
    <row r="612" spans="1:14" ht="12.6" customHeight="1" x14ac:dyDescent="0.2">
      <c r="A612" s="196"/>
      <c r="C612" s="181" t="s">
        <v>589</v>
      </c>
      <c r="D612" s="180">
        <f>CE76-(BE76+CD76)</f>
        <v>188143.3299999999</v>
      </c>
      <c r="E612" s="180">
        <f>SUM(C624:D647)+SUM(C668:D713)</f>
        <v>145938223.06459469</v>
      </c>
      <c r="F612" s="180">
        <f>CE64-(AX64+BD64+BE64+BG64+BJ64+BN64+BP64+BQ64+CB64+CC64+CD64)</f>
        <v>36175799.029999979</v>
      </c>
      <c r="G612" s="180">
        <f>CE77-(AX77+AY77+BD77+BE77+BG77+BJ77+BN77+BP77+BQ77+CB77+CC77+CD77)</f>
        <v>161175</v>
      </c>
      <c r="H612" s="197">
        <f>CE60-(AX60+AY60+AZ60+BD60+BE60+BG60+BJ60+BN60+BO60+BP60+BQ60+BR60+CB60+CC60+CD60)</f>
        <v>665.29</v>
      </c>
      <c r="I612" s="180">
        <f>CE78-(AX78+AY78+AZ78+BD78+BE78+BF78+BG78+BJ78+BN78+BO78+BP78+BQ78+BR78+CB78+CC78+CD78)</f>
        <v>48009.127886757866</v>
      </c>
      <c r="J612" s="180">
        <f>CE79-(AX79+AY79+AZ79+BA79+BD79+BE79+BF79+BG79+BJ79+BN79+BO79+BP79+BQ79+BR79+CB79+CC79+CD79)</f>
        <v>892230</v>
      </c>
      <c r="K612" s="180">
        <f>CE75-(AW75+AX75+AY75+AZ75+BA75+BB75+BC75+BD75+BE75+BF75+BG75+BH75+BI75+BJ75+BK75+BL75+BM75+BN75+BO75+BP75+BQ75+BR75+BS75+BT75+BU75+BV75+BW75+BX75+CB75+CC75+CD75)</f>
        <v>678840612.4799999</v>
      </c>
      <c r="L612" s="197">
        <f>CE80-(AW80+AX80+AY80+AZ80+BA80+BB80+BC80+BD80+BE80+BF80+BG80+BH80+BI80+BJ80+BK80+BL80+BM80+BN80+BO80+BP80+BQ80+BR80+BS80+BT80+BU80+BV80+BW80+BX80+BY80+BZ80+CA80+CB80+CC80+CD80)</f>
        <v>247.01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7215092.7599999998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3">
        <f>CD69-CD70</f>
        <v>8488868.5899997614</v>
      </c>
      <c r="D615" s="266">
        <f>SUM(C614:C615)</f>
        <v>15703961.349999761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1049.01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5784.82</v>
      </c>
      <c r="D618" s="180">
        <f>(D615/D612)*BG76</f>
        <v>21005.575447936117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3556432.6499999994</v>
      </c>
      <c r="D619" s="180">
        <f>(D615/D612)*BN76</f>
        <v>445802.98206877051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50551170.900032893</v>
      </c>
      <c r="D620" s="180">
        <f>(D615/D612)*CC76</f>
        <v>1274828.7578883821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3.99</v>
      </c>
      <c r="D621" s="180">
        <f>(D615/D612)*BP76</f>
        <v>0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55856078.685437985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21994.320000000007</v>
      </c>
      <c r="D624" s="180">
        <f>(D615/D612)*BD76</f>
        <v>139356.62662467288</v>
      </c>
      <c r="E624" s="180">
        <f>(E623/E612)*SUM(C624:D624)</f>
        <v>61755.111042078272</v>
      </c>
      <c r="F624" s="180">
        <f>SUM(C624:E624)</f>
        <v>223106.05766675115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2841776.92</v>
      </c>
      <c r="D625" s="180">
        <f>(D615/D612)*AY76</f>
        <v>791280.67817472911</v>
      </c>
      <c r="E625" s="180">
        <f>(E623/E612)*SUM(C625:D625)</f>
        <v>1390508.5782945056</v>
      </c>
      <c r="F625" s="180">
        <f>(F624/F612)*AY64</f>
        <v>3896.1159576564555</v>
      </c>
      <c r="G625" s="180">
        <f>SUM(C625:F625)</f>
        <v>5027462.2924268916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2013914.13</v>
      </c>
      <c r="D629" s="180">
        <f>(D615/D612)*BF76</f>
        <v>189397.40621835747</v>
      </c>
      <c r="E629" s="180">
        <f>(E623/E612)*SUM(C629:D629)</f>
        <v>843290.67430863343</v>
      </c>
      <c r="F629" s="180">
        <f>(F624/F612)*BF64</f>
        <v>1552.8855619615658</v>
      </c>
      <c r="G629" s="180">
        <f>(G625/G612)*BF77</f>
        <v>0</v>
      </c>
      <c r="H629" s="180">
        <f>(H628/H612)*BF60</f>
        <v>0</v>
      </c>
      <c r="I629" s="180">
        <f>SUM(C629:H629)</f>
        <v>3048155.0960889524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353102.58999999997</v>
      </c>
      <c r="D630" s="180">
        <f>(D615/D612)*BA76</f>
        <v>70123.198145593604</v>
      </c>
      <c r="E630" s="180">
        <f>(E623/E612)*SUM(C630:D630)</f>
        <v>161984.5193942333</v>
      </c>
      <c r="F630" s="180">
        <f>(F624/F612)*BA64</f>
        <v>28.065104532431988</v>
      </c>
      <c r="G630" s="180">
        <f>(G625/G612)*BA77</f>
        <v>0</v>
      </c>
      <c r="H630" s="180">
        <f>(H628/H612)*BA60</f>
        <v>0</v>
      </c>
      <c r="I630" s="180">
        <f>(I629/I612)*BA78</f>
        <v>16643.947071736937</v>
      </c>
      <c r="J630" s="180">
        <f>SUM(C630:I630)</f>
        <v>601882.31971609627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617076.87999999989</v>
      </c>
      <c r="D632" s="180">
        <f>(D615/D612)*BB76</f>
        <v>34669.29912602219</v>
      </c>
      <c r="E632" s="180">
        <f>(E623/E612)*SUM(C632:D632)</f>
        <v>249447.9177541009</v>
      </c>
      <c r="F632" s="180">
        <f>(F624/F612)*BB64</f>
        <v>15.395735631301445</v>
      </c>
      <c r="G632" s="180">
        <f>(G625/G612)*BB77</f>
        <v>0</v>
      </c>
      <c r="H632" s="180">
        <f>(H628/H612)*BB60</f>
        <v>0</v>
      </c>
      <c r="I632" s="180">
        <f>(I629/I612)*BB78</f>
        <v>8228.8599910925277</v>
      </c>
      <c r="J632" s="180">
        <f>(J630/J612)*BB79</f>
        <v>0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49815.819999999992</v>
      </c>
      <c r="D636" s="180">
        <f>(D615/D612)*BH76</f>
        <v>137259.07393053541</v>
      </c>
      <c r="E636" s="180">
        <f>(E623/E612)*SUM(C636:D636)</f>
        <v>71600.63879103784</v>
      </c>
      <c r="F636" s="180">
        <f>(F624/F612)*BH64</f>
        <v>6.5395304499378302</v>
      </c>
      <c r="G636" s="180">
        <f>(G625/G612)*BH77</f>
        <v>0</v>
      </c>
      <c r="H636" s="180">
        <f>(H628/H612)*BH60</f>
        <v>0</v>
      </c>
      <c r="I636" s="180">
        <f>(I629/I612)*BH78</f>
        <v>32578.844405701337</v>
      </c>
      <c r="J636" s="180">
        <f>(J630/J612)*BH79</f>
        <v>0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172790</v>
      </c>
      <c r="D637" s="180">
        <f>(D615/D612)*BL76</f>
        <v>658549.74724685785</v>
      </c>
      <c r="E637" s="180">
        <f>(E623/E612)*SUM(C637:D637)</f>
        <v>318185.17014558654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156308.71704574695</v>
      </c>
      <c r="J637" s="180">
        <f>(J630/J612)*BL79</f>
        <v>0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80362.19</v>
      </c>
      <c r="D639" s="180">
        <f>(D615/D612)*BS76</f>
        <v>105410.16101760135</v>
      </c>
      <c r="E639" s="180">
        <f>(E623/E612)*SUM(C639:D639)</f>
        <v>71102.10634416953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25019.411367370303</v>
      </c>
      <c r="J639" s="180">
        <f>(J630/J612)*BS79</f>
        <v>0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342450.55000000005</v>
      </c>
      <c r="D640" s="180">
        <f>(D615/D612)*BT76</f>
        <v>109090.26839064236</v>
      </c>
      <c r="E640" s="180">
        <f>(E623/E612)*SUM(C640:D640)</f>
        <v>172821.75260247904</v>
      </c>
      <c r="F640" s="180">
        <f>(F624/F612)*BT64</f>
        <v>4.6950838736213827</v>
      </c>
      <c r="G640" s="180">
        <f>(G625/G612)*BT77</f>
        <v>0</v>
      </c>
      <c r="H640" s="180">
        <f>(H628/H612)*BT60</f>
        <v>0</v>
      </c>
      <c r="I640" s="180">
        <f>(I629/I612)*BT78</f>
        <v>25892.895662938652</v>
      </c>
      <c r="J640" s="180">
        <f>(J630/J612)*BT79</f>
        <v>0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183233.05</v>
      </c>
      <c r="D642" s="180">
        <f>(D615/D612)*BV76</f>
        <v>442648.72356055496</v>
      </c>
      <c r="E642" s="180">
        <f>(E623/E612)*SUM(C642:D642)</f>
        <v>239548.6313157744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105063.97484919538</v>
      </c>
      <c r="J642" s="180">
        <f>(J630/J612)*BV79</f>
        <v>0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2993587.5599999996</v>
      </c>
      <c r="D643" s="180">
        <f>(D615/D612)*BW76</f>
        <v>87224.137102015578</v>
      </c>
      <c r="E643" s="180">
        <f>(E623/E612)*SUM(C643:D643)</f>
        <v>1179143.1809621358</v>
      </c>
      <c r="F643" s="180">
        <f>(F624/F612)*BW64</f>
        <v>12.970393535463664</v>
      </c>
      <c r="G643" s="180">
        <f>(G625/G612)*BW77</f>
        <v>0</v>
      </c>
      <c r="H643" s="180">
        <f>(H628/H612)*BW60</f>
        <v>0</v>
      </c>
      <c r="I643" s="180">
        <f>(I629/I612)*BW78</f>
        <v>20702.905168267749</v>
      </c>
      <c r="J643" s="180">
        <f>(J630/J612)*BW79</f>
        <v>0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8689852.0675233137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4631886.9399999995</v>
      </c>
      <c r="D645" s="180">
        <f>(D615/D612)*BY76</f>
        <v>137313.32817849363</v>
      </c>
      <c r="E645" s="180">
        <f>(E623/E612)*SUM(C645:D645)</f>
        <v>1825353.3574139909</v>
      </c>
      <c r="F645" s="180">
        <f>(F624/F612)*BY64</f>
        <v>329.85608430833332</v>
      </c>
      <c r="G645" s="180">
        <f>(G625/G612)*BY77</f>
        <v>0</v>
      </c>
      <c r="H645" s="180">
        <f>(H628/H612)*BY60</f>
        <v>0</v>
      </c>
      <c r="I645" s="180">
        <f>(I629/I612)*BY78</f>
        <v>32591.72181082992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387465.22</v>
      </c>
      <c r="D647" s="180">
        <f>(D615/D612)*CA76</f>
        <v>386104.94633852789</v>
      </c>
      <c r="E647" s="180">
        <f>(E623/E612)*SUM(C647:D647)</f>
        <v>296074.56615795108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91643.143224181433</v>
      </c>
      <c r="J647" s="180">
        <f>(J630/J612)*CA79</f>
        <v>0</v>
      </c>
      <c r="K647" s="180">
        <v>0</v>
      </c>
      <c r="L647" s="180">
        <f>SUM(C645:K647)</f>
        <v>7788763.0792082818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84507858.890032619</v>
      </c>
      <c r="L648" s="266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6368832.79</v>
      </c>
      <c r="D668" s="180">
        <f>(D615/D612)*C76</f>
        <v>467594.82677173149</v>
      </c>
      <c r="E668" s="180">
        <f>(E623/E612)*SUM(C668:D668)</f>
        <v>2616559.4651696375</v>
      </c>
      <c r="F668" s="180">
        <f>(F624/F612)*C64</f>
        <v>3945.6766016479614</v>
      </c>
      <c r="G668" s="180">
        <f>(G625/G612)*C77</f>
        <v>457886.42472784146</v>
      </c>
      <c r="H668" s="180">
        <f>(H628/H612)*C60</f>
        <v>0</v>
      </c>
      <c r="I668" s="180">
        <f>(I629/I612)*C78</f>
        <v>110985.00572731998</v>
      </c>
      <c r="J668" s="180">
        <f>(J630/J612)*C79</f>
        <v>54817.664947351885</v>
      </c>
      <c r="K668" s="180">
        <f>(K644/K612)*C75</f>
        <v>101612.22888990733</v>
      </c>
      <c r="L668" s="180">
        <f>(L647/L612)*C80</f>
        <v>813845.49238640442</v>
      </c>
      <c r="M668" s="180">
        <f t="shared" ref="M668:M713" si="20">ROUND(SUM(D668:L668),0)</f>
        <v>4627247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26500761.000000004</v>
      </c>
      <c r="D670" s="180">
        <f>(D615/D612)*E76</f>
        <v>4675256.3173856568</v>
      </c>
      <c r="E670" s="180">
        <f>(E623/E612)*SUM(C670:D670)</f>
        <v>11932241.189532034</v>
      </c>
      <c r="F670" s="180">
        <f>(F624/F612)*E64</f>
        <v>11856.563472933425</v>
      </c>
      <c r="G670" s="180">
        <f>(G625/G612)*E77</f>
        <v>4569575.8676990494</v>
      </c>
      <c r="H670" s="180">
        <f>(H628/H612)*E60</f>
        <v>0</v>
      </c>
      <c r="I670" s="180">
        <f>(I629/I612)*E78</f>
        <v>1109685.8208293275</v>
      </c>
      <c r="J670" s="180">
        <f>(J630/J612)*E79</f>
        <v>547064.65476874437</v>
      </c>
      <c r="K670" s="180">
        <f>(K644/K612)*E75</f>
        <v>1014061.0507822286</v>
      </c>
      <c r="L670" s="180">
        <f>(L647/L612)*E80</f>
        <v>4381080.6940010469</v>
      </c>
      <c r="M670" s="180">
        <f t="shared" si="20"/>
        <v>28240822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26352204.460000001</v>
      </c>
      <c r="D681" s="180">
        <f>(D615/D612)*P76</f>
        <v>2563454.7883729017</v>
      </c>
      <c r="E681" s="180">
        <f>(E623/E612)*SUM(C681:D681)</f>
        <v>11067116.649101259</v>
      </c>
      <c r="F681" s="180">
        <f>(F624/F612)*P64</f>
        <v>91016.204144027244</v>
      </c>
      <c r="G681" s="180">
        <f>(G625/G612)*P77</f>
        <v>0</v>
      </c>
      <c r="H681" s="180">
        <f>(H628/H612)*P60</f>
        <v>0</v>
      </c>
      <c r="I681" s="180">
        <f>(I629/I612)*P78</f>
        <v>608443.5243510101</v>
      </c>
      <c r="J681" s="180">
        <f>(J630/J612)*P79</f>
        <v>0</v>
      </c>
      <c r="K681" s="180">
        <f>(K644/K612)*P75</f>
        <v>2201581.6053760317</v>
      </c>
      <c r="L681" s="180">
        <f>(L647/L612)*P80</f>
        <v>1046868.2815663938</v>
      </c>
      <c r="M681" s="180">
        <f t="shared" si="20"/>
        <v>17578481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2637002.6500000004</v>
      </c>
      <c r="D683" s="180">
        <f>(D615/D612)*R76</f>
        <v>16657.723484640428</v>
      </c>
      <c r="E683" s="180">
        <f>(E623/E612)*SUM(C683:D683)</f>
        <v>1015656.2106431902</v>
      </c>
      <c r="F683" s="180">
        <f>(F624/F612)*R64</f>
        <v>2740.1427546832738</v>
      </c>
      <c r="G683" s="180">
        <f>(G625/G612)*R77</f>
        <v>0</v>
      </c>
      <c r="H683" s="180">
        <f>(H628/H612)*R60</f>
        <v>0</v>
      </c>
      <c r="I683" s="180">
        <f>(I629/I612)*R78</f>
        <v>3953.759602326501</v>
      </c>
      <c r="J683" s="180">
        <f>(J630/J612)*R79</f>
        <v>0</v>
      </c>
      <c r="K683" s="180">
        <f>(K644/K612)*R75</f>
        <v>489689.69635232008</v>
      </c>
      <c r="L683" s="180">
        <f>(L647/L612)*R80</f>
        <v>0</v>
      </c>
      <c r="M683" s="180">
        <f t="shared" si="20"/>
        <v>1528698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-160533.00999999998</v>
      </c>
      <c r="D684" s="180">
        <f>(D615/D612)*S76</f>
        <v>335356.3574791734</v>
      </c>
      <c r="E684" s="180">
        <f>(E623/E612)*SUM(C684:D684)</f>
        <v>66911.508498539479</v>
      </c>
      <c r="F684" s="180">
        <f>(F624/F612)*S64</f>
        <v>-2331.7502622012257</v>
      </c>
      <c r="G684" s="180">
        <f>(G625/G612)*S77</f>
        <v>0</v>
      </c>
      <c r="H684" s="180">
        <f>(H628/H612)*S60</f>
        <v>0</v>
      </c>
      <c r="I684" s="180">
        <f>(I629/I612)*S78</f>
        <v>79597.816580825631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479534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7303971.4300000006</v>
      </c>
      <c r="D686" s="180">
        <f>(D615/D612)*U76</f>
        <v>397799.65815610049</v>
      </c>
      <c r="E686" s="180">
        <f>(E623/E612)*SUM(C686:D686)</f>
        <v>2947759.1468745577</v>
      </c>
      <c r="F686" s="180">
        <f>(F624/F612)*U64</f>
        <v>6079.1507379136792</v>
      </c>
      <c r="G686" s="180">
        <f>(G625/G612)*U77</f>
        <v>0</v>
      </c>
      <c r="H686" s="180">
        <f>(H628/H612)*U60</f>
        <v>0</v>
      </c>
      <c r="I686" s="180">
        <f>(I629/I612)*U78</f>
        <v>94418.917428129731</v>
      </c>
      <c r="J686" s="180">
        <f>(J630/J612)*U79</f>
        <v>0</v>
      </c>
      <c r="K686" s="180">
        <f>(K644/K612)*U75</f>
        <v>732099.82859664422</v>
      </c>
      <c r="L686" s="180">
        <f>(L647/L612)*U80</f>
        <v>3153.2177155614277</v>
      </c>
      <c r="M686" s="180">
        <f t="shared" si="20"/>
        <v>4181310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1573850.6999999997</v>
      </c>
      <c r="D687" s="180">
        <f>(D615/D612)*V76</f>
        <v>136074.66196357121</v>
      </c>
      <c r="E687" s="180">
        <f>(E623/E612)*SUM(C687:D687)</f>
        <v>654453.12104279257</v>
      </c>
      <c r="F687" s="180">
        <f>(F624/F612)*V64</f>
        <v>838.56804272787133</v>
      </c>
      <c r="G687" s="180">
        <f>(G625/G612)*V77</f>
        <v>0</v>
      </c>
      <c r="H687" s="180">
        <f>(H628/H612)*V60</f>
        <v>0</v>
      </c>
      <c r="I687" s="180">
        <f>(I629/I612)*V78</f>
        <v>32297.720746048013</v>
      </c>
      <c r="J687" s="180">
        <f>(J630/J612)*V79</f>
        <v>0</v>
      </c>
      <c r="K687" s="180">
        <f>(K644/K612)*V75</f>
        <v>147399.15381359478</v>
      </c>
      <c r="L687" s="180">
        <f>(L647/L612)*V80</f>
        <v>0</v>
      </c>
      <c r="M687" s="180">
        <f t="shared" si="20"/>
        <v>971063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12670401.209999999</v>
      </c>
      <c r="D690" s="180">
        <f>(D615/D612)*Y76</f>
        <v>341598.93471731665</v>
      </c>
      <c r="E690" s="180">
        <f>(E623/E612)*SUM(C690:D690)</f>
        <v>4980184.6882606437</v>
      </c>
      <c r="F690" s="180">
        <f>(F624/F612)*Y64</f>
        <v>5539.8918406378325</v>
      </c>
      <c r="G690" s="180">
        <f>(G625/G612)*Y77</f>
        <v>0</v>
      </c>
      <c r="H690" s="180">
        <f>(H628/H612)*Y60</f>
        <v>0</v>
      </c>
      <c r="I690" s="180">
        <f>(I629/I612)*Y78</f>
        <v>81079.510626313437</v>
      </c>
      <c r="J690" s="180">
        <f>(J630/J612)*Y79</f>
        <v>0</v>
      </c>
      <c r="K690" s="180">
        <f>(K644/K612)*Y75</f>
        <v>699472.00683027622</v>
      </c>
      <c r="L690" s="180">
        <f>(L647/L612)*Y80</f>
        <v>157976.20754962749</v>
      </c>
      <c r="M690" s="180">
        <f t="shared" si="20"/>
        <v>6265851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30245.890000000003</v>
      </c>
      <c r="D691" s="180">
        <f>(D615/D612)*Z76</f>
        <v>18601.694923019324</v>
      </c>
      <c r="E691" s="180">
        <f>(E623/E612)*SUM(C691:D691)</f>
        <v>18695.818612551771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4415.1669337800477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41713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667246.71</v>
      </c>
      <c r="D692" s="180">
        <f>(D615/D612)*AA76</f>
        <v>159308.00030074446</v>
      </c>
      <c r="E692" s="180">
        <f>(E623/E612)*SUM(C692:D692)</f>
        <v>316353.7554924388</v>
      </c>
      <c r="F692" s="180">
        <f>(F624/F612)*AA64</f>
        <v>1322.8771471447803</v>
      </c>
      <c r="G692" s="180">
        <f>(G625/G612)*AA77</f>
        <v>0</v>
      </c>
      <c r="H692" s="180">
        <f>(H628/H612)*AA60</f>
        <v>0</v>
      </c>
      <c r="I692" s="180">
        <f>(I629/I612)*AA78</f>
        <v>37812.221849959344</v>
      </c>
      <c r="J692" s="180">
        <f>(J630/J612)*AA79</f>
        <v>0</v>
      </c>
      <c r="K692" s="180">
        <f>(K644/K612)*AA75</f>
        <v>69221.898809967548</v>
      </c>
      <c r="L692" s="180">
        <f>(L647/L612)*AA80</f>
        <v>0</v>
      </c>
      <c r="M692" s="180">
        <f t="shared" si="20"/>
        <v>584019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14395512.49</v>
      </c>
      <c r="D693" s="180">
        <f>(D615/D612)*AB76</f>
        <v>192367.20028351509</v>
      </c>
      <c r="E693" s="180">
        <f>(E623/E612)*SUM(C693:D693)</f>
        <v>5583333.4045291552</v>
      </c>
      <c r="F693" s="180">
        <f>(F624/F612)*AB64</f>
        <v>84547.084040627364</v>
      </c>
      <c r="G693" s="180">
        <f>(G625/G612)*AB77</f>
        <v>0</v>
      </c>
      <c r="H693" s="180">
        <f>(H628/H612)*AB60</f>
        <v>0</v>
      </c>
      <c r="I693" s="180">
        <f>(I629/I612)*AB78</f>
        <v>45658.920079620395</v>
      </c>
      <c r="J693" s="180">
        <f>(J630/J612)*AB79</f>
        <v>0</v>
      </c>
      <c r="K693" s="180">
        <f>(K644/K612)*AB75</f>
        <v>1235254.6908870391</v>
      </c>
      <c r="L693" s="180">
        <f>(L647/L612)*AB80</f>
        <v>0</v>
      </c>
      <c r="M693" s="180">
        <f t="shared" si="20"/>
        <v>7141161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3626441.5500000003</v>
      </c>
      <c r="D694" s="180">
        <f>(D615/D612)*AC76</f>
        <v>158933.22864946403</v>
      </c>
      <c r="E694" s="180">
        <f>(E623/E612)*SUM(C694:D694)</f>
        <v>1448806.1252913275</v>
      </c>
      <c r="F694" s="180">
        <f>(F624/F612)*AC64</f>
        <v>3586.2699632389622</v>
      </c>
      <c r="G694" s="180">
        <f>(G625/G612)*AC77</f>
        <v>0</v>
      </c>
      <c r="H694" s="180">
        <f>(H628/H612)*AC60</f>
        <v>0</v>
      </c>
      <c r="I694" s="180">
        <f>(I629/I612)*AC78</f>
        <v>37723.268697609557</v>
      </c>
      <c r="J694" s="180">
        <f>(J630/J612)*AC79</f>
        <v>0</v>
      </c>
      <c r="K694" s="180">
        <f>(K644/K612)*AC75</f>
        <v>492082.25135764485</v>
      </c>
      <c r="L694" s="180">
        <f>(L647/L612)*AC80</f>
        <v>0</v>
      </c>
      <c r="M694" s="180">
        <f t="shared" si="20"/>
        <v>2141131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1366200.97</v>
      </c>
      <c r="D696" s="180">
        <f>(D615/D612)*AE76</f>
        <v>189964.98912007394</v>
      </c>
      <c r="E696" s="180">
        <f>(E623/E612)*SUM(C696:D696)</f>
        <v>595603.58098740235</v>
      </c>
      <c r="F696" s="180">
        <f>(F624/F612)*AE64</f>
        <v>96.44635631635694</v>
      </c>
      <c r="G696" s="180">
        <f>(G625/G612)*AE77</f>
        <v>0</v>
      </c>
      <c r="H696" s="180">
        <f>(H628/H612)*AE60</f>
        <v>0</v>
      </c>
      <c r="I696" s="180">
        <f>(I629/I612)*AE78</f>
        <v>45088.748203311545</v>
      </c>
      <c r="J696" s="180">
        <f>(J630/J612)*AE79</f>
        <v>0</v>
      </c>
      <c r="K696" s="180">
        <f>(K644/K612)*AE75</f>
        <v>45248.942100337066</v>
      </c>
      <c r="L696" s="180">
        <f>(L647/L612)*AE80</f>
        <v>0</v>
      </c>
      <c r="M696" s="180">
        <f t="shared" si="20"/>
        <v>876003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8962955.8899999987</v>
      </c>
      <c r="D698" s="180">
        <f>(D615/D612)*AG76</f>
        <v>1012020.3460981644</v>
      </c>
      <c r="E698" s="180">
        <f>(E623/E612)*SUM(C698:D698)</f>
        <v>3817800.7504056245</v>
      </c>
      <c r="F698" s="180">
        <f>(F624/F612)*AG64</f>
        <v>5642.3038625767431</v>
      </c>
      <c r="G698" s="180">
        <f>(G625/G612)*AG77</f>
        <v>0</v>
      </c>
      <c r="H698" s="180">
        <f>(H628/H612)*AG60</f>
        <v>0</v>
      </c>
      <c r="I698" s="180">
        <f>(I629/I612)*AG78</f>
        <v>240206.00202812036</v>
      </c>
      <c r="J698" s="180">
        <f>(J630/J612)*AG79</f>
        <v>0</v>
      </c>
      <c r="K698" s="180">
        <f>(K644/K612)*AG75</f>
        <v>1268221.0974488452</v>
      </c>
      <c r="L698" s="180">
        <f>(L647/L612)*AG80</f>
        <v>1354307.0088336333</v>
      </c>
      <c r="M698" s="180">
        <f t="shared" si="20"/>
        <v>7698198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4304048.2699999996</v>
      </c>
      <c r="D701" s="180">
        <f>(D615/D612)*AJ76</f>
        <v>8907.712833997226</v>
      </c>
      <c r="E701" s="180">
        <f>(E623/E612)*SUM(C701:D701)</f>
        <v>1650731.4100801251</v>
      </c>
      <c r="F701" s="180">
        <f>(F624/F612)*AJ64</f>
        <v>2354.8092055694046</v>
      </c>
      <c r="G701" s="180">
        <f>(G625/G612)*AJ77</f>
        <v>0</v>
      </c>
      <c r="H701" s="180">
        <f>(H628/H612)*AJ60</f>
        <v>0</v>
      </c>
      <c r="I701" s="180">
        <f>(I629/I612)*AJ78</f>
        <v>2114.2718081890275</v>
      </c>
      <c r="J701" s="180">
        <f>(J630/J612)*AJ79</f>
        <v>0</v>
      </c>
      <c r="K701" s="180">
        <f>(K644/K612)*AJ75</f>
        <v>165184.84184155765</v>
      </c>
      <c r="L701" s="180">
        <f>(L647/L612)*AJ80</f>
        <v>31532.177155614274</v>
      </c>
      <c r="M701" s="180">
        <f t="shared" si="20"/>
        <v>1860825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496764.40000000014</v>
      </c>
      <c r="D702" s="180">
        <f>(D615/D612)*AK76</f>
        <v>0</v>
      </c>
      <c r="E702" s="180">
        <f>(E623/E612)*SUM(C702:D702)</f>
        <v>190130.52805393536</v>
      </c>
      <c r="F702" s="180">
        <f>(F624/F612)*AK64</f>
        <v>2.6682093382069318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23333.404323316932</v>
      </c>
      <c r="L702" s="180">
        <f>(L647/L612)*AK80</f>
        <v>0</v>
      </c>
      <c r="M702" s="180">
        <f t="shared" si="20"/>
        <v>213467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177936.93</v>
      </c>
      <c r="D703" s="180">
        <f>(D615/D612)*AL76</f>
        <v>0</v>
      </c>
      <c r="E703" s="180">
        <f>(E623/E612)*SUM(C703:D703)</f>
        <v>68103.194313433341</v>
      </c>
      <c r="F703" s="180">
        <f>(F624/F612)*AL64</f>
        <v>23.59364600691384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5389.3701136035752</v>
      </c>
      <c r="L703" s="180">
        <f>(L647/L612)*AL80</f>
        <v>0</v>
      </c>
      <c r="M703" s="180">
        <f t="shared" si="20"/>
        <v>73516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12598.529999999997</v>
      </c>
      <c r="D709" s="180">
        <f>(D615/D612)*AR76</f>
        <v>0</v>
      </c>
      <c r="E709" s="180">
        <f>(E623/E612)*SUM(C709:D709)</f>
        <v>4821.9340226540889</v>
      </c>
      <c r="F709" s="180">
        <f>(F624/F612)*AR64</f>
        <v>-0.96554838662554843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4821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" customHeight="1" x14ac:dyDescent="0.2">
      <c r="C715" s="180">
        <f>SUM(C614:C647)+SUM(C668:C713)</f>
        <v>201794301.7500326</v>
      </c>
      <c r="D715" s="180">
        <f>SUM(D616:D647)+SUM(D668:D713)</f>
        <v>15703961.349999759</v>
      </c>
      <c r="E715" s="180">
        <f>SUM(E624:E647)+SUM(E668:E713)</f>
        <v>55856078.685437985</v>
      </c>
      <c r="F715" s="180">
        <f>SUM(F625:F648)+SUM(F668:F713)</f>
        <v>223106.05766675132</v>
      </c>
      <c r="G715" s="180">
        <f>SUM(G626:G647)+SUM(G668:G713)</f>
        <v>5027462.2924268907</v>
      </c>
      <c r="H715" s="180">
        <f>SUM(H629:H647)+SUM(H668:H713)</f>
        <v>0</v>
      </c>
      <c r="I715" s="180">
        <f>SUM(I630:I647)+SUM(I668:I713)</f>
        <v>3048155.0960889524</v>
      </c>
      <c r="J715" s="180">
        <f>SUM(J631:J647)+SUM(J668:J713)</f>
        <v>601882.31971609627</v>
      </c>
      <c r="K715" s="180">
        <f>SUM(K668:K713)</f>
        <v>8689852.0675233155</v>
      </c>
      <c r="L715" s="180">
        <f>SUM(L668:L713)</f>
        <v>7788763.0792082809</v>
      </c>
      <c r="M715" s="180">
        <f>SUM(M668:M713)</f>
        <v>84507860</v>
      </c>
      <c r="N715" s="198" t="s">
        <v>742</v>
      </c>
    </row>
    <row r="716" spans="1:83" ht="12.6" customHeight="1" x14ac:dyDescent="0.2">
      <c r="C716" s="180">
        <f>CE71</f>
        <v>201794301.75003266</v>
      </c>
      <c r="D716" s="180">
        <f>D615</f>
        <v>15703961.349999761</v>
      </c>
      <c r="E716" s="180">
        <f>E623</f>
        <v>55856078.685437985</v>
      </c>
      <c r="F716" s="180">
        <f>F624</f>
        <v>223106.05766675115</v>
      </c>
      <c r="G716" s="180">
        <f>G625</f>
        <v>5027462.2924268916</v>
      </c>
      <c r="H716" s="180">
        <f>H628</f>
        <v>0</v>
      </c>
      <c r="I716" s="180">
        <f>I629</f>
        <v>3048155.0960889524</v>
      </c>
      <c r="J716" s="180">
        <f>J630</f>
        <v>601882.31971609627</v>
      </c>
      <c r="K716" s="180">
        <f>K644</f>
        <v>8689852.0675233137</v>
      </c>
      <c r="L716" s="180">
        <f>L647</f>
        <v>7788763.0792082818</v>
      </c>
      <c r="M716" s="180">
        <f>C648</f>
        <v>84507858.890032619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139*2020*A</v>
      </c>
      <c r="B722" s="276">
        <f>ROUND(C165,0)</f>
        <v>4522430</v>
      </c>
      <c r="C722" s="276">
        <f>ROUND(C166,0)</f>
        <v>231209</v>
      </c>
      <c r="D722" s="276">
        <f>ROUND(C167,0)</f>
        <v>-82990</v>
      </c>
      <c r="E722" s="276">
        <f>ROUND(C168,0)</f>
        <v>0</v>
      </c>
      <c r="F722" s="276">
        <f>ROUND(C169,0)</f>
        <v>0</v>
      </c>
      <c r="G722" s="276">
        <f>ROUND(C170,0)</f>
        <v>1262808</v>
      </c>
      <c r="H722" s="276">
        <f>ROUND(C171+C172,0)</f>
        <v>94478</v>
      </c>
      <c r="I722" s="276">
        <f>ROUND(C175,0)</f>
        <v>506689</v>
      </c>
      <c r="J722" s="276">
        <f>ROUND(C176,0)</f>
        <v>750711</v>
      </c>
      <c r="K722" s="276">
        <f>ROUND(C179,0)</f>
        <v>0</v>
      </c>
      <c r="L722" s="276">
        <f>ROUND(C180,0)</f>
        <v>782</v>
      </c>
      <c r="M722" s="276">
        <f>ROUND(C183,0)</f>
        <v>64773</v>
      </c>
      <c r="N722" s="276">
        <f>ROUND(C184,0)</f>
        <v>6842022</v>
      </c>
      <c r="O722" s="276">
        <f>ROUND(C185,0)</f>
        <v>0</v>
      </c>
      <c r="P722" s="276">
        <f>ROUND(C188,0)</f>
        <v>-272345</v>
      </c>
      <c r="Q722" s="276">
        <f>ROUND(C189,0)</f>
        <v>1853637</v>
      </c>
      <c r="R722" s="276">
        <f>ROUND(B195,0)</f>
        <v>3181105</v>
      </c>
      <c r="S722" s="276">
        <f>ROUND(C195,0)</f>
        <v>0</v>
      </c>
      <c r="T722" s="276">
        <f>ROUND(D195,0)</f>
        <v>0</v>
      </c>
      <c r="U722" s="276">
        <f>ROUND(B196,0)</f>
        <v>2540480</v>
      </c>
      <c r="V722" s="276">
        <f>ROUND(C196,0)</f>
        <v>0</v>
      </c>
      <c r="W722" s="276">
        <f>ROUND(D196,0)</f>
        <v>0</v>
      </c>
      <c r="X722" s="276">
        <f>ROUND(B197,0)</f>
        <v>95165376</v>
      </c>
      <c r="Y722" s="276">
        <f>ROUND(C197,0)</f>
        <v>1944676</v>
      </c>
      <c r="Z722" s="276">
        <f>ROUND(D197,0)</f>
        <v>-230657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6679951</v>
      </c>
      <c r="AE722" s="276">
        <f>ROUND(C199,0)</f>
        <v>0</v>
      </c>
      <c r="AF722" s="276">
        <f>ROUND(D199,0)</f>
        <v>0</v>
      </c>
      <c r="AG722" s="276">
        <f>ROUND(B200,0)</f>
        <v>39508606</v>
      </c>
      <c r="AH722" s="276">
        <f>ROUND(C200,0)</f>
        <v>766871</v>
      </c>
      <c r="AI722" s="276">
        <f>ROUND(D200,0)</f>
        <v>-36834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1095646</v>
      </c>
      <c r="AN722" s="276">
        <f>ROUND(C202,0)</f>
        <v>0</v>
      </c>
      <c r="AO722" s="276">
        <f>ROUND(D202,0)</f>
        <v>0</v>
      </c>
      <c r="AP722" s="276">
        <f>ROUND(B203,0)</f>
        <v>2455894</v>
      </c>
      <c r="AQ722" s="276">
        <f>ROUND(C203,0)</f>
        <v>163410</v>
      </c>
      <c r="AR722" s="276">
        <f>ROUND(D203,0)</f>
        <v>-382608</v>
      </c>
      <c r="AS722" s="276"/>
      <c r="AT722" s="276"/>
      <c r="AU722" s="276"/>
      <c r="AV722" s="276">
        <f>ROUND(B209,0)</f>
        <v>3211314</v>
      </c>
      <c r="AW722" s="276">
        <f>ROUND(C209,0)</f>
        <v>108937</v>
      </c>
      <c r="AX722" s="276">
        <f>ROUND(D209,0)</f>
        <v>0</v>
      </c>
      <c r="AY722" s="276">
        <f>ROUND(B210,0)</f>
        <v>56031928</v>
      </c>
      <c r="AZ722" s="276">
        <f>ROUND(C210,0)</f>
        <v>2689199</v>
      </c>
      <c r="BA722" s="276">
        <f>ROUND(D210,0)</f>
        <v>-8808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5646463</v>
      </c>
      <c r="BF722" s="276">
        <f>ROUND(C212,0)</f>
        <v>117683</v>
      </c>
      <c r="BG722" s="276">
        <f>ROUND(D212,0)</f>
        <v>-1803</v>
      </c>
      <c r="BH722" s="276">
        <f>ROUND(B213,0)</f>
        <v>32657215</v>
      </c>
      <c r="BI722" s="276">
        <f>ROUND(C213,0)</f>
        <v>1838847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245433783</v>
      </c>
      <c r="BU722" s="276">
        <f>ROUND(C224,0)</f>
        <v>123932264</v>
      </c>
      <c r="BV722" s="276">
        <f>ROUND(C225,0)</f>
        <v>5408244</v>
      </c>
      <c r="BW722" s="276">
        <f>ROUND(C226,0)</f>
        <v>22985578</v>
      </c>
      <c r="BX722" s="276">
        <f>ROUND(C227,0)</f>
        <v>71391377</v>
      </c>
      <c r="BY722" s="276">
        <f>ROUND(C228,0)</f>
        <v>1728599</v>
      </c>
      <c r="BZ722" s="276">
        <f>ROUND(C231,0)</f>
        <v>573</v>
      </c>
      <c r="CA722" s="276">
        <f>ROUND(C233,0)</f>
        <v>1754464</v>
      </c>
      <c r="CB722" s="276">
        <f>ROUND(C234,0)</f>
        <v>5829015</v>
      </c>
      <c r="CC722" s="276">
        <f>ROUND(C238+C239,0)</f>
        <v>0</v>
      </c>
      <c r="CD722" s="276">
        <f>D221</f>
        <v>5162910.38</v>
      </c>
      <c r="CE722" s="276"/>
    </row>
    <row r="723" spans="1:84" ht="12.6" customHeight="1" x14ac:dyDescent="0.2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139*2020*A</v>
      </c>
      <c r="B726" s="276">
        <f>ROUND(C111,0)</f>
        <v>6821</v>
      </c>
      <c r="C726" s="276">
        <f>ROUND(C112,0)</f>
        <v>0</v>
      </c>
      <c r="D726" s="276">
        <f>ROUND(C113,0)</f>
        <v>0</v>
      </c>
      <c r="E726" s="276">
        <f>ROUND(C114,0)</f>
        <v>1163</v>
      </c>
      <c r="F726" s="276">
        <f>ROUND(D111,0)</f>
        <v>33570</v>
      </c>
      <c r="G726" s="276">
        <f>ROUND(D112,0)</f>
        <v>0</v>
      </c>
      <c r="H726" s="276">
        <f>ROUND(D113,0)</f>
        <v>0</v>
      </c>
      <c r="I726" s="276">
        <f>ROUND(D114,0)</f>
        <v>2233</v>
      </c>
      <c r="J726" s="276">
        <f>ROUND(C116,0)</f>
        <v>12</v>
      </c>
      <c r="K726" s="276">
        <f>ROUND(C117,0)</f>
        <v>33</v>
      </c>
      <c r="L726" s="276">
        <f>ROUND(C118,0)</f>
        <v>111</v>
      </c>
      <c r="M726" s="276">
        <f>ROUND(C119,0)</f>
        <v>8</v>
      </c>
      <c r="N726" s="276">
        <f>ROUND(C120,0)</f>
        <v>18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197</v>
      </c>
      <c r="W726" s="276">
        <f>ROUND(C129,0)</f>
        <v>0</v>
      </c>
      <c r="X726" s="276">
        <f>ROUND(B138,0)</f>
        <v>3420</v>
      </c>
      <c r="Y726" s="276">
        <f>ROUND(B139,0)</f>
        <v>19737</v>
      </c>
      <c r="Z726" s="276">
        <f>ROUND(B140,0)</f>
        <v>75904</v>
      </c>
      <c r="AA726" s="276">
        <f>ROUND(B141,0)</f>
        <v>173883902</v>
      </c>
      <c r="AB726" s="276">
        <f>ROUND(B142,0)</f>
        <v>150892447</v>
      </c>
      <c r="AC726" s="276">
        <f>ROUND(C138,0)</f>
        <v>1768</v>
      </c>
      <c r="AD726" s="276">
        <f>ROUND(C139,0)</f>
        <v>7280</v>
      </c>
      <c r="AE726" s="276">
        <f>ROUND(C140,0)</f>
        <v>45247</v>
      </c>
      <c r="AF726" s="276">
        <f>ROUND(C141,0)</f>
        <v>69411698</v>
      </c>
      <c r="AG726" s="276">
        <f>ROUND(C142,0)</f>
        <v>89948795</v>
      </c>
      <c r="AH726" s="276">
        <f>ROUND(D138,0)</f>
        <v>1633</v>
      </c>
      <c r="AI726" s="276">
        <f>ROUND(D139,0)</f>
        <v>6553</v>
      </c>
      <c r="AJ726" s="276">
        <f>ROUND(D140,0)</f>
        <v>63089</v>
      </c>
      <c r="AK726" s="276">
        <f>ROUND(D141,0)</f>
        <v>69286911</v>
      </c>
      <c r="AL726" s="276">
        <f>ROUND(D142,0)</f>
        <v>125416860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139*2020*A</v>
      </c>
      <c r="B730" s="276">
        <f>ROUND(C250,0)</f>
        <v>12395</v>
      </c>
      <c r="C730" s="276">
        <f>ROUND(C251,0)</f>
        <v>0</v>
      </c>
      <c r="D730" s="276">
        <f>ROUND(C252,0)</f>
        <v>81115846</v>
      </c>
      <c r="E730" s="276">
        <f>ROUND(C253,0)</f>
        <v>59181616</v>
      </c>
      <c r="F730" s="276">
        <f>ROUND(C254,0)</f>
        <v>0</v>
      </c>
      <c r="G730" s="276">
        <f>ROUND(C255,0)</f>
        <v>2948584</v>
      </c>
      <c r="H730" s="276">
        <f>ROUND(C256,0)</f>
        <v>0</v>
      </c>
      <c r="I730" s="276">
        <f>ROUND(C257,0)</f>
        <v>2567641</v>
      </c>
      <c r="J730" s="276">
        <f>ROUND(C258,0)</f>
        <v>6000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17187398</v>
      </c>
      <c r="O730" s="276">
        <f>ROUND(C267,0)</f>
        <v>3181105</v>
      </c>
      <c r="P730" s="276">
        <f>ROUND(C268,0)</f>
        <v>2540480</v>
      </c>
      <c r="Q730" s="276">
        <f>ROUND(C269,0)</f>
        <v>97340708</v>
      </c>
      <c r="R730" s="276">
        <f>ROUND(C270,0)</f>
        <v>0</v>
      </c>
      <c r="S730" s="276">
        <f>ROUND(C271,0)</f>
        <v>6679951</v>
      </c>
      <c r="T730" s="276">
        <f>ROUND(C272,0)</f>
        <v>40312310</v>
      </c>
      <c r="U730" s="276">
        <f>ROUND(C273,0)</f>
        <v>1095646</v>
      </c>
      <c r="V730" s="276">
        <f>ROUND(C274,0)</f>
        <v>3001913</v>
      </c>
      <c r="W730" s="276">
        <f>ROUND(C275,0)</f>
        <v>0</v>
      </c>
      <c r="X730" s="276">
        <f>ROUND(C276,0)</f>
        <v>102312195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4336534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2616268</v>
      </c>
      <c r="AI730" s="276">
        <f>ROUND(C306,0)</f>
        <v>5913495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8630951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10061741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2299272</v>
      </c>
      <c r="AY730" s="276">
        <f>ROUND(C326,0)</f>
        <v>45894648</v>
      </c>
      <c r="AZ730" s="276">
        <f>ROUND(C327,0)</f>
        <v>14600053</v>
      </c>
      <c r="BA730" s="276">
        <f>ROUND(C328,0)</f>
        <v>0</v>
      </c>
      <c r="BB730" s="276">
        <f>ROUND(C332,0)</f>
        <v>10816271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756.01</v>
      </c>
      <c r="BJ730" s="276">
        <f>ROUND(C359,0)</f>
        <v>312582510</v>
      </c>
      <c r="BK730" s="276">
        <f>ROUND(C360,0)</f>
        <v>366258102</v>
      </c>
      <c r="BL730" s="276">
        <f>ROUND(C364,0)</f>
        <v>470879846</v>
      </c>
      <c r="BM730" s="276">
        <f>ROUND(C365,0)</f>
        <v>7583479</v>
      </c>
      <c r="BN730" s="276">
        <f>ROUND(C366,0)</f>
        <v>0</v>
      </c>
      <c r="BO730" s="276">
        <f>ROUND(C370,0)</f>
        <v>10481301</v>
      </c>
      <c r="BP730" s="276">
        <f>ROUND(C371,0)</f>
        <v>0</v>
      </c>
      <c r="BQ730" s="276">
        <f>ROUND(C378,0)</f>
        <v>62652894</v>
      </c>
      <c r="BR730" s="276">
        <f>ROUND(C379,0)</f>
        <v>6027935</v>
      </c>
      <c r="BS730" s="276">
        <f>ROUND(C380,0)</f>
        <v>6666502</v>
      </c>
      <c r="BT730" s="276">
        <f>ROUND(C381,0)</f>
        <v>36864708</v>
      </c>
      <c r="BU730" s="276">
        <f>ROUND(C382,0)</f>
        <v>1808193</v>
      </c>
      <c r="BV730" s="276">
        <f>ROUND(C383,0)</f>
        <v>26773424</v>
      </c>
      <c r="BW730" s="276">
        <f>ROUND(C384,0)</f>
        <v>4754664</v>
      </c>
      <c r="BX730" s="276">
        <f>ROUND(C385,0)</f>
        <v>1257400</v>
      </c>
      <c r="BY730" s="276">
        <f>ROUND(C386,0)</f>
        <v>782</v>
      </c>
      <c r="BZ730" s="276">
        <f>ROUND(C387,0)</f>
        <v>6906795</v>
      </c>
      <c r="CA730" s="276">
        <f>ROUND(C388,0)</f>
        <v>1581292</v>
      </c>
      <c r="CB730" s="276">
        <f>C363</f>
        <v>5162910.38</v>
      </c>
      <c r="CC730" s="276">
        <f>ROUND(C389,0)</f>
        <v>56981012</v>
      </c>
      <c r="CD730" s="276">
        <f>ROUND(C392,0)</f>
        <v>1688557</v>
      </c>
      <c r="CE730" s="276">
        <f>ROUND(C394,0)</f>
        <v>0</v>
      </c>
      <c r="CF730" s="201">
        <f>ROUND(C395,0)</f>
        <v>0</v>
      </c>
    </row>
    <row r="731" spans="1:84" ht="12.6" customHeight="1" x14ac:dyDescent="0.2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139*2020*6010*A</v>
      </c>
      <c r="B734" s="276">
        <f>ROUND(C59,0)</f>
        <v>3057</v>
      </c>
      <c r="C734" s="276">
        <f>ROUND(C60,2)</f>
        <v>37.19</v>
      </c>
      <c r="D734" s="276">
        <f>ROUND(C61,0)</f>
        <v>4023555</v>
      </c>
      <c r="E734" s="276">
        <f>ROUND(C62,0)</f>
        <v>387113</v>
      </c>
      <c r="F734" s="276">
        <f>ROUND(C63,0)</f>
        <v>490340</v>
      </c>
      <c r="G734" s="276">
        <f>ROUND(C64,0)</f>
        <v>639776</v>
      </c>
      <c r="H734" s="276">
        <f>ROUND(C65,0)</f>
        <v>0</v>
      </c>
      <c r="I734" s="276">
        <f>ROUND(C66,0)</f>
        <v>703309</v>
      </c>
      <c r="J734" s="276">
        <f>ROUND(C67,0)</f>
        <v>122688</v>
      </c>
      <c r="K734" s="276">
        <f>ROUND(C68,0)</f>
        <v>0</v>
      </c>
      <c r="L734" s="276">
        <f>ROUND(C69,0)</f>
        <v>2052</v>
      </c>
      <c r="M734" s="276">
        <f>ROUND(C70,0)</f>
        <v>0</v>
      </c>
      <c r="N734" s="276">
        <f>ROUND(C75,0)</f>
        <v>7937823</v>
      </c>
      <c r="O734" s="276">
        <f>ROUND(C73,0)</f>
        <v>7912427</v>
      </c>
      <c r="P734" s="276">
        <f>IF(C76&gt;0,ROUND(C76,0),0)</f>
        <v>5602</v>
      </c>
      <c r="Q734" s="276">
        <f>IF(C77&gt;0,ROUND(C77,0),0)</f>
        <v>14679</v>
      </c>
      <c r="R734" s="276">
        <f>IF(C78&gt;0,ROUND(C78,0),0)</f>
        <v>1748</v>
      </c>
      <c r="S734" s="276">
        <f>IF(C79&gt;0,ROUND(C79,0),0)</f>
        <v>81262</v>
      </c>
      <c r="T734" s="276">
        <f>IF(C80&gt;0,ROUND(C80,2),0)</f>
        <v>25.81</v>
      </c>
      <c r="U734" s="276"/>
      <c r="V734" s="276"/>
      <c r="W734" s="276"/>
      <c r="X734" s="276"/>
      <c r="Y734" s="276">
        <f>IF(M668&lt;&gt;0,ROUND(M668,0),0)</f>
        <v>4627247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">
      <c r="A735" s="209" t="str">
        <f>RIGHT($C$83,3)&amp;"*"&amp;RIGHT($C$82,4)&amp;"*"&amp;D$55&amp;"*"&amp;"A"</f>
        <v>139*2020*6030*A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">
      <c r="A736" s="209" t="str">
        <f>RIGHT($C$83,3)&amp;"*"&amp;RIGHT($C$82,4)&amp;"*"&amp;E$55&amp;"*"&amp;"A"</f>
        <v>139*2020*6070*A</v>
      </c>
      <c r="B736" s="276">
        <f>ROUND(E59,0)</f>
        <v>30513</v>
      </c>
      <c r="C736" s="278">
        <f>ROUND(E60,2)</f>
        <v>229.3</v>
      </c>
      <c r="D736" s="276">
        <f>ROUND(E61,0)</f>
        <v>20074084</v>
      </c>
      <c r="E736" s="276">
        <f>ROUND(E62,0)</f>
        <v>1931360</v>
      </c>
      <c r="F736" s="276">
        <f>ROUND(E63,0)</f>
        <v>934265</v>
      </c>
      <c r="G736" s="276">
        <f>ROUND(E64,0)</f>
        <v>1922497</v>
      </c>
      <c r="H736" s="276">
        <f>ROUND(E65,0)</f>
        <v>479</v>
      </c>
      <c r="I736" s="276">
        <f>ROUND(E66,0)</f>
        <v>402500</v>
      </c>
      <c r="J736" s="276">
        <f>ROUND(E67,0)</f>
        <v>1226694</v>
      </c>
      <c r="K736" s="276">
        <f>ROUND(E68,0)</f>
        <v>8881</v>
      </c>
      <c r="L736" s="276">
        <f>ROUND(E69,0)</f>
        <v>17303</v>
      </c>
      <c r="M736" s="276">
        <f>ROUND(E70,0)</f>
        <v>17302</v>
      </c>
      <c r="N736" s="276">
        <f>ROUND(E75,0)</f>
        <v>79217209</v>
      </c>
      <c r="O736" s="276">
        <f>ROUND(E73,0)</f>
        <v>71065790</v>
      </c>
      <c r="P736" s="276">
        <f>IF(E76&gt;0,ROUND(E76,0),0)</f>
        <v>56013</v>
      </c>
      <c r="Q736" s="276">
        <f>IF(E77&gt;0,ROUND(E77,0),0)</f>
        <v>146496</v>
      </c>
      <c r="R736" s="276">
        <f>IF(E78&gt;0,ROUND(E78,0),0)</f>
        <v>17478</v>
      </c>
      <c r="S736" s="276">
        <f>IF(E79&gt;0,ROUND(E79,0),0)</f>
        <v>810968</v>
      </c>
      <c r="T736" s="278">
        <f>IF(E80&gt;0,ROUND(E80,2),0)</f>
        <v>138.94</v>
      </c>
      <c r="U736" s="276"/>
      <c r="V736" s="277"/>
      <c r="W736" s="276"/>
      <c r="X736" s="276"/>
      <c r="Y736" s="276">
        <f t="shared" si="21"/>
        <v>28240822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">
      <c r="A737" s="209" t="str">
        <f>RIGHT($C$83,3)&amp;"*"&amp;RIGHT($C$82,4)&amp;"*"&amp;F$55&amp;"*"&amp;"A"</f>
        <v>139*2020*6100*A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">
      <c r="A738" s="209" t="str">
        <f>RIGHT($C$83,3)&amp;"*"&amp;RIGHT($C$82,4)&amp;"*"&amp;G$55&amp;"*"&amp;"A"</f>
        <v>139*2020*6120*A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">
      <c r="A739" s="209" t="str">
        <f>RIGHT($C$83,3)&amp;"*"&amp;RIGHT($C$82,4)&amp;"*"&amp;H$55&amp;"*"&amp;"A"</f>
        <v>139*2020*6140*A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">
      <c r="A740" s="209" t="str">
        <f>RIGHT($C$83,3)&amp;"*"&amp;RIGHT($C$82,4)&amp;"*"&amp;I$55&amp;"*"&amp;"A"</f>
        <v>139*2020*6150*A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">
      <c r="A741" s="209" t="str">
        <f>RIGHT($C$83,3)&amp;"*"&amp;RIGHT($C$82,4)&amp;"*"&amp;J$55&amp;"*"&amp;"A"</f>
        <v>139*2020*6170*A</v>
      </c>
      <c r="B741" s="276">
        <f>ROUND(J59,0)</f>
        <v>2233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">
      <c r="A742" s="209" t="str">
        <f>RIGHT($C$83,3)&amp;"*"&amp;RIGHT($C$82,4)&amp;"*"&amp;K$55&amp;"*"&amp;"A"</f>
        <v>139*2020*6200*A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">
      <c r="A743" s="209" t="str">
        <f>RIGHT($C$83,3)&amp;"*"&amp;RIGHT($C$82,4)&amp;"*"&amp;L$55&amp;"*"&amp;"A"</f>
        <v>139*2020*6210*A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">
      <c r="A744" s="209" t="str">
        <f>RIGHT($C$83,3)&amp;"*"&amp;RIGHT($C$82,4)&amp;"*"&amp;M$55&amp;"*"&amp;"A"</f>
        <v>139*2020*6330*A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">
      <c r="A745" s="209" t="str">
        <f>RIGHT($C$83,3)&amp;"*"&amp;RIGHT($C$82,4)&amp;"*"&amp;N$55&amp;"*"&amp;"A"</f>
        <v>139*2020*6400*A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">
      <c r="A746" s="209" t="str">
        <f>RIGHT($C$83,3)&amp;"*"&amp;RIGHT($C$82,4)&amp;"*"&amp;O$55&amp;"*"&amp;"A"</f>
        <v>139*2020*7010*A</v>
      </c>
      <c r="B746" s="276">
        <f>ROUND(O59,0)</f>
        <v>1163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">
      <c r="A747" s="209" t="str">
        <f>RIGHT($C$83,3)&amp;"*"&amp;RIGHT($C$82,4)&amp;"*"&amp;P$55&amp;"*"&amp;"A"</f>
        <v>139*2020*7020*A</v>
      </c>
      <c r="B747" s="276">
        <f>ROUND(P59,0)</f>
        <v>0</v>
      </c>
      <c r="C747" s="278">
        <f>ROUND(P60,2)</f>
        <v>102.74</v>
      </c>
      <c r="D747" s="276">
        <f>ROUND(P61,0)</f>
        <v>8784339</v>
      </c>
      <c r="E747" s="276">
        <f>ROUND(P62,0)</f>
        <v>845155</v>
      </c>
      <c r="F747" s="276">
        <f>ROUND(P63,0)</f>
        <v>101663</v>
      </c>
      <c r="G747" s="276">
        <f>ROUND(P64,0)</f>
        <v>14757931</v>
      </c>
      <c r="H747" s="276">
        <f>ROUND(P65,0)</f>
        <v>65</v>
      </c>
      <c r="I747" s="276">
        <f>ROUND(P66,0)</f>
        <v>976480</v>
      </c>
      <c r="J747" s="276">
        <f>ROUND(P67,0)</f>
        <v>672600</v>
      </c>
      <c r="K747" s="276">
        <f>ROUND(P68,0)</f>
        <v>138497</v>
      </c>
      <c r="L747" s="276">
        <f>ROUND(P69,0)</f>
        <v>90518</v>
      </c>
      <c r="M747" s="276">
        <f>ROUND(P70,0)</f>
        <v>15044</v>
      </c>
      <c r="N747" s="276">
        <f>ROUND(P75,0)</f>
        <v>171984862</v>
      </c>
      <c r="O747" s="276">
        <f>ROUND(P73,0)</f>
        <v>47873350</v>
      </c>
      <c r="P747" s="276">
        <f>IF(P76&gt;0,ROUND(P76,0),0)</f>
        <v>30712</v>
      </c>
      <c r="Q747" s="276">
        <f>IF(P77&gt;0,ROUND(P77,0),0)</f>
        <v>0</v>
      </c>
      <c r="R747" s="276">
        <f>IF(P78&gt;0,ROUND(P78,0),0)</f>
        <v>9583</v>
      </c>
      <c r="S747" s="276">
        <f>IF(P79&gt;0,ROUND(P79,0),0)</f>
        <v>0</v>
      </c>
      <c r="T747" s="278">
        <f>IF(P80&gt;0,ROUND(P80,2),0)</f>
        <v>33.200000000000003</v>
      </c>
      <c r="U747" s="276"/>
      <c r="V747" s="277"/>
      <c r="W747" s="276"/>
      <c r="X747" s="276"/>
      <c r="Y747" s="276">
        <f t="shared" si="21"/>
        <v>17578481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">
      <c r="A748" s="209" t="str">
        <f>RIGHT($C$83,3)&amp;"*"&amp;RIGHT($C$82,4)&amp;"*"&amp;Q$55&amp;"*"&amp;"A"</f>
        <v>139*2020*7030*A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">
      <c r="A749" s="209" t="str">
        <f>RIGHT($C$83,3)&amp;"*"&amp;RIGHT($C$82,4)&amp;"*"&amp;R$55&amp;"*"&amp;"A"</f>
        <v>139*2020*7040*A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444304</v>
      </c>
      <c r="H749" s="276">
        <f>ROUND(R65,0)</f>
        <v>0</v>
      </c>
      <c r="I749" s="276">
        <f>ROUND(R66,0)</f>
        <v>2185036</v>
      </c>
      <c r="J749" s="276">
        <f>ROUND(R67,0)</f>
        <v>4371</v>
      </c>
      <c r="K749" s="276">
        <f>ROUND(R68,0)</f>
        <v>0</v>
      </c>
      <c r="L749" s="276">
        <f>ROUND(R69,0)</f>
        <v>3292</v>
      </c>
      <c r="M749" s="276">
        <f>ROUND(R70,0)</f>
        <v>0</v>
      </c>
      <c r="N749" s="276">
        <f>ROUND(R75,0)</f>
        <v>38253960</v>
      </c>
      <c r="O749" s="276">
        <f>ROUND(R73,0)</f>
        <v>10634919</v>
      </c>
      <c r="P749" s="276">
        <f>IF(R76&gt;0,ROUND(R76,0),0)</f>
        <v>200</v>
      </c>
      <c r="Q749" s="276">
        <f>IF(R77&gt;0,ROUND(R77,0),0)</f>
        <v>0</v>
      </c>
      <c r="R749" s="276">
        <f>IF(R78&gt;0,ROUND(R78,0),0)</f>
        <v>62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1528698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">
      <c r="A750" s="209" t="str">
        <f>RIGHT($C$83,3)&amp;"*"&amp;RIGHT($C$82,4)&amp;"*"&amp;S$55&amp;"*"&amp;"A"</f>
        <v>139*2020*7050*A</v>
      </c>
      <c r="B750" s="276"/>
      <c r="C750" s="278">
        <f>ROUND(S60,2)</f>
        <v>1.57</v>
      </c>
      <c r="D750" s="276">
        <f>ROUND(S61,0)</f>
        <v>97532</v>
      </c>
      <c r="E750" s="276">
        <f>ROUND(S62,0)</f>
        <v>9384</v>
      </c>
      <c r="F750" s="276">
        <f>ROUND(S63,0)</f>
        <v>5850</v>
      </c>
      <c r="G750" s="276">
        <f>ROUND(S64,0)</f>
        <v>-378084</v>
      </c>
      <c r="H750" s="276">
        <f>ROUND(S65,0)</f>
        <v>0</v>
      </c>
      <c r="I750" s="276">
        <f>ROUND(S66,0)</f>
        <v>16527</v>
      </c>
      <c r="J750" s="276">
        <f>ROUND(S67,0)</f>
        <v>87991</v>
      </c>
      <c r="K750" s="276">
        <f>ROUND(S68,0)</f>
        <v>0</v>
      </c>
      <c r="L750" s="276">
        <f>ROUND(S69,0)</f>
        <v>268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4018</v>
      </c>
      <c r="Q750" s="276">
        <f>IF(S77&gt;0,ROUND(S77,0),0)</f>
        <v>0</v>
      </c>
      <c r="R750" s="276">
        <f>IF(S78&gt;0,ROUND(S78,0),0)</f>
        <v>1254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479534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">
      <c r="A751" s="209" t="str">
        <f>RIGHT($C$83,3)&amp;"*"&amp;RIGHT($C$82,4)&amp;"*"&amp;T$55&amp;"*"&amp;"A"</f>
        <v>139*2020*7060*A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">
      <c r="A752" s="209" t="str">
        <f>RIGHT($C$83,3)&amp;"*"&amp;RIGHT($C$82,4)&amp;"*"&amp;U$55&amp;"*"&amp;"A"</f>
        <v>139*2020*7070*A</v>
      </c>
      <c r="B752" s="276">
        <f>ROUND(U59,0)</f>
        <v>0</v>
      </c>
      <c r="C752" s="278">
        <f>ROUND(U60,2)</f>
        <v>30.16</v>
      </c>
      <c r="D752" s="276">
        <f>ROUND(U61,0)</f>
        <v>2084444</v>
      </c>
      <c r="E752" s="276">
        <f>ROUND(U62,0)</f>
        <v>200548</v>
      </c>
      <c r="F752" s="276">
        <f>ROUND(U63,0)</f>
        <v>90667</v>
      </c>
      <c r="G752" s="276">
        <f>ROUND(U64,0)</f>
        <v>985711</v>
      </c>
      <c r="H752" s="276">
        <f>ROUND(U65,0)</f>
        <v>0</v>
      </c>
      <c r="I752" s="276">
        <f>ROUND(U66,0)</f>
        <v>3759887</v>
      </c>
      <c r="J752" s="276">
        <f>ROUND(U67,0)</f>
        <v>104375</v>
      </c>
      <c r="K752" s="276">
        <f>ROUND(U68,0)</f>
        <v>71613</v>
      </c>
      <c r="L752" s="276">
        <f>ROUND(U69,0)</f>
        <v>15530</v>
      </c>
      <c r="M752" s="276">
        <f>ROUND(U70,0)</f>
        <v>8804</v>
      </c>
      <c r="N752" s="276">
        <f>ROUND(U75,0)</f>
        <v>57190743</v>
      </c>
      <c r="O752" s="276">
        <f>ROUND(U73,0)</f>
        <v>30521488</v>
      </c>
      <c r="P752" s="276">
        <f>IF(U76&gt;0,ROUND(U76,0),0)</f>
        <v>4766</v>
      </c>
      <c r="Q752" s="276">
        <f>IF(U77&gt;0,ROUND(U77,0),0)</f>
        <v>0</v>
      </c>
      <c r="R752" s="276">
        <f>IF(U78&gt;0,ROUND(U78,0),0)</f>
        <v>1487</v>
      </c>
      <c r="S752" s="276">
        <f>IF(U79&gt;0,ROUND(U79,0),0)</f>
        <v>0</v>
      </c>
      <c r="T752" s="278">
        <f>IF(U80&gt;0,ROUND(U80,2),0)</f>
        <v>0.1</v>
      </c>
      <c r="U752" s="276"/>
      <c r="V752" s="277"/>
      <c r="W752" s="276"/>
      <c r="X752" s="276"/>
      <c r="Y752" s="276">
        <f t="shared" si="21"/>
        <v>4181310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">
      <c r="A753" s="209" t="str">
        <f>RIGHT($C$83,3)&amp;"*"&amp;RIGHT($C$82,4)&amp;"*"&amp;V$55&amp;"*"&amp;"A"</f>
        <v>139*2020*7110*A</v>
      </c>
      <c r="B753" s="276">
        <f>ROUND(V59,0)</f>
        <v>0</v>
      </c>
      <c r="C753" s="278">
        <f>ROUND(V60,2)</f>
        <v>15.43</v>
      </c>
      <c r="D753" s="276">
        <f>ROUND(V61,0)</f>
        <v>1217820</v>
      </c>
      <c r="E753" s="276">
        <f>ROUND(V62,0)</f>
        <v>117168</v>
      </c>
      <c r="F753" s="276">
        <f>ROUND(V63,0)</f>
        <v>36040</v>
      </c>
      <c r="G753" s="276">
        <f>ROUND(V64,0)</f>
        <v>135971</v>
      </c>
      <c r="H753" s="276">
        <f>ROUND(V65,0)</f>
        <v>4</v>
      </c>
      <c r="I753" s="276">
        <f>ROUND(V66,0)</f>
        <v>16522</v>
      </c>
      <c r="J753" s="276">
        <f>ROUND(V67,0)</f>
        <v>35703</v>
      </c>
      <c r="K753" s="276">
        <f>ROUND(V68,0)</f>
        <v>9050</v>
      </c>
      <c r="L753" s="276">
        <f>ROUND(V69,0)</f>
        <v>5924</v>
      </c>
      <c r="M753" s="276">
        <f>ROUND(V70,0)</f>
        <v>350</v>
      </c>
      <c r="N753" s="276">
        <f>ROUND(V75,0)</f>
        <v>11514642</v>
      </c>
      <c r="O753" s="276">
        <f>ROUND(V73,0)</f>
        <v>3986137</v>
      </c>
      <c r="P753" s="276">
        <f>IF(V76&gt;0,ROUND(V76,0),0)</f>
        <v>1630</v>
      </c>
      <c r="Q753" s="276">
        <f>IF(V77&gt;0,ROUND(V77,0),0)</f>
        <v>0</v>
      </c>
      <c r="R753" s="276">
        <f>IF(V78&gt;0,ROUND(V78,0),0)</f>
        <v>509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971063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">
      <c r="A754" s="209" t="str">
        <f>RIGHT($C$83,3)&amp;"*"&amp;RIGHT($C$82,4)&amp;"*"&amp;W$55&amp;"*"&amp;"A"</f>
        <v>139*2020*7120*A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">
      <c r="A755" s="209" t="str">
        <f>RIGHT($C$83,3)&amp;"*"&amp;RIGHT($C$82,4)&amp;"*"&amp;X$55&amp;"*"&amp;"A"</f>
        <v>139*2020*7130*A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">
      <c r="A756" s="209" t="str">
        <f>RIGHT($C$83,3)&amp;"*"&amp;RIGHT($C$82,4)&amp;"*"&amp;Y$55&amp;"*"&amp;"A"</f>
        <v>139*2020*7140*A</v>
      </c>
      <c r="B756" s="276">
        <f>ROUND(Y59,0)</f>
        <v>0</v>
      </c>
      <c r="C756" s="278">
        <f>ROUND(Y60,2)</f>
        <v>7.69</v>
      </c>
      <c r="D756" s="276">
        <f>ROUND(Y61,0)</f>
        <v>859523</v>
      </c>
      <c r="E756" s="276">
        <f>ROUND(Y62,0)</f>
        <v>82696</v>
      </c>
      <c r="F756" s="276">
        <f>ROUND(Y63,0)</f>
        <v>0</v>
      </c>
      <c r="G756" s="276">
        <f>ROUND(Y64,0)</f>
        <v>898272</v>
      </c>
      <c r="H756" s="276">
        <f>ROUND(Y65,0)</f>
        <v>115</v>
      </c>
      <c r="I756" s="276">
        <f>ROUND(Y66,0)</f>
        <v>10743854</v>
      </c>
      <c r="J756" s="276">
        <f>ROUND(Y67,0)</f>
        <v>89629</v>
      </c>
      <c r="K756" s="276">
        <f>ROUND(Y68,0)</f>
        <v>0</v>
      </c>
      <c r="L756" s="276">
        <f>ROUND(Y69,0)</f>
        <v>652</v>
      </c>
      <c r="M756" s="276">
        <f>ROUND(Y70,0)</f>
        <v>4340</v>
      </c>
      <c r="N756" s="276">
        <f>ROUND(Y75,0)</f>
        <v>54641897</v>
      </c>
      <c r="O756" s="276">
        <f>ROUND(Y73,0)</f>
        <v>33834611</v>
      </c>
      <c r="P756" s="276">
        <f>IF(Y76&gt;0,ROUND(Y76,0),0)</f>
        <v>4093</v>
      </c>
      <c r="Q756" s="276">
        <f>IF(Y77&gt;0,ROUND(Y77,0),0)</f>
        <v>0</v>
      </c>
      <c r="R756" s="276">
        <f>IF(Y78&gt;0,ROUND(Y78,0),0)</f>
        <v>1277</v>
      </c>
      <c r="S756" s="276">
        <f>IF(Y79&gt;0,ROUND(Y79,0),0)</f>
        <v>0</v>
      </c>
      <c r="T756" s="278">
        <f>IF(Y80&gt;0,ROUND(Y80,2),0)</f>
        <v>5.01</v>
      </c>
      <c r="U756" s="276"/>
      <c r="V756" s="277"/>
      <c r="W756" s="276"/>
      <c r="X756" s="276"/>
      <c r="Y756" s="276">
        <f t="shared" si="21"/>
        <v>6265851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">
      <c r="A757" s="209" t="str">
        <f>RIGHT($C$83,3)&amp;"*"&amp;RIGHT($C$82,4)&amp;"*"&amp;Z$55&amp;"*"&amp;"A"</f>
        <v>139*2020*7150*A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25365</v>
      </c>
      <c r="J757" s="276">
        <f>ROUND(Z67,0)</f>
        <v>4881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223</v>
      </c>
      <c r="Q757" s="276">
        <f>IF(Z77&gt;0,ROUND(Z77,0),0)</f>
        <v>0</v>
      </c>
      <c r="R757" s="276">
        <f>IF(Z78&gt;0,ROUND(Z78,0),0)</f>
        <v>70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41713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">
      <c r="A758" s="209" t="str">
        <f>RIGHT($C$83,3)&amp;"*"&amp;RIGHT($C$82,4)&amp;"*"&amp;AA$55&amp;"*"&amp;"A"</f>
        <v>139*2020*7160*A</v>
      </c>
      <c r="B758" s="276">
        <f>ROUND(AA59,0)</f>
        <v>0</v>
      </c>
      <c r="C758" s="278">
        <f>ROUND(AA60,2)</f>
        <v>2.0499999999999998</v>
      </c>
      <c r="D758" s="276">
        <f>ROUND(AA61,0)</f>
        <v>215832</v>
      </c>
      <c r="E758" s="276">
        <f>ROUND(AA62,0)</f>
        <v>20766</v>
      </c>
      <c r="F758" s="276">
        <f>ROUND(AA63,0)</f>
        <v>0</v>
      </c>
      <c r="G758" s="276">
        <f>ROUND(AA64,0)</f>
        <v>214500</v>
      </c>
      <c r="H758" s="276">
        <f>ROUND(AA65,0)</f>
        <v>0</v>
      </c>
      <c r="I758" s="276">
        <f>ROUND(AA66,0)</f>
        <v>174315</v>
      </c>
      <c r="J758" s="276">
        <f>ROUND(AA67,0)</f>
        <v>41799</v>
      </c>
      <c r="K758" s="276">
        <f>ROUND(AA68,0)</f>
        <v>0</v>
      </c>
      <c r="L758" s="276">
        <f>ROUND(AA69,0)</f>
        <v>35</v>
      </c>
      <c r="M758" s="276">
        <f>ROUND(AA70,0)</f>
        <v>0</v>
      </c>
      <c r="N758" s="276">
        <f>ROUND(AA75,0)</f>
        <v>5407530</v>
      </c>
      <c r="O758" s="276">
        <f>ROUND(AA73,0)</f>
        <v>641449</v>
      </c>
      <c r="P758" s="276">
        <f>IF(AA76&gt;0,ROUND(AA76,0),0)</f>
        <v>1909</v>
      </c>
      <c r="Q758" s="276">
        <f>IF(AA77&gt;0,ROUND(AA77,0),0)</f>
        <v>0</v>
      </c>
      <c r="R758" s="276">
        <f>IF(AA78&gt;0,ROUND(AA78,0),0)</f>
        <v>596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584019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">
      <c r="A759" s="209" t="str">
        <f>RIGHT($C$83,3)&amp;"*"&amp;RIGHT($C$82,4)&amp;"*"&amp;AB$55&amp;"*"&amp;"A"</f>
        <v>139*2020*7170*A</v>
      </c>
      <c r="B759" s="276"/>
      <c r="C759" s="278">
        <f>ROUND(AB60,2)</f>
        <v>23.45</v>
      </c>
      <c r="D759" s="276">
        <f>ROUND(AB61,0)</f>
        <v>2483814</v>
      </c>
      <c r="E759" s="276">
        <f>ROUND(AB62,0)</f>
        <v>238972</v>
      </c>
      <c r="F759" s="276">
        <f>ROUND(AB63,0)</f>
        <v>0</v>
      </c>
      <c r="G759" s="276">
        <f>ROUND(AB64,0)</f>
        <v>13708988</v>
      </c>
      <c r="H759" s="276">
        <f>ROUND(AB65,0)</f>
        <v>395</v>
      </c>
      <c r="I759" s="276">
        <f>ROUND(AB66,0)</f>
        <v>386848</v>
      </c>
      <c r="J759" s="276">
        <f>ROUND(AB67,0)</f>
        <v>50473</v>
      </c>
      <c r="K759" s="276">
        <f>ROUND(AB68,0)</f>
        <v>383200</v>
      </c>
      <c r="L759" s="276">
        <f>ROUND(AB69,0)</f>
        <v>20125</v>
      </c>
      <c r="M759" s="276">
        <f>ROUND(AB70,0)</f>
        <v>2877302</v>
      </c>
      <c r="N759" s="276">
        <f>ROUND(AB75,0)</f>
        <v>96496585</v>
      </c>
      <c r="O759" s="276">
        <f>ROUND(AB73,0)</f>
        <v>40464832</v>
      </c>
      <c r="P759" s="276">
        <f>IF(AB76&gt;0,ROUND(AB76,0),0)</f>
        <v>2305</v>
      </c>
      <c r="Q759" s="276">
        <f>IF(AB77&gt;0,ROUND(AB77,0),0)</f>
        <v>0</v>
      </c>
      <c r="R759" s="276">
        <f>IF(AB78&gt;0,ROUND(AB78,0),0)</f>
        <v>719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7141161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">
      <c r="A760" s="209" t="str">
        <f>RIGHT($C$83,3)&amp;"*"&amp;RIGHT($C$82,4)&amp;"*"&amp;AC$55&amp;"*"&amp;"A"</f>
        <v>139*2020*7180*A</v>
      </c>
      <c r="B760" s="276">
        <f>ROUND(AC59,0)</f>
        <v>0</v>
      </c>
      <c r="C760" s="278">
        <f>ROUND(AC60,2)</f>
        <v>32.14</v>
      </c>
      <c r="D760" s="276">
        <f>ROUND(AC61,0)</f>
        <v>2711322</v>
      </c>
      <c r="E760" s="276">
        <f>ROUND(AC62,0)</f>
        <v>260861</v>
      </c>
      <c r="F760" s="276">
        <f>ROUND(AC63,0)</f>
        <v>765</v>
      </c>
      <c r="G760" s="276">
        <f>ROUND(AC64,0)</f>
        <v>581500</v>
      </c>
      <c r="H760" s="276">
        <f>ROUND(AC65,0)</f>
        <v>0</v>
      </c>
      <c r="I760" s="276">
        <f>ROUND(AC66,0)</f>
        <v>14876</v>
      </c>
      <c r="J760" s="276">
        <f>ROUND(AC67,0)</f>
        <v>41701</v>
      </c>
      <c r="K760" s="276">
        <f>ROUND(AC68,0)</f>
        <v>247</v>
      </c>
      <c r="L760" s="276">
        <f>ROUND(AC69,0)</f>
        <v>15169</v>
      </c>
      <c r="M760" s="276">
        <f>ROUND(AC70,0)</f>
        <v>0</v>
      </c>
      <c r="N760" s="276">
        <f>ROUND(AC75,0)</f>
        <v>38440863</v>
      </c>
      <c r="O760" s="276">
        <f>ROUND(AC73,0)</f>
        <v>36398897</v>
      </c>
      <c r="P760" s="276">
        <f>IF(AC76&gt;0,ROUND(AC76,0),0)</f>
        <v>1904</v>
      </c>
      <c r="Q760" s="276">
        <f>IF(AC77&gt;0,ROUND(AC77,0),0)</f>
        <v>0</v>
      </c>
      <c r="R760" s="276">
        <f>IF(AC78&gt;0,ROUND(AC78,0),0)</f>
        <v>594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2141131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">
      <c r="A761" s="209" t="str">
        <f>RIGHT($C$83,3)&amp;"*"&amp;RIGHT($C$82,4)&amp;"*"&amp;AD$55&amp;"*"&amp;"A"</f>
        <v>139*2020*7190*A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">
      <c r="A762" s="209" t="str">
        <f>RIGHT($C$83,3)&amp;"*"&amp;RIGHT($C$82,4)&amp;"*"&amp;AE$55&amp;"*"&amp;"A"</f>
        <v>139*2020*7200*A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154</v>
      </c>
      <c r="G762" s="276">
        <f>ROUND(AE64,0)</f>
        <v>15638</v>
      </c>
      <c r="H762" s="276">
        <f>ROUND(AE65,0)</f>
        <v>0</v>
      </c>
      <c r="I762" s="276">
        <f>ROUND(AE66,0)</f>
        <v>1300566</v>
      </c>
      <c r="J762" s="276">
        <f>ROUND(AE67,0)</f>
        <v>49843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3534792</v>
      </c>
      <c r="O762" s="276">
        <f>ROUND(AE73,0)</f>
        <v>2191219</v>
      </c>
      <c r="P762" s="276">
        <f>IF(AE76&gt;0,ROUND(AE76,0),0)</f>
        <v>2276</v>
      </c>
      <c r="Q762" s="276">
        <f>IF(AE77&gt;0,ROUND(AE77,0),0)</f>
        <v>0</v>
      </c>
      <c r="R762" s="276">
        <f>IF(AE78&gt;0,ROUND(AE78,0),0)</f>
        <v>710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876003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">
      <c r="A763" s="209" t="str">
        <f>RIGHT($C$83,3)&amp;"*"&amp;RIGHT($C$82,4)&amp;"*"&amp;AF$55&amp;"*"&amp;"A"</f>
        <v>139*2020*7220*A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">
      <c r="A764" s="209" t="str">
        <f>RIGHT($C$83,3)&amp;"*"&amp;RIGHT($C$82,4)&amp;"*"&amp;AG$55&amp;"*"&amp;"A"</f>
        <v>139*2020*7230*A</v>
      </c>
      <c r="B764" s="276">
        <f>ROUND(AG59,0)</f>
        <v>0</v>
      </c>
      <c r="C764" s="278">
        <f>ROUND(AG60,2)</f>
        <v>75.53</v>
      </c>
      <c r="D764" s="276">
        <f>ROUND(AG61,0)</f>
        <v>6363601</v>
      </c>
      <c r="E764" s="276">
        <f>ROUND(AG62,0)</f>
        <v>612252</v>
      </c>
      <c r="F764" s="276">
        <f>ROUND(AG63,0)</f>
        <v>590673</v>
      </c>
      <c r="G764" s="276">
        <f>ROUND(AG64,0)</f>
        <v>914878</v>
      </c>
      <c r="H764" s="276">
        <f>ROUND(AG65,0)</f>
        <v>0</v>
      </c>
      <c r="I764" s="276">
        <f>ROUND(AG66,0)</f>
        <v>112519</v>
      </c>
      <c r="J764" s="276">
        <f>ROUND(AG67,0)</f>
        <v>265534</v>
      </c>
      <c r="K764" s="276">
        <f>ROUND(AG68,0)</f>
        <v>110065</v>
      </c>
      <c r="L764" s="276">
        <f>ROUND(AG69,0)</f>
        <v>18455</v>
      </c>
      <c r="M764" s="276">
        <f>ROUND(AG70,0)</f>
        <v>25021</v>
      </c>
      <c r="N764" s="276">
        <f>ROUND(AG75,0)</f>
        <v>99071881</v>
      </c>
      <c r="O764" s="276">
        <f>ROUND(AG73,0)</f>
        <v>24537339</v>
      </c>
      <c r="P764" s="276">
        <f>IF(AG76&gt;0,ROUND(AG76,0),0)</f>
        <v>12125</v>
      </c>
      <c r="Q764" s="276">
        <f>IF(AG77&gt;0,ROUND(AG77,0),0)</f>
        <v>0</v>
      </c>
      <c r="R764" s="276">
        <f>IF(AG78&gt;0,ROUND(AG78,0),0)</f>
        <v>3783</v>
      </c>
      <c r="S764" s="276">
        <f>IF(AG79&gt;0,ROUND(AG79,0),0)</f>
        <v>0</v>
      </c>
      <c r="T764" s="278">
        <f>IF(AG80&gt;0,ROUND(AG80,2),0)</f>
        <v>42.95</v>
      </c>
      <c r="U764" s="276"/>
      <c r="V764" s="277"/>
      <c r="W764" s="276"/>
      <c r="X764" s="276"/>
      <c r="Y764" s="276">
        <f t="shared" si="21"/>
        <v>7698198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">
      <c r="A765" s="209" t="str">
        <f>RIGHT($C$83,3)&amp;"*"&amp;RIGHT($C$82,4)&amp;"*"&amp;AH$55&amp;"*"&amp;"A"</f>
        <v>139*2020*7240*A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">
      <c r="A766" s="209" t="str">
        <f>RIGHT($C$83,3)&amp;"*"&amp;RIGHT($C$82,4)&amp;"*"&amp;AI$55&amp;"*"&amp;"A"</f>
        <v>139*2020*7250*A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">
      <c r="A767" s="209" t="str">
        <f>RIGHT($C$83,3)&amp;"*"&amp;RIGHT($C$82,4)&amp;"*"&amp;AJ$55&amp;"*"&amp;"A"</f>
        <v>139*2020*7260*A</v>
      </c>
      <c r="B767" s="276">
        <f>ROUND(AJ59,0)</f>
        <v>0</v>
      </c>
      <c r="C767" s="278">
        <f>ROUND(AJ60,2)</f>
        <v>21.13</v>
      </c>
      <c r="D767" s="276">
        <f>ROUND(AJ61,0)</f>
        <v>2134805</v>
      </c>
      <c r="E767" s="276">
        <f>ROUND(AJ62,0)</f>
        <v>205393</v>
      </c>
      <c r="F767" s="276">
        <f>ROUND(AJ63,0)</f>
        <v>6678</v>
      </c>
      <c r="G767" s="276">
        <f>ROUND(AJ64,0)</f>
        <v>381823</v>
      </c>
      <c r="H767" s="276">
        <f>ROUND(AJ65,0)</f>
        <v>13016</v>
      </c>
      <c r="I767" s="276">
        <f>ROUND(AJ66,0)</f>
        <v>1179616</v>
      </c>
      <c r="J767" s="276">
        <f>ROUND(AJ67,0)</f>
        <v>2337</v>
      </c>
      <c r="K767" s="276">
        <f>ROUND(AJ68,0)</f>
        <v>369940</v>
      </c>
      <c r="L767" s="276">
        <f>ROUND(AJ69,0)</f>
        <v>12194</v>
      </c>
      <c r="M767" s="276">
        <f>ROUND(AJ70,0)</f>
        <v>1754</v>
      </c>
      <c r="N767" s="276">
        <f>ROUND(AJ75,0)</f>
        <v>12904038</v>
      </c>
      <c r="O767" s="276">
        <f>ROUND(AJ73,0)</f>
        <v>557453</v>
      </c>
      <c r="P767" s="276">
        <f>IF(AJ76&gt;0,ROUND(AJ76,0),0)</f>
        <v>107</v>
      </c>
      <c r="Q767" s="276">
        <f>IF(AJ77&gt;0,ROUND(AJ77,0),0)</f>
        <v>0</v>
      </c>
      <c r="R767" s="276">
        <f>IF(AJ78&gt;0,ROUND(AJ78,0),0)</f>
        <v>33</v>
      </c>
      <c r="S767" s="276">
        <f>IF(AJ79&gt;0,ROUND(AJ79,0),0)</f>
        <v>0</v>
      </c>
      <c r="T767" s="278">
        <f>IF(AJ80&gt;0,ROUND(AJ80,2),0)</f>
        <v>1</v>
      </c>
      <c r="U767" s="276"/>
      <c r="V767" s="277"/>
      <c r="W767" s="276"/>
      <c r="X767" s="276"/>
      <c r="Y767" s="276">
        <f t="shared" si="21"/>
        <v>1860825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">
      <c r="A768" s="209" t="str">
        <f>RIGHT($C$83,3)&amp;"*"&amp;RIGHT($C$82,4)&amp;"*"&amp;AK$55&amp;"*"&amp;"A"</f>
        <v>139*2020*7310*A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433</v>
      </c>
      <c r="H768" s="276">
        <f>ROUND(AK65,0)</f>
        <v>0</v>
      </c>
      <c r="I768" s="276">
        <f>ROUND(AK66,0)</f>
        <v>496332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1822777</v>
      </c>
      <c r="O768" s="276">
        <f>ROUND(AK73,0)</f>
        <v>1588139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213467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">
      <c r="A769" s="209" t="str">
        <f>RIGHT($C$83,3)&amp;"*"&amp;RIGHT($C$82,4)&amp;"*"&amp;AL$55&amp;"*"&amp;"A"</f>
        <v>139*2020*7320*A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3826</v>
      </c>
      <c r="H769" s="276">
        <f>ROUND(AL65,0)</f>
        <v>0</v>
      </c>
      <c r="I769" s="276">
        <f>ROUND(AL66,0)</f>
        <v>174158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47</v>
      </c>
      <c r="N769" s="276">
        <f>ROUND(AL75,0)</f>
        <v>421011</v>
      </c>
      <c r="O769" s="276">
        <f>ROUND(AL73,0)</f>
        <v>374458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73516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">
      <c r="A770" s="209" t="str">
        <f>RIGHT($C$83,3)&amp;"*"&amp;RIGHT($C$82,4)&amp;"*"&amp;AM$55&amp;"*"&amp;"A"</f>
        <v>139*2020*7330*A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">
      <c r="A771" s="209" t="str">
        <f>RIGHT($C$83,3)&amp;"*"&amp;RIGHT($C$82,4)&amp;"*"&amp;AN$55&amp;"*"&amp;"A"</f>
        <v>139*2020*7340*A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">
      <c r="A772" s="209" t="str">
        <f>RIGHT($C$83,3)&amp;"*"&amp;RIGHT($C$82,4)&amp;"*"&amp;AO$55&amp;"*"&amp;"A"</f>
        <v>139*2020*7350*A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">
      <c r="A773" s="209" t="str">
        <f>RIGHT($C$83,3)&amp;"*"&amp;RIGHT($C$82,4)&amp;"*"&amp;AP$55&amp;"*"&amp;"A"</f>
        <v>139*2020*7380*A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">
      <c r="A774" s="209" t="str">
        <f>RIGHT($C$83,3)&amp;"*"&amp;RIGHT($C$82,4)&amp;"*"&amp;AQ$55&amp;"*"&amp;"A"</f>
        <v>139*2020*7390*A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">
      <c r="A775" s="209" t="str">
        <f>RIGHT($C$83,3)&amp;"*"&amp;RIGHT($C$82,4)&amp;"*"&amp;AR$55&amp;"*"&amp;"A"</f>
        <v>139*2020*7400*A</v>
      </c>
      <c r="B775" s="276">
        <f>ROUND(AR59,0)</f>
        <v>0</v>
      </c>
      <c r="C775" s="278">
        <f>ROUND(AR60,2)</f>
        <v>0.23</v>
      </c>
      <c r="D775" s="276">
        <f>ROUND(AR61,0)</f>
        <v>7577</v>
      </c>
      <c r="E775" s="276">
        <f>ROUND(AR62,0)</f>
        <v>729</v>
      </c>
      <c r="F775" s="276">
        <f>ROUND(AR63,0)</f>
        <v>0</v>
      </c>
      <c r="G775" s="276">
        <f>ROUND(AR64,0)</f>
        <v>-157</v>
      </c>
      <c r="H775" s="276">
        <f>ROUND(AR65,0)</f>
        <v>4281</v>
      </c>
      <c r="I775" s="276">
        <f>ROUND(AR66,0)</f>
        <v>168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4821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">
      <c r="A776" s="209" t="str">
        <f>RIGHT($C$83,3)&amp;"*"&amp;RIGHT($C$82,4)&amp;"*"&amp;AS$55&amp;"*"&amp;"A"</f>
        <v>139*2020*7410*A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">
      <c r="A777" s="209" t="str">
        <f>RIGHT($C$83,3)&amp;"*"&amp;RIGHT($C$82,4)&amp;"*"&amp;AT$55&amp;"*"&amp;"A"</f>
        <v>139*2020*7420*A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">
      <c r="A778" s="209" t="str">
        <f>RIGHT($C$83,3)&amp;"*"&amp;RIGHT($C$82,4)&amp;"*"&amp;AU$55&amp;"*"&amp;"A"</f>
        <v>139*2020*7430*A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">
      <c r="A779" s="209" t="str">
        <f>RIGHT($C$83,3)&amp;"*"&amp;RIGHT($C$82,4)&amp;"*"&amp;AV$55&amp;"*"&amp;"A"</f>
        <v>139*2020*7490*A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">
      <c r="A780" s="209" t="str">
        <f>RIGHT($C$83,3)&amp;"*"&amp;RIGHT($C$82,4)&amp;"*"&amp;AW$55&amp;"*"&amp;"A"</f>
        <v>139*2020*8200*A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">
      <c r="A781" s="209" t="str">
        <f>RIGHT($C$83,3)&amp;"*"&amp;RIGHT($C$82,4)&amp;"*"&amp;AX$55&amp;"*"&amp;"A"</f>
        <v>139*2020*8310*A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1000</v>
      </c>
      <c r="G781" s="276">
        <f>ROUND(AX64,0)</f>
        <v>0</v>
      </c>
      <c r="H781" s="276">
        <f>ROUND(AX65,0)</f>
        <v>0</v>
      </c>
      <c r="I781" s="276">
        <f>ROUND(AX66,0)</f>
        <v>49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">
      <c r="A782" s="209" t="str">
        <f>RIGHT($C$83,3)&amp;"*"&amp;RIGHT($C$82,4)&amp;"*"&amp;AY$55&amp;"*"&amp;"A"</f>
        <v>139*2020*8320*A</v>
      </c>
      <c r="B782" s="276">
        <f>ROUND(AY59,0)</f>
        <v>161175</v>
      </c>
      <c r="C782" s="278">
        <f>ROUND(AY60,2)</f>
        <v>40.24</v>
      </c>
      <c r="D782" s="276">
        <f>ROUND(AY61,0)</f>
        <v>1797951</v>
      </c>
      <c r="E782" s="276">
        <f>ROUND(AY62,0)</f>
        <v>172984</v>
      </c>
      <c r="F782" s="276">
        <f>ROUND(AY63,0)</f>
        <v>34736</v>
      </c>
      <c r="G782" s="276">
        <f>ROUND(AY64,0)</f>
        <v>631740</v>
      </c>
      <c r="H782" s="276">
        <f>ROUND(AY65,0)</f>
        <v>290</v>
      </c>
      <c r="I782" s="276">
        <f>ROUND(AY66,0)</f>
        <v>668567</v>
      </c>
      <c r="J782" s="276">
        <f>ROUND(AY67,0)</f>
        <v>207616</v>
      </c>
      <c r="K782" s="276">
        <f>ROUND(AY68,0)</f>
        <v>0</v>
      </c>
      <c r="L782" s="276">
        <f>ROUND(AY69,0)</f>
        <v>22553</v>
      </c>
      <c r="M782" s="276">
        <f>ROUND(AY70,0)</f>
        <v>694660</v>
      </c>
      <c r="N782" s="276"/>
      <c r="O782" s="276"/>
      <c r="P782" s="276">
        <f>IF(AY76&gt;0,ROUND(AY76,0),0)</f>
        <v>9480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">
      <c r="A783" s="209" t="str">
        <f>RIGHT($C$83,3)&amp;"*"&amp;RIGHT($C$82,4)&amp;"*"&amp;AZ$55&amp;"*"&amp;"A"</f>
        <v>139*2020*8330*A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">
      <c r="A784" s="209" t="str">
        <f>RIGHT($C$83,3)&amp;"*"&amp;RIGHT($C$82,4)&amp;"*"&amp;BA$55&amp;"*"&amp;"A"</f>
        <v>139*2020*8350*A</v>
      </c>
      <c r="B784" s="276">
        <f>ROUND(BA59,0)</f>
        <v>0</v>
      </c>
      <c r="C784" s="278">
        <f>ROUND(BA60,2)</f>
        <v>2.39</v>
      </c>
      <c r="D784" s="276">
        <f>ROUND(BA61,0)</f>
        <v>95734</v>
      </c>
      <c r="E784" s="276">
        <f>ROUND(BA62,0)</f>
        <v>9211</v>
      </c>
      <c r="F784" s="276">
        <f>ROUND(BA63,0)</f>
        <v>0</v>
      </c>
      <c r="G784" s="276">
        <f>ROUND(BA64,0)</f>
        <v>4551</v>
      </c>
      <c r="H784" s="276">
        <f>ROUND(BA65,0)</f>
        <v>0</v>
      </c>
      <c r="I784" s="276">
        <f>ROUND(BA66,0)</f>
        <v>389707</v>
      </c>
      <c r="J784" s="276">
        <f>ROUND(BA67,0)</f>
        <v>18399</v>
      </c>
      <c r="K784" s="276">
        <f>ROUND(BA68,0)</f>
        <v>0</v>
      </c>
      <c r="L784" s="276">
        <f>ROUND(BA69,0)</f>
        <v>110</v>
      </c>
      <c r="M784" s="276">
        <f>ROUND(BA70,0)</f>
        <v>164609</v>
      </c>
      <c r="N784" s="276"/>
      <c r="O784" s="276"/>
      <c r="P784" s="276">
        <f>IF(BA76&gt;0,ROUND(BA76,0),0)</f>
        <v>840</v>
      </c>
      <c r="Q784" s="276">
        <f>IF(BA77&gt;0,ROUND(BA77,0),0)</f>
        <v>0</v>
      </c>
      <c r="R784" s="276">
        <f>IF(BA78&gt;0,ROUND(BA78,0),0)</f>
        <v>262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">
      <c r="A785" s="209" t="str">
        <f>RIGHT($C$83,3)&amp;"*"&amp;RIGHT($C$82,4)&amp;"*"&amp;BB$55&amp;"*"&amp;"A"</f>
        <v>139*2020*8360*A</v>
      </c>
      <c r="B785" s="276"/>
      <c r="C785" s="278">
        <f>ROUND(BB60,2)</f>
        <v>8.06</v>
      </c>
      <c r="D785" s="276">
        <f>ROUND(BB61,0)</f>
        <v>604875</v>
      </c>
      <c r="E785" s="276">
        <f>ROUND(BB62,0)</f>
        <v>58196</v>
      </c>
      <c r="F785" s="276">
        <f>ROUND(BB63,0)</f>
        <v>0</v>
      </c>
      <c r="G785" s="276">
        <f>ROUND(BB64,0)</f>
        <v>2496</v>
      </c>
      <c r="H785" s="276">
        <f>ROUND(BB65,0)</f>
        <v>0</v>
      </c>
      <c r="I785" s="276">
        <f>ROUND(BB66,0)</f>
        <v>31593</v>
      </c>
      <c r="J785" s="276">
        <f>ROUND(BB67,0)</f>
        <v>9097</v>
      </c>
      <c r="K785" s="276">
        <f>ROUND(BB68,0)</f>
        <v>0</v>
      </c>
      <c r="L785" s="276">
        <f>ROUND(BB69,0)</f>
        <v>363</v>
      </c>
      <c r="M785" s="276">
        <f>ROUND(BB70,0)</f>
        <v>89543</v>
      </c>
      <c r="N785" s="276"/>
      <c r="O785" s="276"/>
      <c r="P785" s="276">
        <f>IF(BB76&gt;0,ROUND(BB76,0),0)</f>
        <v>415</v>
      </c>
      <c r="Q785" s="276">
        <f>IF(BB77&gt;0,ROUND(BB77,0),0)</f>
        <v>0</v>
      </c>
      <c r="R785" s="276">
        <f>IF(BB78&gt;0,ROUND(BB78,0),0)</f>
        <v>130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">
      <c r="A786" s="209" t="str">
        <f>RIGHT($C$83,3)&amp;"*"&amp;RIGHT($C$82,4)&amp;"*"&amp;BC$55&amp;"*"&amp;"A"</f>
        <v>139*2020*8370*A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">
      <c r="A787" s="209" t="str">
        <f>RIGHT($C$83,3)&amp;"*"&amp;RIGHT($C$82,4)&amp;"*"&amp;BD$55&amp;"*"&amp;"A"</f>
        <v>139*2020*8420*A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-43368</v>
      </c>
      <c r="H787" s="276">
        <f>ROUND(BD65,0)</f>
        <v>0</v>
      </c>
      <c r="I787" s="276">
        <f>ROUND(BD66,0)</f>
        <v>28798</v>
      </c>
      <c r="J787" s="276">
        <f>ROUND(BD67,0)</f>
        <v>36564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1670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">
      <c r="A788" s="209" t="str">
        <f>RIGHT($C$83,3)&amp;"*"&amp;RIGHT($C$82,4)&amp;"*"&amp;BE$55&amp;"*"&amp;"A"</f>
        <v>139*2020*8430*A</v>
      </c>
      <c r="B788" s="276">
        <f>ROUND(BE59,0)</f>
        <v>217104</v>
      </c>
      <c r="C788" s="278">
        <f>ROUND(BE60,2)</f>
        <v>41.04</v>
      </c>
      <c r="D788" s="276">
        <f>ROUND(BE61,0)</f>
        <v>2935662</v>
      </c>
      <c r="E788" s="276">
        <f>ROUND(BE62,0)</f>
        <v>282445</v>
      </c>
      <c r="F788" s="276">
        <f>ROUND(BE63,0)</f>
        <v>6560</v>
      </c>
      <c r="G788" s="276">
        <f>ROUND(BE64,0)</f>
        <v>623524</v>
      </c>
      <c r="H788" s="276">
        <f>ROUND(BE65,0)</f>
        <v>1477193</v>
      </c>
      <c r="I788" s="276">
        <f>ROUND(BE66,0)</f>
        <v>1429703</v>
      </c>
      <c r="J788" s="276">
        <f>ROUND(BE67,0)</f>
        <v>634257</v>
      </c>
      <c r="K788" s="276">
        <f>ROUND(BE68,0)</f>
        <v>5716</v>
      </c>
      <c r="L788" s="276">
        <f>ROUND(BE69,0)</f>
        <v>24683</v>
      </c>
      <c r="M788" s="276">
        <f>ROUND(BE70,0)</f>
        <v>204650</v>
      </c>
      <c r="N788" s="276"/>
      <c r="O788" s="276"/>
      <c r="P788" s="276">
        <f>IF(BE76&gt;0,ROUND(BE76,0),0)</f>
        <v>28961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">
      <c r="A789" s="209" t="str">
        <f>RIGHT($C$83,3)&amp;"*"&amp;RIGHT($C$82,4)&amp;"*"&amp;BF$55&amp;"*"&amp;"A"</f>
        <v>139*2020*8460*A</v>
      </c>
      <c r="B789" s="276"/>
      <c r="C789" s="278">
        <f>ROUND(BF60,2)</f>
        <v>32.56</v>
      </c>
      <c r="D789" s="276">
        <f>ROUND(BF61,0)</f>
        <v>1306149</v>
      </c>
      <c r="E789" s="276">
        <f>ROUND(BF62,0)</f>
        <v>125667</v>
      </c>
      <c r="F789" s="276">
        <f>ROUND(BF63,0)</f>
        <v>0</v>
      </c>
      <c r="G789" s="276">
        <f>ROUND(BF64,0)</f>
        <v>251794</v>
      </c>
      <c r="H789" s="276">
        <f>ROUND(BF65,0)</f>
        <v>189353</v>
      </c>
      <c r="I789" s="276">
        <f>ROUND(BF66,0)</f>
        <v>88059</v>
      </c>
      <c r="J789" s="276">
        <f>ROUND(BF67,0)</f>
        <v>49694</v>
      </c>
      <c r="K789" s="276">
        <f>ROUND(BF68,0)</f>
        <v>0</v>
      </c>
      <c r="L789" s="276">
        <f>ROUND(BF69,0)</f>
        <v>3198</v>
      </c>
      <c r="M789" s="276">
        <f>ROUND(BF70,0)</f>
        <v>0</v>
      </c>
      <c r="N789" s="276"/>
      <c r="O789" s="276"/>
      <c r="P789" s="276">
        <f>IF(BF76&gt;0,ROUND(BF76,0),0)</f>
        <v>2269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">
      <c r="A790" s="209" t="str">
        <f>RIGHT($C$83,3)&amp;"*"&amp;RIGHT($C$82,4)&amp;"*"&amp;BG$55&amp;"*"&amp;"A"</f>
        <v>139*2020*8470*A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124</v>
      </c>
      <c r="H790" s="276">
        <f>ROUND(BG65,0)</f>
        <v>0</v>
      </c>
      <c r="I790" s="276">
        <f>ROUND(BG66,0)</f>
        <v>150</v>
      </c>
      <c r="J790" s="276">
        <f>ROUND(BG67,0)</f>
        <v>5511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252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">
      <c r="A791" s="209" t="str">
        <f>RIGHT($C$83,3)&amp;"*"&amp;RIGHT($C$82,4)&amp;"*"&amp;BH$55&amp;"*"&amp;"A"</f>
        <v>139*2020*8480*A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1060</v>
      </c>
      <c r="H791" s="276">
        <f>ROUND(BH65,0)</f>
        <v>548</v>
      </c>
      <c r="I791" s="276">
        <f>ROUND(BH66,0)</f>
        <v>-10772</v>
      </c>
      <c r="J791" s="276">
        <f>ROUND(BH67,0)</f>
        <v>36014</v>
      </c>
      <c r="K791" s="276">
        <f>ROUND(BH68,0)</f>
        <v>22965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1644</v>
      </c>
      <c r="Q791" s="276">
        <f>IF(BH77&gt;0,ROUND(BH77,0),0)</f>
        <v>0</v>
      </c>
      <c r="R791" s="276">
        <f>IF(BH78&gt;0,ROUND(BH78,0),0)</f>
        <v>513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">
      <c r="A792" s="209" t="str">
        <f>RIGHT($C$83,3)&amp;"*"&amp;RIGHT($C$82,4)&amp;"*"&amp;BI$55&amp;"*"&amp;"A"</f>
        <v>139*2020*8490*A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">
      <c r="A793" s="209" t="str">
        <f>RIGHT($C$83,3)&amp;"*"&amp;RIGHT($C$82,4)&amp;"*"&amp;BJ$55&amp;"*"&amp;"A"</f>
        <v>139*2020*8510*A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">
      <c r="A794" s="209" t="str">
        <f>RIGHT($C$83,3)&amp;"*"&amp;RIGHT($C$82,4)&amp;"*"&amp;BK$55&amp;"*"&amp;"A"</f>
        <v>139*2020*8530*A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">
      <c r="A795" s="209" t="str">
        <f>RIGHT($C$83,3)&amp;"*"&amp;RIGHT($C$82,4)&amp;"*"&amp;BL$55&amp;"*"&amp;"A"</f>
        <v>139*2020*8560*A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172790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7890</v>
      </c>
      <c r="Q795" s="276">
        <f>IF(BL77&gt;0,ROUND(BL77,0),0)</f>
        <v>0</v>
      </c>
      <c r="R795" s="276">
        <f>IF(BL78&gt;0,ROUND(BL78,0),0)</f>
        <v>2462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">
      <c r="A796" s="209" t="str">
        <f>RIGHT($C$83,3)&amp;"*"&amp;RIGHT($C$82,4)&amp;"*"&amp;BM$55&amp;"*"&amp;"A"</f>
        <v>139*2020*8590*A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">
      <c r="A797" s="209" t="str">
        <f>RIGHT($C$83,3)&amp;"*"&amp;RIGHT($C$82,4)&amp;"*"&amp;BN$55&amp;"*"&amp;"A"</f>
        <v>139*2020*8610*A</v>
      </c>
      <c r="B797" s="276"/>
      <c r="C797" s="278">
        <f>ROUND(BN60,2)</f>
        <v>3.83</v>
      </c>
      <c r="D797" s="276">
        <f>ROUND(BN61,0)</f>
        <v>735401</v>
      </c>
      <c r="E797" s="276">
        <f>ROUND(BN62,0)</f>
        <v>70754</v>
      </c>
      <c r="F797" s="276">
        <f>ROUND(BN63,0)</f>
        <v>1564552</v>
      </c>
      <c r="G797" s="276">
        <f>ROUND(BN64,0)</f>
        <v>67717</v>
      </c>
      <c r="H797" s="276">
        <f>ROUND(BN65,0)</f>
        <v>119249</v>
      </c>
      <c r="I797" s="276">
        <f>ROUND(BN66,0)</f>
        <v>222294</v>
      </c>
      <c r="J797" s="276">
        <f>ROUND(BN67,0)</f>
        <v>116970</v>
      </c>
      <c r="K797" s="276">
        <f>ROUND(BN68,0)</f>
        <v>137116</v>
      </c>
      <c r="L797" s="276">
        <f>ROUND(BN69,0)</f>
        <v>522766</v>
      </c>
      <c r="M797" s="276">
        <f>ROUND(BN70,0)</f>
        <v>387</v>
      </c>
      <c r="N797" s="276"/>
      <c r="O797" s="276"/>
      <c r="P797" s="276">
        <f>IF(BN76&gt;0,ROUND(BN76,0),0)</f>
        <v>5341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">
      <c r="A798" s="209" t="str">
        <f>RIGHT($C$83,3)&amp;"*"&amp;RIGHT($C$82,4)&amp;"*"&amp;BO$55&amp;"*"&amp;"A"</f>
        <v>139*2020*8620*A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">
      <c r="A799" s="209" t="str">
        <f>RIGHT($C$83,3)&amp;"*"&amp;RIGHT($C$82,4)&amp;"*"&amp;BP$55&amp;"*"&amp;"A"</f>
        <v>139*2020*8630*A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4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">
      <c r="A800" s="209" t="str">
        <f>RIGHT($C$83,3)&amp;"*"&amp;RIGHT($C$82,4)&amp;"*"&amp;BQ$55&amp;"*"&amp;"A"</f>
        <v>139*2020*8640*A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">
      <c r="A801" s="209" t="str">
        <f>RIGHT($C$83,3)&amp;"*"&amp;RIGHT($C$82,4)&amp;"*"&amp;BR$55&amp;"*"&amp;"A"</f>
        <v>139*2020*8650*A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">
      <c r="A802" s="209" t="str">
        <f>RIGHT($C$83,3)&amp;"*"&amp;RIGHT($C$82,4)&amp;"*"&amp;BS$55&amp;"*"&amp;"A"</f>
        <v>139*2020*8660*A</v>
      </c>
      <c r="B802" s="276"/>
      <c r="C802" s="278">
        <f>ROUND(BS60,2)</f>
        <v>0.97</v>
      </c>
      <c r="D802" s="276">
        <f>ROUND(BS61,0)</f>
        <v>47671</v>
      </c>
      <c r="E802" s="276">
        <f>ROUND(BS62,0)</f>
        <v>4586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48</v>
      </c>
      <c r="J802" s="276">
        <f>ROUND(BS67,0)</f>
        <v>27658</v>
      </c>
      <c r="K802" s="276">
        <f>ROUND(BS68,0)</f>
        <v>0</v>
      </c>
      <c r="L802" s="276">
        <f>ROUND(BS69,0)</f>
        <v>399</v>
      </c>
      <c r="M802" s="276">
        <f>ROUND(BS70,0)</f>
        <v>0</v>
      </c>
      <c r="N802" s="276"/>
      <c r="O802" s="276"/>
      <c r="P802" s="276">
        <f>IF(BS76&gt;0,ROUND(BS76,0),0)</f>
        <v>1263</v>
      </c>
      <c r="Q802" s="276">
        <f>IF(BS77&gt;0,ROUND(BS77,0),0)</f>
        <v>0</v>
      </c>
      <c r="R802" s="276">
        <f>IF(BS78&gt;0,ROUND(BS78,0),0)</f>
        <v>394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">
      <c r="A803" s="209" t="str">
        <f>RIGHT($C$83,3)&amp;"*"&amp;RIGHT($C$82,4)&amp;"*"&amp;BT$55&amp;"*"&amp;"A"</f>
        <v>139*2020*8670*A</v>
      </c>
      <c r="B803" s="276"/>
      <c r="C803" s="278">
        <f>ROUND(BT60,2)</f>
        <v>3.6</v>
      </c>
      <c r="D803" s="276">
        <f>ROUND(BT61,0)</f>
        <v>284842</v>
      </c>
      <c r="E803" s="276">
        <f>ROUND(BT62,0)</f>
        <v>27405</v>
      </c>
      <c r="F803" s="276">
        <f>ROUND(BT63,0)</f>
        <v>0</v>
      </c>
      <c r="G803" s="276">
        <f>ROUND(BT64,0)</f>
        <v>761</v>
      </c>
      <c r="H803" s="276">
        <f>ROUND(BT65,0)</f>
        <v>0</v>
      </c>
      <c r="I803" s="276">
        <f>ROUND(BT66,0)</f>
        <v>44</v>
      </c>
      <c r="J803" s="276">
        <f>ROUND(BT67,0)</f>
        <v>28623</v>
      </c>
      <c r="K803" s="276">
        <f>ROUND(BT68,0)</f>
        <v>0</v>
      </c>
      <c r="L803" s="276">
        <f>ROUND(BT69,0)</f>
        <v>976</v>
      </c>
      <c r="M803" s="276">
        <f>ROUND(BT70,0)</f>
        <v>200</v>
      </c>
      <c r="N803" s="276"/>
      <c r="O803" s="276"/>
      <c r="P803" s="276">
        <f>IF(BT76&gt;0,ROUND(BT76,0),0)</f>
        <v>1307</v>
      </c>
      <c r="Q803" s="276">
        <f>IF(BT77&gt;0,ROUND(BT77,0),0)</f>
        <v>0</v>
      </c>
      <c r="R803" s="276">
        <f>IF(BT78&gt;0,ROUND(BT78,0),0)</f>
        <v>408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">
      <c r="A804" s="209" t="str">
        <f>RIGHT($C$83,3)&amp;"*"&amp;RIGHT($C$82,4)&amp;"*"&amp;BU$55&amp;"*"&amp;"A"</f>
        <v>139*2020*8680*A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">
      <c r="A805" s="209" t="str">
        <f>RIGHT($C$83,3)&amp;"*"&amp;RIGHT($C$82,4)&amp;"*"&amp;BV$55&amp;"*"&amp;"A"</f>
        <v>139*2020*8690*A</v>
      </c>
      <c r="B805" s="276"/>
      <c r="C805" s="278">
        <f>ROUND(BV60,2)</f>
        <v>1.28</v>
      </c>
      <c r="D805" s="276">
        <f>ROUND(BV61,0)</f>
        <v>60887</v>
      </c>
      <c r="E805" s="276">
        <f>ROUND(BV62,0)</f>
        <v>5858</v>
      </c>
      <c r="F805" s="276">
        <f>ROUND(BV63,0)</f>
        <v>0</v>
      </c>
      <c r="G805" s="276">
        <f>ROUND(BV64,0)</f>
        <v>0</v>
      </c>
      <c r="H805" s="276">
        <f>ROUND(BV65,0)</f>
        <v>175</v>
      </c>
      <c r="I805" s="276">
        <f>ROUND(BV66,0)</f>
        <v>171</v>
      </c>
      <c r="J805" s="276">
        <f>ROUND(BV67,0)</f>
        <v>116142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5303</v>
      </c>
      <c r="Q805" s="276">
        <f>IF(BV77&gt;0,ROUND(BV77,0),0)</f>
        <v>0</v>
      </c>
      <c r="R805" s="276">
        <f>IF(BV78&gt;0,ROUND(BV78,0),0)</f>
        <v>1655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">
      <c r="A806" s="209" t="str">
        <f>RIGHT($C$83,3)&amp;"*"&amp;RIGHT($C$82,4)&amp;"*"&amp;BW$55&amp;"*"&amp;"A"</f>
        <v>139*2020*8700*A</v>
      </c>
      <c r="B806" s="276"/>
      <c r="C806" s="278">
        <f>ROUND(BW60,2)</f>
        <v>1.7</v>
      </c>
      <c r="D806" s="276">
        <f>ROUND(BW61,0)</f>
        <v>164786</v>
      </c>
      <c r="E806" s="276">
        <f>ROUND(BW62,0)</f>
        <v>15854</v>
      </c>
      <c r="F806" s="276">
        <f>ROUND(BW63,0)</f>
        <v>2768766</v>
      </c>
      <c r="G806" s="276">
        <f>ROUND(BW64,0)</f>
        <v>2103</v>
      </c>
      <c r="H806" s="276">
        <f>ROUND(BW65,0)</f>
        <v>175</v>
      </c>
      <c r="I806" s="276">
        <f>ROUND(BW66,0)</f>
        <v>496</v>
      </c>
      <c r="J806" s="276">
        <f>ROUND(BW67,0)</f>
        <v>22886</v>
      </c>
      <c r="K806" s="276">
        <f>ROUND(BW68,0)</f>
        <v>109</v>
      </c>
      <c r="L806" s="276">
        <f>ROUND(BW69,0)</f>
        <v>18613</v>
      </c>
      <c r="M806" s="276">
        <f>ROUND(BW70,0)</f>
        <v>200</v>
      </c>
      <c r="N806" s="276"/>
      <c r="O806" s="276"/>
      <c r="P806" s="276">
        <f>IF(BW76&gt;0,ROUND(BW76,0),0)</f>
        <v>1045</v>
      </c>
      <c r="Q806" s="276">
        <f>IF(BW77&gt;0,ROUND(BW77,0),0)</f>
        <v>0</v>
      </c>
      <c r="R806" s="276">
        <f>IF(BW78&gt;0,ROUND(BW78,0),0)</f>
        <v>326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">
      <c r="A807" s="209" t="str">
        <f>RIGHT($C$83,3)&amp;"*"&amp;RIGHT($C$82,4)&amp;"*"&amp;BX$55&amp;"*"&amp;"A"</f>
        <v>139*2020*8710*A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">
      <c r="A808" s="209" t="str">
        <f>RIGHT($C$83,3)&amp;"*"&amp;RIGHT($C$82,4)&amp;"*"&amp;BY$55&amp;"*"&amp;"A"</f>
        <v>139*2020*8720*A</v>
      </c>
      <c r="B808" s="276"/>
      <c r="C808" s="278">
        <f>ROUND(BY60,2)</f>
        <v>34.11</v>
      </c>
      <c r="D808" s="276">
        <f>ROUND(BY61,0)</f>
        <v>2893233</v>
      </c>
      <c r="E808" s="276">
        <f>ROUND(BY62,0)</f>
        <v>278363</v>
      </c>
      <c r="F808" s="276">
        <f>ROUND(BY63,0)</f>
        <v>113</v>
      </c>
      <c r="G808" s="276">
        <f>ROUND(BY64,0)</f>
        <v>53485</v>
      </c>
      <c r="H808" s="276">
        <f>ROUND(BY65,0)</f>
        <v>2950</v>
      </c>
      <c r="I808" s="276">
        <f>ROUND(BY66,0)</f>
        <v>1244833</v>
      </c>
      <c r="J808" s="276">
        <f>ROUND(BY67,0)</f>
        <v>36028</v>
      </c>
      <c r="K808" s="276">
        <f>ROUND(BY68,0)</f>
        <v>0</v>
      </c>
      <c r="L808" s="276">
        <f>ROUND(BY69,0)</f>
        <v>122882</v>
      </c>
      <c r="M808" s="276">
        <f>ROUND(BY70,0)</f>
        <v>0</v>
      </c>
      <c r="N808" s="276"/>
      <c r="O808" s="276"/>
      <c r="P808" s="276">
        <f>IF(BY76&gt;0,ROUND(BY76,0),0)</f>
        <v>1645</v>
      </c>
      <c r="Q808" s="276">
        <f>IF(BY77&gt;0,ROUND(BY77,0),0)</f>
        <v>0</v>
      </c>
      <c r="R808" s="276">
        <f>IF(BY78&gt;0,ROUND(BY78,0),0)</f>
        <v>513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">
      <c r="A809" s="209" t="str">
        <f>RIGHT($C$83,3)&amp;"*"&amp;RIGHT($C$82,4)&amp;"*"&amp;BZ$55&amp;"*"&amp;"A"</f>
        <v>139*2020*8730*A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">
      <c r="A810" s="209" t="str">
        <f>RIGHT($C$83,3)&amp;"*"&amp;RIGHT($C$82,4)&amp;"*"&amp;CA$55&amp;"*"&amp;"A"</f>
        <v>139*2020*8740*A</v>
      </c>
      <c r="B810" s="276"/>
      <c r="C810" s="278">
        <f>ROUND(CA60,2)</f>
        <v>2.0099999999999998</v>
      </c>
      <c r="D810" s="276">
        <f>ROUND(CA61,0)</f>
        <v>255804</v>
      </c>
      <c r="E810" s="276">
        <f>ROUND(CA62,0)</f>
        <v>24611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64</v>
      </c>
      <c r="J810" s="276">
        <f>ROUND(CA67,0)</f>
        <v>101306</v>
      </c>
      <c r="K810" s="276">
        <f>ROUND(CA68,0)</f>
        <v>0</v>
      </c>
      <c r="L810" s="276">
        <f>ROUND(CA69,0)</f>
        <v>5681</v>
      </c>
      <c r="M810" s="276">
        <f>ROUND(CA70,0)</f>
        <v>0</v>
      </c>
      <c r="N810" s="276"/>
      <c r="O810" s="276"/>
      <c r="P810" s="276">
        <f>IF(CA76&gt;0,ROUND(CA76,0),0)</f>
        <v>4626</v>
      </c>
      <c r="Q810" s="276">
        <f>IF(CA77&gt;0,ROUND(CA77,0),0)</f>
        <v>0</v>
      </c>
      <c r="R810" s="276">
        <f>IF(CA78&gt;0,ROUND(CA78,0),0)</f>
        <v>1443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">
      <c r="A811" s="209" t="str">
        <f>RIGHT($C$83,3)&amp;"*"&amp;RIGHT($C$82,4)&amp;"*"&amp;CB$55&amp;"*"&amp;"A"</f>
        <v>139*2020*8770*A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">
      <c r="A812" s="209" t="str">
        <f>RIGHT($C$83,3)&amp;"*"&amp;RIGHT($C$82,4)&amp;"*"&amp;CC$55&amp;"*"&amp;"A"</f>
        <v>139*2020*8790*A</v>
      </c>
      <c r="B812" s="276"/>
      <c r="C812" s="278">
        <f>ROUND(CC60,2)</f>
        <v>5.61</v>
      </c>
      <c r="D812" s="276">
        <f>ROUND(CC61,0)</f>
        <v>411652</v>
      </c>
      <c r="E812" s="276">
        <f>ROUND(CC62,0)</f>
        <v>39606</v>
      </c>
      <c r="F812" s="276">
        <f>ROUND(CC63,0)</f>
        <v>33682</v>
      </c>
      <c r="G812" s="276">
        <f>ROUND(CC64,0)</f>
        <v>40914</v>
      </c>
      <c r="H812" s="276">
        <f>ROUND(CC65,0)</f>
        <v>-95</v>
      </c>
      <c r="I812" s="276">
        <f>ROUND(CC66,0)</f>
        <v>10742</v>
      </c>
      <c r="J812" s="276">
        <f>ROUND(CC67,0)</f>
        <v>334490</v>
      </c>
      <c r="K812" s="276">
        <f>ROUND(CC68,0)</f>
        <v>0</v>
      </c>
      <c r="L812" s="276">
        <f>ROUND(CC69,0)</f>
        <v>56057265</v>
      </c>
      <c r="M812" s="276">
        <f>ROUND(CC70,0)</f>
        <v>6377086</v>
      </c>
      <c r="N812" s="276"/>
      <c r="O812" s="276"/>
      <c r="P812" s="276">
        <f>IF(CC76&gt;0,ROUND(CC76,0),0)</f>
        <v>15273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">
      <c r="A813" s="209" t="str">
        <f>RIGHT($C$83,3)&amp;"*"&amp;RIGHT($C$82,4)&amp;"*"&amp;"9000"&amp;"*"&amp;"A"</f>
        <v>139*2020*9000*A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8488869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">
      <c r="B815" s="280" t="s">
        <v>1004</v>
      </c>
      <c r="C815" s="281">
        <f t="shared" ref="C815:K815" si="22">SUM(C734:C813)</f>
        <v>756.01</v>
      </c>
      <c r="D815" s="277">
        <f t="shared" si="22"/>
        <v>62652895</v>
      </c>
      <c r="E815" s="277">
        <f t="shared" si="22"/>
        <v>6027937</v>
      </c>
      <c r="F815" s="277">
        <f t="shared" si="22"/>
        <v>6666504</v>
      </c>
      <c r="G815" s="277">
        <f t="shared" si="22"/>
        <v>36864708</v>
      </c>
      <c r="H815" s="277">
        <f t="shared" si="22"/>
        <v>1808193</v>
      </c>
      <c r="I815" s="277">
        <f t="shared" si="22"/>
        <v>26773424</v>
      </c>
      <c r="J815" s="277">
        <f t="shared" si="22"/>
        <v>4754664</v>
      </c>
      <c r="K815" s="277">
        <f t="shared" si="22"/>
        <v>1257399</v>
      </c>
      <c r="L815" s="277">
        <f>SUM(L734:L813)+SUM(U734:U813)</f>
        <v>65469879</v>
      </c>
      <c r="M815" s="277">
        <f>SUM(M734:M813)+SUM(V734:V813)</f>
        <v>10481299</v>
      </c>
      <c r="N815" s="277">
        <f t="shared" ref="N815:Y815" si="23">SUM(N734:N813)</f>
        <v>678840613</v>
      </c>
      <c r="O815" s="277">
        <f t="shared" si="23"/>
        <v>312582508</v>
      </c>
      <c r="P815" s="277">
        <f t="shared" si="23"/>
        <v>217107</v>
      </c>
      <c r="Q815" s="277">
        <f t="shared" si="23"/>
        <v>161175</v>
      </c>
      <c r="R815" s="277">
        <f t="shared" si="23"/>
        <v>48009</v>
      </c>
      <c r="S815" s="277">
        <f t="shared" si="23"/>
        <v>892230</v>
      </c>
      <c r="T815" s="281">
        <f t="shared" si="23"/>
        <v>247.01</v>
      </c>
      <c r="U815" s="277">
        <f t="shared" si="23"/>
        <v>8488869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84507860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">
      <c r="B816" s="277" t="s">
        <v>1005</v>
      </c>
      <c r="C816" s="281">
        <f>CE60</f>
        <v>756.01</v>
      </c>
      <c r="D816" s="277">
        <f>CE61</f>
        <v>62652893.710000016</v>
      </c>
      <c r="E816" s="277">
        <f>CE62</f>
        <v>6027937</v>
      </c>
      <c r="F816" s="277">
        <f>CE63</f>
        <v>6666501.9499999993</v>
      </c>
      <c r="G816" s="277">
        <f>CE64</f>
        <v>36864708.409999982</v>
      </c>
      <c r="H816" s="280">
        <f>CE65</f>
        <v>1808192.6300000001</v>
      </c>
      <c r="I816" s="280">
        <f>CE66</f>
        <v>26773423.520000007</v>
      </c>
      <c r="J816" s="280">
        <f>CE67</f>
        <v>4754664</v>
      </c>
      <c r="K816" s="280">
        <f>CE68</f>
        <v>1257400.3799999999</v>
      </c>
      <c r="L816" s="280">
        <f>CE69</f>
        <v>65469880.770032659</v>
      </c>
      <c r="M816" s="280">
        <f>CE70</f>
        <v>10481300.620000001</v>
      </c>
      <c r="N816" s="277">
        <f>CE75</f>
        <v>678840612.4799999</v>
      </c>
      <c r="O816" s="277">
        <f>CE73</f>
        <v>312582510.31000006</v>
      </c>
      <c r="P816" s="277">
        <f>CE76</f>
        <v>217104.36999999991</v>
      </c>
      <c r="Q816" s="277">
        <f>CE77</f>
        <v>161175</v>
      </c>
      <c r="R816" s="277">
        <f>CE78</f>
        <v>48009.127886757866</v>
      </c>
      <c r="S816" s="277">
        <f>CE79</f>
        <v>892230</v>
      </c>
      <c r="T816" s="281">
        <f>CE80</f>
        <v>247.01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84507858.890032619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62652893.709999979</v>
      </c>
      <c r="E817" s="180">
        <f>C379</f>
        <v>6027934.8899999987</v>
      </c>
      <c r="F817" s="180">
        <f>C380</f>
        <v>6666501.9499999983</v>
      </c>
      <c r="G817" s="240">
        <f>C381</f>
        <v>36864708.409999982</v>
      </c>
      <c r="H817" s="240">
        <f>C382</f>
        <v>1808192.6299999997</v>
      </c>
      <c r="I817" s="240">
        <f>C383</f>
        <v>26773423.519999992</v>
      </c>
      <c r="J817" s="240">
        <f>C384</f>
        <v>4754664.2600000007</v>
      </c>
      <c r="K817" s="240">
        <f>C385</f>
        <v>1257400.3799999999</v>
      </c>
      <c r="L817" s="240">
        <f>C386+C387+C388+C389</f>
        <v>65469880.770032898</v>
      </c>
      <c r="M817" s="240">
        <f>C370</f>
        <v>10481300.619999999</v>
      </c>
      <c r="N817" s="180">
        <f>D361</f>
        <v>678840612.48000002</v>
      </c>
      <c r="O817" s="180">
        <f>C359</f>
        <v>312582510.31000006</v>
      </c>
    </row>
  </sheetData>
  <sheetProtection algorithmName="SHA-512" hashValue="/8PT/4sHc5IYqbIGz2PtdfNorkx/K/KK/r5qwVCpAIUWc8EZXsh66yc5sNQ01YUcxyaER5Z56PfNTNBDMy63pw==" saltValue="mviDMQsK4/uoKcVaa1+g6A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7734375" defaultRowHeight="15" x14ac:dyDescent="0.2"/>
  <cols>
    <col min="1" max="1" width="2.77734375" customWidth="1"/>
    <col min="2" max="3" width="10.77734375" customWidth="1"/>
    <col min="4" max="4" width="2.77734375" customWidth="1"/>
    <col min="5" max="6" width="10.77734375" customWidth="1"/>
    <col min="7" max="7" width="2.77734375" customWidth="1"/>
    <col min="8" max="8" width="10.77734375" customWidth="1"/>
    <col min="9" max="10" width="8.77734375" customWidth="1"/>
    <col min="11" max="11" width="2.77734375" customWidth="1"/>
  </cols>
  <sheetData>
    <row r="1" spans="2:13" ht="15.75" thickBot="1" x14ac:dyDescent="0.25">
      <c r="J1" s="166" t="s">
        <v>1008</v>
      </c>
    </row>
    <row r="2" spans="2:13" ht="15.75" thickTop="1" x14ac:dyDescent="0.2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">
      <c r="B5" s="144"/>
      <c r="C5" s="8"/>
      <c r="D5" s="8"/>
      <c r="E5" s="8"/>
      <c r="F5" s="8"/>
      <c r="G5" s="8"/>
      <c r="H5" s="8"/>
      <c r="I5" s="8"/>
      <c r="J5" s="145"/>
    </row>
    <row r="6" spans="2:13" ht="15.75" thickBot="1" x14ac:dyDescent="0.25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75" thickTop="1" x14ac:dyDescent="0.2">
      <c r="B7" s="144"/>
      <c r="C7" s="8"/>
      <c r="D7" s="8"/>
      <c r="E7" s="8"/>
      <c r="F7" s="8"/>
      <c r="G7" s="8"/>
      <c r="H7" s="8"/>
      <c r="I7" s="8"/>
      <c r="J7" s="145"/>
    </row>
    <row r="8" spans="2:13" ht="15.75" thickBot="1" x14ac:dyDescent="0.25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75" thickTop="1" x14ac:dyDescent="0.2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75" thickBot="1" x14ac:dyDescent="0.25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75" thickTop="1" x14ac:dyDescent="0.2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75" thickBot="1" x14ac:dyDescent="0.25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75" thickTop="1" x14ac:dyDescent="0.2">
      <c r="B17" s="141"/>
      <c r="C17" s="150" t="s">
        <v>1014</v>
      </c>
      <c r="D17" s="150"/>
      <c r="E17" s="142" t="str">
        <f>+data!C84</f>
        <v>HOLY FAMILY HOSPITAL</v>
      </c>
      <c r="F17" s="149"/>
      <c r="G17" s="149"/>
      <c r="H17" s="142"/>
      <c r="I17" s="142"/>
      <c r="J17" s="143"/>
    </row>
    <row r="18" spans="2:10" x14ac:dyDescent="0.2">
      <c r="B18" s="144"/>
      <c r="C18" s="151" t="s">
        <v>1015</v>
      </c>
      <c r="D18" s="151"/>
      <c r="E18" s="8" t="str">
        <f>+"H-"&amp;data!C83</f>
        <v>H-139</v>
      </c>
      <c r="F18" s="76"/>
      <c r="G18" s="76"/>
      <c r="H18" s="8"/>
      <c r="I18" s="8"/>
      <c r="J18" s="145"/>
    </row>
    <row r="19" spans="2:10" x14ac:dyDescent="0.2">
      <c r="B19" s="144"/>
      <c r="C19" s="151" t="s">
        <v>1016</v>
      </c>
      <c r="D19" s="151"/>
      <c r="E19" s="8" t="str">
        <f>+data!C85</f>
        <v>5633 N. Lidgerwood</v>
      </c>
      <c r="F19" s="76"/>
      <c r="G19" s="76"/>
      <c r="H19" s="8"/>
      <c r="I19" s="8"/>
      <c r="J19" s="145"/>
    </row>
    <row r="20" spans="2:10" x14ac:dyDescent="0.2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">
      <c r="B21" s="144"/>
      <c r="C21" s="151" t="s">
        <v>1018</v>
      </c>
      <c r="D21" s="151"/>
      <c r="E21" s="8" t="str">
        <f>+data!C87</f>
        <v>Spokane, WA 99208</v>
      </c>
      <c r="F21" s="76"/>
      <c r="G21" s="76"/>
      <c r="H21" s="8"/>
      <c r="I21" s="8"/>
      <c r="J21" s="145"/>
    </row>
    <row r="22" spans="2:10" ht="15.75" thickBot="1" x14ac:dyDescent="0.25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75" thickTop="1" x14ac:dyDescent="0.2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x14ac:dyDescent="0.2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75" thickBot="1" x14ac:dyDescent="0.25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75" thickTop="1" x14ac:dyDescent="0.2"/>
    <row r="44" spans="2:10" x14ac:dyDescent="0.2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8671875" defaultRowHeight="18" customHeight="1" x14ac:dyDescent="0.2"/>
  <cols>
    <col min="1" max="1" width="4.77734375" style="2" customWidth="1"/>
    <col min="2" max="2" width="15.44140625" style="2" customWidth="1"/>
    <col min="3" max="3" width="4.77734375" style="2" customWidth="1"/>
    <col min="4" max="4" width="15.77734375" style="2" customWidth="1"/>
    <col min="5" max="5" width="4.77734375" style="2" customWidth="1"/>
    <col min="6" max="7" width="13.77734375" style="2" customWidth="1"/>
    <col min="8" max="16384" width="8.88671875" style="2"/>
  </cols>
  <sheetData>
    <row r="1" spans="1:13" ht="20.100000000000001" customHeight="1" x14ac:dyDescent="0.2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H-139</v>
      </c>
      <c r="G4" s="24"/>
      <c r="H4" s="7"/>
    </row>
    <row r="5" spans="1:13" ht="20.100000000000001" customHeight="1" x14ac:dyDescent="0.2">
      <c r="A5" s="13">
        <v>2</v>
      </c>
      <c r="B5" s="49" t="s">
        <v>257</v>
      </c>
      <c r="C5" s="24"/>
      <c r="D5" s="127" t="str">
        <f>"  "&amp;data!C84</f>
        <v xml:space="preserve">  HOLY FAMILY HOSPITAL</v>
      </c>
      <c r="E5" s="70"/>
      <c r="F5" s="70"/>
      <c r="G5" s="24"/>
      <c r="H5" s="7"/>
    </row>
    <row r="6" spans="1:13" ht="20.100000000000001" customHeight="1" x14ac:dyDescent="0.2">
      <c r="A6" s="13">
        <v>3</v>
      </c>
      <c r="B6" s="49" t="s">
        <v>259</v>
      </c>
      <c r="C6" s="24"/>
      <c r="D6" s="127" t="str">
        <f>"  "&amp;data!C88</f>
        <v xml:space="preserve">  Spokane</v>
      </c>
      <c r="E6" s="70"/>
      <c r="F6" s="70"/>
      <c r="G6" s="24"/>
      <c r="H6" s="7"/>
    </row>
    <row r="7" spans="1:13" ht="20.100000000000001" customHeight="1" x14ac:dyDescent="0.2">
      <c r="A7" s="13">
        <v>4</v>
      </c>
      <c r="B7" s="49" t="s">
        <v>1029</v>
      </c>
      <c r="C7" s="24"/>
      <c r="D7" s="127" t="str">
        <f>"  "&amp;data!C89</f>
        <v xml:space="preserve">  Alex Jackson</v>
      </c>
      <c r="E7" s="70"/>
      <c r="F7" s="70"/>
      <c r="G7" s="24"/>
      <c r="H7" s="7"/>
    </row>
    <row r="8" spans="1:13" ht="20.100000000000001" customHeight="1" x14ac:dyDescent="0.2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00000000000001" customHeight="1" x14ac:dyDescent="0.2">
      <c r="A9" s="13">
        <v>6</v>
      </c>
      <c r="B9" s="49" t="s">
        <v>1031</v>
      </c>
      <c r="C9" s="24"/>
      <c r="D9" s="127" t="str">
        <f>"  "&amp;data!C91</f>
        <v xml:space="preserve">  Gary Livingston</v>
      </c>
      <c r="E9" s="70"/>
      <c r="F9" s="70"/>
      <c r="G9" s="24"/>
      <c r="H9" s="7"/>
    </row>
    <row r="10" spans="1:13" ht="20.100000000000001" customHeight="1" x14ac:dyDescent="0.2">
      <c r="A10" s="13">
        <v>7</v>
      </c>
      <c r="B10" s="49" t="s">
        <v>1032</v>
      </c>
      <c r="C10" s="24"/>
      <c r="D10" s="127" t="str">
        <f>"  "&amp;data!C92</f>
        <v xml:space="preserve">  (509)482-2450</v>
      </c>
      <c r="E10" s="70"/>
      <c r="F10" s="70"/>
      <c r="G10" s="24"/>
      <c r="H10" s="7"/>
    </row>
    <row r="11" spans="1:13" ht="20.100000000000001" customHeight="1" x14ac:dyDescent="0.2">
      <c r="A11" s="13">
        <v>8</v>
      </c>
      <c r="B11" s="49" t="s">
        <v>1033</v>
      </c>
      <c r="C11" s="24"/>
      <c r="D11" s="127" t="str">
        <f>"  "&amp;data!C93</f>
        <v xml:space="preserve">  (509)482-2456</v>
      </c>
      <c r="E11" s="70"/>
      <c r="F11" s="70"/>
      <c r="G11" s="24"/>
      <c r="H11" s="7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">
      <c r="A23" s="130"/>
      <c r="B23" s="49" t="s">
        <v>1039</v>
      </c>
      <c r="C23" s="38"/>
      <c r="D23" s="38"/>
      <c r="E23" s="38"/>
      <c r="F23" s="13">
        <f>data!C111</f>
        <v>6821</v>
      </c>
      <c r="G23" s="21">
        <f>data!D111</f>
        <v>33570</v>
      </c>
      <c r="H23" s="7"/>
    </row>
    <row r="24" spans="1:9" ht="20.100000000000001" customHeight="1" x14ac:dyDescent="0.2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">
      <c r="A26" s="13">
        <v>11</v>
      </c>
      <c r="B26" s="49" t="s">
        <v>281</v>
      </c>
      <c r="C26" s="38"/>
      <c r="D26" s="38"/>
      <c r="E26" s="38"/>
      <c r="F26" s="13">
        <f>data!C114</f>
        <v>1163</v>
      </c>
      <c r="G26" s="13">
        <f>data!D114</f>
        <v>2233</v>
      </c>
      <c r="H26" s="7"/>
    </row>
    <row r="27" spans="1:9" ht="20.100000000000001" customHeight="1" x14ac:dyDescent="0.2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">
      <c r="A30" s="130"/>
      <c r="B30" s="49" t="s">
        <v>283</v>
      </c>
      <c r="C30" s="24"/>
      <c r="D30" s="21">
        <f>data!C116</f>
        <v>12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">
      <c r="A31" s="130"/>
      <c r="B31" s="97" t="s">
        <v>1043</v>
      </c>
      <c r="C31" s="24"/>
      <c r="D31" s="21">
        <f>data!C117</f>
        <v>33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">
      <c r="A32" s="130"/>
      <c r="B32" s="97" t="s">
        <v>1044</v>
      </c>
      <c r="C32" s="24"/>
      <c r="D32" s="21">
        <f>data!C118</f>
        <v>111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">
      <c r="A33" s="130"/>
      <c r="B33" s="97" t="s">
        <v>1046</v>
      </c>
      <c r="C33" s="24"/>
      <c r="D33" s="21">
        <f>data!C119</f>
        <v>8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">
      <c r="A34" s="130"/>
      <c r="B34" s="97" t="s">
        <v>1048</v>
      </c>
      <c r="C34" s="24"/>
      <c r="D34" s="21">
        <f>data!C120</f>
        <v>18</v>
      </c>
      <c r="E34" s="49" t="s">
        <v>291</v>
      </c>
      <c r="F34" s="24"/>
      <c r="G34" s="21">
        <f>data!E127</f>
        <v>182</v>
      </c>
      <c r="H34" s="7"/>
    </row>
    <row r="35" spans="1:8" ht="20.100000000000001" customHeight="1" x14ac:dyDescent="0.2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197</v>
      </c>
      <c r="H36" s="7"/>
    </row>
    <row r="37" spans="1:8" ht="20.100000000000001" customHeight="1" x14ac:dyDescent="0.2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8671875" defaultRowHeight="20.100000000000001" customHeight="1" x14ac:dyDescent="0.2"/>
  <cols>
    <col min="1" max="1" width="10.33203125" style="2" customWidth="1"/>
    <col min="2" max="2" width="10.77734375" style="2" customWidth="1"/>
    <col min="3" max="3" width="12.77734375" style="2" customWidth="1"/>
    <col min="4" max="4" width="11.77734375" style="2" customWidth="1"/>
    <col min="5" max="6" width="13.77734375" style="2" customWidth="1"/>
    <col min="7" max="7" width="14.77734375" style="2" customWidth="1"/>
    <col min="8" max="16384" width="8.88671875" style="2"/>
  </cols>
  <sheetData>
    <row r="1" spans="1:13" ht="20.100000000000001" customHeight="1" x14ac:dyDescent="0.2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">
      <c r="A2" s="105" t="str">
        <f>"Hospital Name: "&amp;data!C84</f>
        <v>Hospital Name: HOLY FAMILY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00000000000001" customHeight="1" x14ac:dyDescent="0.2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">
      <c r="A7" s="23" t="s">
        <v>296</v>
      </c>
      <c r="B7" s="48">
        <f>data!B138</f>
        <v>3420</v>
      </c>
      <c r="C7" s="48">
        <f>data!B139</f>
        <v>19737</v>
      </c>
      <c r="D7" s="48">
        <f>data!B140</f>
        <v>75904.328748883287</v>
      </c>
      <c r="E7" s="48">
        <f>data!B141</f>
        <v>173883901.83999997</v>
      </c>
      <c r="F7" s="48">
        <f>data!B142</f>
        <v>150892447.36000001</v>
      </c>
      <c r="G7" s="48">
        <f>data!B141+data!B142</f>
        <v>324776349.19999999</v>
      </c>
    </row>
    <row r="8" spans="1:13" ht="20.100000000000001" customHeight="1" x14ac:dyDescent="0.2">
      <c r="A8" s="23" t="s">
        <v>297</v>
      </c>
      <c r="B8" s="48">
        <f>data!C138</f>
        <v>1768</v>
      </c>
      <c r="C8" s="48">
        <f>data!C139</f>
        <v>7280</v>
      </c>
      <c r="D8" s="48">
        <f>data!C140</f>
        <v>45247.479362617407</v>
      </c>
      <c r="E8" s="48">
        <f>data!C141</f>
        <v>69411697.770000011</v>
      </c>
      <c r="F8" s="48">
        <f>data!C142</f>
        <v>89948794.890000001</v>
      </c>
      <c r="G8" s="48">
        <f>data!C141+data!C142</f>
        <v>159360492.66000003</v>
      </c>
    </row>
    <row r="9" spans="1:13" ht="20.100000000000001" customHeight="1" x14ac:dyDescent="0.2">
      <c r="A9" s="23" t="s">
        <v>1058</v>
      </c>
      <c r="B9" s="48">
        <f>data!D138</f>
        <v>1633</v>
      </c>
      <c r="C9" s="48">
        <f>data!D139</f>
        <v>6553</v>
      </c>
      <c r="D9" s="48">
        <f>data!D140</f>
        <v>63089.191888499343</v>
      </c>
      <c r="E9" s="48">
        <f>data!D141</f>
        <v>69286910.699999988</v>
      </c>
      <c r="F9" s="48">
        <f>data!D142</f>
        <v>125416859.92000002</v>
      </c>
      <c r="G9" s="48">
        <f>data!D141+data!D142</f>
        <v>194703770.62</v>
      </c>
    </row>
    <row r="10" spans="1:13" ht="20.100000000000001" customHeight="1" x14ac:dyDescent="0.2">
      <c r="A10" s="111" t="s">
        <v>203</v>
      </c>
      <c r="B10" s="48">
        <f>data!E138</f>
        <v>6821</v>
      </c>
      <c r="C10" s="48">
        <f>data!E139</f>
        <v>33570</v>
      </c>
      <c r="D10" s="48">
        <f>data!E140</f>
        <v>184241.00000000003</v>
      </c>
      <c r="E10" s="48">
        <f>data!E141</f>
        <v>312582510.30999994</v>
      </c>
      <c r="F10" s="48">
        <f>data!E142</f>
        <v>366258102.17000002</v>
      </c>
      <c r="G10" s="48">
        <f>data!E141+data!E142</f>
        <v>678840612.48000002</v>
      </c>
    </row>
    <row r="11" spans="1:13" ht="20.100000000000001" customHeight="1" x14ac:dyDescent="0.2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8671875" defaultRowHeight="14.25" x14ac:dyDescent="0.2"/>
  <cols>
    <col min="1" max="1" width="5.77734375" style="2" customWidth="1"/>
    <col min="2" max="2" width="54.109375" style="2" customWidth="1"/>
    <col min="3" max="3" width="13.77734375" style="2" customWidth="1"/>
    <col min="4" max="16384" width="8.88671875" style="2"/>
  </cols>
  <sheetData>
    <row r="1" spans="1:13" ht="20.100000000000001" customHeight="1" x14ac:dyDescent="0.2">
      <c r="A1" s="4" t="s">
        <v>305</v>
      </c>
      <c r="B1" s="5"/>
      <c r="C1" s="167" t="s">
        <v>1064</v>
      </c>
    </row>
    <row r="2" spans="1:13" ht="20.100000000000001" customHeight="1" x14ac:dyDescent="0.2">
      <c r="A2" s="94"/>
      <c r="B2" s="8"/>
      <c r="C2" s="8"/>
    </row>
    <row r="3" spans="1:13" ht="20.100000000000001" customHeight="1" x14ac:dyDescent="0.2">
      <c r="A3" s="29" t="str">
        <f>"Hospital: "&amp;data!C84</f>
        <v>Hospital: HOLY FAMILY HOSPITAL</v>
      </c>
      <c r="B3" s="30"/>
      <c r="C3" s="31" t="str">
        <f>"FYE: "&amp;data!C82</f>
        <v>FYE: 12/31/2020</v>
      </c>
    </row>
    <row r="4" spans="1:13" ht="20.100000000000001" customHeight="1" x14ac:dyDescent="0.2">
      <c r="A4" s="30"/>
      <c r="B4" s="8"/>
      <c r="C4" s="8"/>
    </row>
    <row r="5" spans="1:13" ht="20.100000000000001" customHeight="1" x14ac:dyDescent="0.2">
      <c r="A5" s="23">
        <v>1</v>
      </c>
      <c r="B5" s="37" t="s">
        <v>306</v>
      </c>
      <c r="C5" s="95"/>
    </row>
    <row r="6" spans="1:13" ht="20.100000000000001" customHeight="1" x14ac:dyDescent="0.2">
      <c r="A6" s="96">
        <v>2</v>
      </c>
      <c r="B6" s="49" t="s">
        <v>1065</v>
      </c>
      <c r="C6" s="13">
        <f>data!C165</f>
        <v>4522429.8199999984</v>
      </c>
    </row>
    <row r="7" spans="1:13" ht="20.100000000000001" customHeight="1" x14ac:dyDescent="0.2">
      <c r="A7" s="40">
        <v>3</v>
      </c>
      <c r="B7" s="97" t="s">
        <v>308</v>
      </c>
      <c r="C7" s="13">
        <f>data!C166</f>
        <v>231208.77000000002</v>
      </c>
    </row>
    <row r="8" spans="1:13" ht="20.100000000000001" customHeight="1" x14ac:dyDescent="0.2">
      <c r="A8" s="40">
        <v>4</v>
      </c>
      <c r="B8" s="49" t="s">
        <v>309</v>
      </c>
      <c r="C8" s="13">
        <f>data!C167</f>
        <v>-82989.87</v>
      </c>
    </row>
    <row r="9" spans="1:13" ht="20.100000000000001" customHeight="1" x14ac:dyDescent="0.2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">
      <c r="A11" s="40">
        <v>7</v>
      </c>
      <c r="B11" s="49" t="s">
        <v>312</v>
      </c>
      <c r="C11" s="13">
        <f>data!C170</f>
        <v>1262808.1200000003</v>
      </c>
    </row>
    <row r="12" spans="1:13" ht="20.100000000000001" customHeight="1" x14ac:dyDescent="0.2">
      <c r="A12" s="40">
        <v>8</v>
      </c>
      <c r="B12" s="49" t="s">
        <v>313</v>
      </c>
      <c r="C12" s="13">
        <f>data!C171</f>
        <v>94478.050000000047</v>
      </c>
    </row>
    <row r="13" spans="1:13" ht="20.100000000000001" customHeight="1" x14ac:dyDescent="0.2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">
      <c r="A14" s="40">
        <v>10</v>
      </c>
      <c r="B14" s="49" t="s">
        <v>1066</v>
      </c>
      <c r="C14" s="13">
        <f>data!D173</f>
        <v>6027934.8899999978</v>
      </c>
    </row>
    <row r="15" spans="1:13" ht="20.100000000000001" customHeight="1" x14ac:dyDescent="0.2">
      <c r="A15" s="57"/>
      <c r="B15" s="45"/>
      <c r="C15" s="98"/>
      <c r="M15" s="180"/>
    </row>
    <row r="16" spans="1:13" ht="20.100000000000001" customHeight="1" x14ac:dyDescent="0.2">
      <c r="A16" s="73"/>
      <c r="B16" s="30"/>
      <c r="C16" s="20"/>
    </row>
    <row r="17" spans="1:3" ht="20.100000000000001" customHeight="1" x14ac:dyDescent="0.2">
      <c r="A17" s="99">
        <v>11</v>
      </c>
      <c r="B17" s="100" t="s">
        <v>314</v>
      </c>
      <c r="C17" s="101"/>
    </row>
    <row r="18" spans="1:3" ht="20.100000000000001" customHeight="1" x14ac:dyDescent="0.2">
      <c r="A18" s="13">
        <v>12</v>
      </c>
      <c r="B18" s="49" t="s">
        <v>1067</v>
      </c>
      <c r="C18" s="13">
        <f>data!C175</f>
        <v>506689.39</v>
      </c>
    </row>
    <row r="19" spans="1:3" ht="20.100000000000001" customHeight="1" x14ac:dyDescent="0.2">
      <c r="A19" s="13">
        <v>13</v>
      </c>
      <c r="B19" s="49" t="s">
        <v>1068</v>
      </c>
      <c r="C19" s="13">
        <f>data!C176</f>
        <v>750710.98999999987</v>
      </c>
    </row>
    <row r="20" spans="1:3" ht="20.100000000000001" customHeight="1" x14ac:dyDescent="0.2">
      <c r="A20" s="13">
        <v>14</v>
      </c>
      <c r="B20" s="49" t="s">
        <v>1069</v>
      </c>
      <c r="C20" s="13">
        <f>data!D177</f>
        <v>1257400.3799999999</v>
      </c>
    </row>
    <row r="21" spans="1:3" ht="20.100000000000001" customHeight="1" x14ac:dyDescent="0.2">
      <c r="A21" s="57"/>
      <c r="B21" s="45"/>
      <c r="C21" s="98"/>
    </row>
    <row r="22" spans="1:3" ht="20.100000000000001" customHeight="1" x14ac:dyDescent="0.2">
      <c r="A22" s="73"/>
      <c r="B22" s="8"/>
      <c r="C22" s="44"/>
    </row>
    <row r="23" spans="1:3" ht="20.100000000000001" customHeight="1" x14ac:dyDescent="0.2">
      <c r="A23" s="102">
        <v>15</v>
      </c>
      <c r="B23" s="103" t="s">
        <v>317</v>
      </c>
      <c r="C23" s="95"/>
    </row>
    <row r="24" spans="1:3" ht="20.100000000000001" customHeight="1" x14ac:dyDescent="0.2">
      <c r="A24" s="13">
        <v>16</v>
      </c>
      <c r="B24" s="37" t="s">
        <v>1070</v>
      </c>
      <c r="C24" s="104"/>
    </row>
    <row r="25" spans="1:3" ht="20.100000000000001" customHeight="1" x14ac:dyDescent="0.2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">
      <c r="A26" s="13">
        <v>18</v>
      </c>
      <c r="B26" s="49" t="s">
        <v>319</v>
      </c>
      <c r="C26" s="13">
        <f>data!C180</f>
        <v>781.54</v>
      </c>
    </row>
    <row r="27" spans="1:3" ht="20.100000000000001" customHeight="1" x14ac:dyDescent="0.2">
      <c r="A27" s="13">
        <v>19</v>
      </c>
      <c r="B27" s="49" t="s">
        <v>1072</v>
      </c>
      <c r="C27" s="13">
        <f>data!D181</f>
        <v>781.54</v>
      </c>
    </row>
    <row r="28" spans="1:3" ht="20.100000000000001" customHeight="1" x14ac:dyDescent="0.2">
      <c r="A28" s="57"/>
      <c r="B28" s="45"/>
      <c r="C28" s="98"/>
    </row>
    <row r="29" spans="1:3" ht="20.100000000000001" customHeight="1" x14ac:dyDescent="0.2">
      <c r="A29" s="73"/>
      <c r="B29" s="30"/>
      <c r="C29" s="20"/>
    </row>
    <row r="30" spans="1:3" ht="20.100000000000001" customHeight="1" x14ac:dyDescent="0.2">
      <c r="A30" s="102">
        <v>20</v>
      </c>
      <c r="B30" s="43" t="s">
        <v>1073</v>
      </c>
      <c r="C30" s="34"/>
    </row>
    <row r="31" spans="1:3" ht="20.100000000000001" customHeight="1" x14ac:dyDescent="0.2">
      <c r="A31" s="13">
        <v>21</v>
      </c>
      <c r="B31" s="49" t="s">
        <v>321</v>
      </c>
      <c r="C31" s="13">
        <f>data!C183</f>
        <v>64772.68</v>
      </c>
    </row>
    <row r="32" spans="1:3" ht="20.100000000000001" customHeight="1" x14ac:dyDescent="0.2">
      <c r="A32" s="13">
        <v>22</v>
      </c>
      <c r="B32" s="49" t="s">
        <v>1074</v>
      </c>
      <c r="C32" s="13">
        <f>data!C184</f>
        <v>6842021.9400000004</v>
      </c>
    </row>
    <row r="33" spans="1:3" ht="20.100000000000001" customHeight="1" x14ac:dyDescent="0.2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">
      <c r="A34" s="13">
        <v>24</v>
      </c>
      <c r="B34" s="49" t="s">
        <v>1075</v>
      </c>
      <c r="C34" s="13">
        <f>data!D186</f>
        <v>6906794.6200000001</v>
      </c>
    </row>
    <row r="35" spans="1:3" ht="20.100000000000001" customHeight="1" x14ac:dyDescent="0.2">
      <c r="A35" s="57"/>
      <c r="B35" s="45"/>
      <c r="C35" s="98"/>
    </row>
    <row r="36" spans="1:3" ht="20.100000000000001" customHeight="1" x14ac:dyDescent="0.2">
      <c r="A36" s="73"/>
      <c r="B36" s="30"/>
      <c r="C36" s="20"/>
    </row>
    <row r="37" spans="1:3" ht="20.100000000000001" customHeight="1" x14ac:dyDescent="0.2">
      <c r="A37" s="102">
        <v>25</v>
      </c>
      <c r="B37" s="43" t="s">
        <v>323</v>
      </c>
      <c r="C37" s="95"/>
    </row>
    <row r="38" spans="1:3" ht="20.100000000000001" customHeight="1" x14ac:dyDescent="0.2">
      <c r="A38" s="13">
        <v>26</v>
      </c>
      <c r="B38" s="49" t="s">
        <v>1076</v>
      </c>
      <c r="C38" s="13">
        <f>data!C188</f>
        <v>-272345.04000000004</v>
      </c>
    </row>
    <row r="39" spans="1:3" ht="20.100000000000001" customHeight="1" x14ac:dyDescent="0.2">
      <c r="A39" s="13">
        <v>27</v>
      </c>
      <c r="B39" s="49" t="s">
        <v>325</v>
      </c>
      <c r="C39" s="13">
        <f>data!C189</f>
        <v>1853637.47</v>
      </c>
    </row>
    <row r="40" spans="1:3" ht="20.100000000000001" customHeight="1" x14ac:dyDescent="0.2">
      <c r="A40" s="13">
        <v>28</v>
      </c>
      <c r="B40" s="49" t="s">
        <v>1077</v>
      </c>
      <c r="C40" s="13">
        <f>data!D190</f>
        <v>1581292.43</v>
      </c>
    </row>
    <row r="41" spans="1:3" x14ac:dyDescent="0.2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8671875" defaultRowHeight="20.100000000000001" customHeight="1" x14ac:dyDescent="0.2"/>
  <cols>
    <col min="1" max="1" width="5.77734375" style="7" customWidth="1"/>
    <col min="2" max="2" width="22.5546875" style="7" customWidth="1"/>
    <col min="3" max="5" width="13.77734375" style="7" customWidth="1"/>
    <col min="6" max="6" width="15.77734375" style="7" customWidth="1"/>
    <col min="7" max="16384" width="8.88671875" style="7"/>
  </cols>
  <sheetData>
    <row r="1" spans="1:13" ht="20.100000000000001" customHeight="1" x14ac:dyDescent="0.2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">
      <c r="A2" s="8"/>
      <c r="B2" s="8"/>
      <c r="C2" s="8"/>
      <c r="D2" s="8"/>
      <c r="E2" s="8"/>
      <c r="F2" s="8"/>
    </row>
    <row r="3" spans="1:13" ht="20.100000000000001" customHeight="1" x14ac:dyDescent="0.2">
      <c r="A3" s="10" t="str">
        <f>"Hospital: "&amp;data!C84</f>
        <v>Hospital: HOLY FAMILY HOSPITAL</v>
      </c>
      <c r="B3" s="8"/>
      <c r="C3" s="8"/>
      <c r="E3" s="11"/>
      <c r="F3" s="12" t="str">
        <f>" FYE: "&amp;data!C82</f>
        <v xml:space="preserve"> FYE: 12/31/2020</v>
      </c>
    </row>
    <row r="4" spans="1:13" ht="20.100000000000001" customHeight="1" x14ac:dyDescent="0.2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">
      <c r="A7" s="13">
        <v>1</v>
      </c>
      <c r="B7" s="14" t="s">
        <v>332</v>
      </c>
      <c r="C7" s="21">
        <f>data!B195</f>
        <v>3181104.64</v>
      </c>
      <c r="D7" s="21">
        <f>data!C195</f>
        <v>0</v>
      </c>
      <c r="E7" s="21">
        <f>data!D195</f>
        <v>0</v>
      </c>
      <c r="F7" s="21">
        <f>data!E195</f>
        <v>3181104.64</v>
      </c>
    </row>
    <row r="8" spans="1:13" ht="20.100000000000001" customHeight="1" x14ac:dyDescent="0.2">
      <c r="A8" s="13">
        <v>2</v>
      </c>
      <c r="B8" s="14" t="s">
        <v>333</v>
      </c>
      <c r="C8" s="21">
        <f>data!B196</f>
        <v>2540479.87</v>
      </c>
      <c r="D8" s="21">
        <f>data!C196</f>
        <v>0</v>
      </c>
      <c r="E8" s="21">
        <f>data!D196</f>
        <v>0</v>
      </c>
      <c r="F8" s="21">
        <f>data!E196</f>
        <v>2540479.87</v>
      </c>
    </row>
    <row r="9" spans="1:13" ht="20.100000000000001" customHeight="1" x14ac:dyDescent="0.2">
      <c r="A9" s="13">
        <v>3</v>
      </c>
      <c r="B9" s="14" t="s">
        <v>334</v>
      </c>
      <c r="C9" s="21">
        <f>data!B197</f>
        <v>95165375.700000003</v>
      </c>
      <c r="D9" s="21">
        <f>data!C197</f>
        <v>1944675.8599999999</v>
      </c>
      <c r="E9" s="21">
        <f>data!D197</f>
        <v>-230656.73999999987</v>
      </c>
      <c r="F9" s="21">
        <f>data!E197</f>
        <v>97340708.299999997</v>
      </c>
    </row>
    <row r="10" spans="1:13" ht="20.100000000000001" customHeight="1" x14ac:dyDescent="0.2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">
      <c r="A11" s="13">
        <v>5</v>
      </c>
      <c r="B11" s="14" t="s">
        <v>1084</v>
      </c>
      <c r="C11" s="21">
        <f>data!B199</f>
        <v>6679951.1100000041</v>
      </c>
      <c r="D11" s="21">
        <f>data!C199</f>
        <v>0</v>
      </c>
      <c r="E11" s="21">
        <f>data!D199</f>
        <v>0</v>
      </c>
      <c r="F11" s="21">
        <f>data!E199</f>
        <v>6679951.1100000041</v>
      </c>
    </row>
    <row r="12" spans="1:13" ht="20.100000000000001" customHeight="1" x14ac:dyDescent="0.2">
      <c r="A12" s="13">
        <v>6</v>
      </c>
      <c r="B12" s="14" t="s">
        <v>1085</v>
      </c>
      <c r="C12" s="21">
        <f>data!B200</f>
        <v>39508605.640000001</v>
      </c>
      <c r="D12" s="21">
        <f>data!C200</f>
        <v>766871.02</v>
      </c>
      <c r="E12" s="21">
        <f>data!D200</f>
        <v>-36833.729999999996</v>
      </c>
      <c r="F12" s="21">
        <f>data!E200</f>
        <v>40312310.390000001</v>
      </c>
    </row>
    <row r="13" spans="1:13" ht="20.100000000000001" customHeight="1" x14ac:dyDescent="0.2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">
      <c r="A14" s="13">
        <v>8</v>
      </c>
      <c r="B14" s="14" t="s">
        <v>339</v>
      </c>
      <c r="C14" s="21">
        <f>data!B202</f>
        <v>1095645.6299999999</v>
      </c>
      <c r="D14" s="21">
        <f>data!C202</f>
        <v>0</v>
      </c>
      <c r="E14" s="21">
        <f>data!D202</f>
        <v>0</v>
      </c>
      <c r="F14" s="21">
        <f>data!E202</f>
        <v>1095645.6299999999</v>
      </c>
    </row>
    <row r="15" spans="1:13" ht="20.100000000000001" customHeight="1" x14ac:dyDescent="0.2">
      <c r="A15" s="13">
        <v>9</v>
      </c>
      <c r="B15" s="14" t="s">
        <v>1087</v>
      </c>
      <c r="C15" s="21">
        <f>data!B203</f>
        <v>2455894.0099999979</v>
      </c>
      <c r="D15" s="21">
        <f>data!C203</f>
        <v>163410.29000000004</v>
      </c>
      <c r="E15" s="21">
        <f>data!D203</f>
        <v>-382608.36</v>
      </c>
      <c r="F15" s="21">
        <f>data!E203</f>
        <v>3001912.6599999978</v>
      </c>
      <c r="M15" s="269"/>
    </row>
    <row r="16" spans="1:13" ht="20.100000000000001" customHeight="1" x14ac:dyDescent="0.2">
      <c r="A16" s="13">
        <v>10</v>
      </c>
      <c r="B16" s="14" t="s">
        <v>661</v>
      </c>
      <c r="C16" s="21">
        <f>data!B204</f>
        <v>150627056.59999999</v>
      </c>
      <c r="D16" s="21">
        <f>data!C204</f>
        <v>2874957.17</v>
      </c>
      <c r="E16" s="21">
        <f>data!D204</f>
        <v>-650098.82999999984</v>
      </c>
      <c r="F16" s="21">
        <f>data!E204</f>
        <v>154152112.59999999</v>
      </c>
    </row>
    <row r="17" spans="1:6" ht="20.100000000000001" customHeight="1" x14ac:dyDescent="0.2">
      <c r="A17" s="73"/>
      <c r="B17" s="30"/>
      <c r="C17" s="30"/>
      <c r="D17" s="30"/>
      <c r="E17" s="30"/>
      <c r="F17" s="20"/>
    </row>
    <row r="18" spans="1:6" ht="20.100000000000001" customHeight="1" x14ac:dyDescent="0.2">
      <c r="A18" s="74"/>
      <c r="B18" s="8"/>
      <c r="C18" s="8"/>
      <c r="D18" s="8"/>
      <c r="E18" s="8"/>
      <c r="F18" s="28"/>
    </row>
    <row r="19" spans="1:6" ht="20.100000000000001" customHeight="1" x14ac:dyDescent="0.2">
      <c r="A19" s="74"/>
      <c r="B19" s="8"/>
      <c r="C19" s="8"/>
      <c r="D19" s="8"/>
      <c r="E19" s="8"/>
      <c r="F19" s="28"/>
    </row>
    <row r="20" spans="1:6" ht="20.100000000000001" customHeight="1" x14ac:dyDescent="0.2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">
      <c r="A24" s="13">
        <v>12</v>
      </c>
      <c r="B24" s="14" t="s">
        <v>333</v>
      </c>
      <c r="C24" s="21">
        <f>data!B209</f>
        <v>3211313.9299999997</v>
      </c>
      <c r="D24" s="21">
        <f>data!C209</f>
        <v>108936.73000000004</v>
      </c>
      <c r="E24" s="21">
        <f>data!D209</f>
        <v>0</v>
      </c>
      <c r="F24" s="21">
        <f>data!E209</f>
        <v>3320250.6599999997</v>
      </c>
    </row>
    <row r="25" spans="1:6" ht="20.100000000000001" customHeight="1" x14ac:dyDescent="0.2">
      <c r="A25" s="13">
        <v>13</v>
      </c>
      <c r="B25" s="14" t="s">
        <v>334</v>
      </c>
      <c r="C25" s="21">
        <f>data!B210</f>
        <v>56031927.620000005</v>
      </c>
      <c r="D25" s="21">
        <f>data!C210</f>
        <v>2689198.7399999909</v>
      </c>
      <c r="E25" s="21">
        <f>data!D210</f>
        <v>-8807.7000000000007</v>
      </c>
      <c r="F25" s="21">
        <f>data!E210</f>
        <v>58729934.060000002</v>
      </c>
    </row>
    <row r="26" spans="1:6" ht="20.100000000000001" customHeight="1" x14ac:dyDescent="0.2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">
      <c r="A27" s="13">
        <v>15</v>
      </c>
      <c r="B27" s="14" t="s">
        <v>1084</v>
      </c>
      <c r="C27" s="21">
        <f>data!B212</f>
        <v>5646462.5200000005</v>
      </c>
      <c r="D27" s="21">
        <f>data!C212</f>
        <v>117682.96000000044</v>
      </c>
      <c r="E27" s="21">
        <f>data!D212</f>
        <v>-1802.9</v>
      </c>
      <c r="F27" s="21">
        <f>data!E212</f>
        <v>5765948.3800000018</v>
      </c>
    </row>
    <row r="28" spans="1:6" ht="20.100000000000001" customHeight="1" x14ac:dyDescent="0.2">
      <c r="A28" s="13">
        <v>16</v>
      </c>
      <c r="B28" s="14" t="s">
        <v>1085</v>
      </c>
      <c r="C28" s="21">
        <f>data!B213</f>
        <v>32657215.349999987</v>
      </c>
      <c r="D28" s="21">
        <f>data!C213</f>
        <v>1838846.5700000091</v>
      </c>
      <c r="E28" s="21">
        <f>data!D213</f>
        <v>0</v>
      </c>
      <c r="F28" s="21">
        <f>data!E213</f>
        <v>34496061.919999994</v>
      </c>
    </row>
    <row r="29" spans="1:6" ht="20.100000000000001" customHeight="1" x14ac:dyDescent="0.2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">
      <c r="A32" s="13">
        <v>20</v>
      </c>
      <c r="B32" s="14" t="s">
        <v>661</v>
      </c>
      <c r="C32" s="21">
        <f>data!B217</f>
        <v>97546919.419999987</v>
      </c>
      <c r="D32" s="21">
        <f>data!C217</f>
        <v>4754665</v>
      </c>
      <c r="E32" s="21">
        <f>data!D217</f>
        <v>-10610.6</v>
      </c>
      <c r="F32" s="21">
        <f>data!E217</f>
        <v>102312195.01999998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8671875" defaultRowHeight="20.100000000000001" customHeight="1" x14ac:dyDescent="0.2"/>
  <cols>
    <col min="1" max="1" width="5.77734375" style="7" customWidth="1"/>
    <col min="2" max="2" width="7.77734375" style="7" customWidth="1"/>
    <col min="3" max="3" width="40.77734375" style="7" customWidth="1"/>
    <col min="4" max="4" width="15.77734375" style="7" customWidth="1"/>
    <col min="5" max="16384" width="8.88671875" style="7"/>
  </cols>
  <sheetData>
    <row r="1" spans="1:13" ht="20.100000000000001" customHeight="1" x14ac:dyDescent="0.2">
      <c r="A1" s="6" t="s">
        <v>1089</v>
      </c>
      <c r="B1" s="6"/>
      <c r="C1" s="6"/>
      <c r="D1" s="169" t="s">
        <v>1090</v>
      </c>
    </row>
    <row r="2" spans="1:13" ht="20.100000000000001" customHeight="1" x14ac:dyDescent="0.2">
      <c r="A2" s="29" t="str">
        <f>"Hospital: "&amp;data!C84</f>
        <v>Hospital: HOLY FAMILY HOSPITAL</v>
      </c>
      <c r="B2" s="30"/>
      <c r="C2" s="30"/>
      <c r="D2" s="31" t="str">
        <f>"FYE: "&amp;data!C82</f>
        <v>FYE: 12/31/2020</v>
      </c>
    </row>
    <row r="3" spans="1:13" ht="20.100000000000001" customHeight="1" x14ac:dyDescent="0.2">
      <c r="A3" s="42"/>
      <c r="B3" s="52"/>
      <c r="C3" s="52"/>
      <c r="D3" s="52"/>
    </row>
    <row r="4" spans="1:13" ht="20.100000000000001" customHeight="1" x14ac:dyDescent="0.2">
      <c r="A4" s="53"/>
      <c r="B4" s="41" t="s">
        <v>1091</v>
      </c>
      <c r="C4" s="41" t="s">
        <v>1092</v>
      </c>
      <c r="D4" s="54"/>
    </row>
    <row r="5" spans="1:13" ht="20.100000000000001" customHeight="1" x14ac:dyDescent="0.2">
      <c r="A5" s="102">
        <v>1</v>
      </c>
      <c r="B5" s="55"/>
      <c r="C5" s="22" t="s">
        <v>1255</v>
      </c>
      <c r="D5" s="14">
        <f>data!D221</f>
        <v>5162910.38</v>
      </c>
    </row>
    <row r="6" spans="1:13" ht="20.100000000000001" customHeight="1" x14ac:dyDescent="0.2">
      <c r="A6" s="13">
        <v>2</v>
      </c>
      <c r="B6" s="30"/>
      <c r="C6" s="31" t="s">
        <v>432</v>
      </c>
      <c r="D6" s="25"/>
    </row>
    <row r="7" spans="1:13" ht="20.100000000000001" customHeight="1" x14ac:dyDescent="0.2">
      <c r="A7" s="13">
        <v>3</v>
      </c>
      <c r="B7" s="55">
        <v>5810</v>
      </c>
      <c r="C7" s="14" t="s">
        <v>296</v>
      </c>
      <c r="D7" s="14">
        <f>data!C223</f>
        <v>245433782.58999997</v>
      </c>
    </row>
    <row r="8" spans="1:13" ht="20.100000000000001" customHeight="1" x14ac:dyDescent="0.2">
      <c r="A8" s="13">
        <v>4</v>
      </c>
      <c r="B8" s="55">
        <v>5820</v>
      </c>
      <c r="C8" s="14" t="s">
        <v>297</v>
      </c>
      <c r="D8" s="14">
        <f>data!C224</f>
        <v>123932264.31999999</v>
      </c>
    </row>
    <row r="9" spans="1:13" ht="20.100000000000001" customHeight="1" x14ac:dyDescent="0.2">
      <c r="A9" s="13">
        <v>5</v>
      </c>
      <c r="B9" s="55">
        <v>5830</v>
      </c>
      <c r="C9" s="14" t="s">
        <v>309</v>
      </c>
      <c r="D9" s="14">
        <f>data!C225</f>
        <v>5408244.21</v>
      </c>
    </row>
    <row r="10" spans="1:13" ht="20.100000000000001" customHeight="1" x14ac:dyDescent="0.2">
      <c r="A10" s="13">
        <v>6</v>
      </c>
      <c r="B10" s="55">
        <v>5840</v>
      </c>
      <c r="C10" s="14" t="s">
        <v>347</v>
      </c>
      <c r="D10" s="14">
        <f>data!C226</f>
        <v>22985578.23</v>
      </c>
    </row>
    <row r="11" spans="1:13" ht="20.100000000000001" customHeight="1" x14ac:dyDescent="0.2">
      <c r="A11" s="13">
        <v>7</v>
      </c>
      <c r="B11" s="55">
        <v>5850</v>
      </c>
      <c r="C11" s="14" t="s">
        <v>1093</v>
      </c>
      <c r="D11" s="14">
        <f>data!C227</f>
        <v>71391377.320000008</v>
      </c>
    </row>
    <row r="12" spans="1:13" ht="20.100000000000001" customHeight="1" x14ac:dyDescent="0.2">
      <c r="A12" s="13">
        <v>8</v>
      </c>
      <c r="B12" s="55">
        <v>5860</v>
      </c>
      <c r="C12" s="14" t="s">
        <v>132</v>
      </c>
      <c r="D12" s="14">
        <f>data!C228</f>
        <v>1728598.9500000002</v>
      </c>
    </row>
    <row r="13" spans="1:13" ht="20.100000000000001" customHeight="1" x14ac:dyDescent="0.2">
      <c r="A13" s="23">
        <v>9</v>
      </c>
      <c r="B13" s="24"/>
      <c r="C13" s="14" t="s">
        <v>1094</v>
      </c>
      <c r="D13" s="14">
        <f>data!D229</f>
        <v>470879845.61999995</v>
      </c>
    </row>
    <row r="14" spans="1:13" ht="20.100000000000001" customHeight="1" x14ac:dyDescent="0.2">
      <c r="A14" s="81">
        <v>10</v>
      </c>
      <c r="B14" s="56"/>
      <c r="C14" s="56"/>
      <c r="D14" s="56"/>
    </row>
    <row r="15" spans="1:13" ht="20.100000000000001" customHeight="1" x14ac:dyDescent="0.2">
      <c r="A15" s="23">
        <v>11</v>
      </c>
      <c r="B15" s="58"/>
      <c r="C15" s="9" t="s">
        <v>351</v>
      </c>
      <c r="D15" s="25"/>
    </row>
    <row r="16" spans="1:13" ht="20.100000000000001" customHeight="1" x14ac:dyDescent="0.2">
      <c r="A16" s="81">
        <v>12</v>
      </c>
      <c r="B16" s="56"/>
      <c r="C16" s="49" t="s">
        <v>1095</v>
      </c>
      <c r="D16" s="140">
        <f>+data!C231</f>
        <v>573</v>
      </c>
      <c r="M16" s="269"/>
    </row>
    <row r="17" spans="1:4" ht="20.100000000000001" customHeight="1" x14ac:dyDescent="0.2">
      <c r="A17" s="23">
        <v>13</v>
      </c>
      <c r="B17" s="58"/>
      <c r="C17" s="45"/>
      <c r="D17" s="83"/>
    </row>
    <row r="18" spans="1:4" ht="20.100000000000001" customHeight="1" x14ac:dyDescent="0.2">
      <c r="A18" s="13">
        <v>14</v>
      </c>
      <c r="B18" s="59">
        <v>5900</v>
      </c>
      <c r="C18" s="14" t="s">
        <v>353</v>
      </c>
      <c r="D18" s="60">
        <f>data!C233</f>
        <v>1754464.45</v>
      </c>
    </row>
    <row r="19" spans="1:4" ht="20.100000000000001" customHeight="1" x14ac:dyDescent="0.2">
      <c r="A19" s="61">
        <v>15</v>
      </c>
      <c r="B19" s="55">
        <v>5910</v>
      </c>
      <c r="C19" s="22" t="s">
        <v>1096</v>
      </c>
      <c r="D19" s="14">
        <f>data!C234</f>
        <v>5829014.7299999995</v>
      </c>
    </row>
    <row r="20" spans="1:4" ht="20.100000000000001" customHeight="1" x14ac:dyDescent="0.2">
      <c r="A20" s="23">
        <v>16</v>
      </c>
      <c r="B20" s="24"/>
      <c r="C20" s="24"/>
      <c r="D20" s="56"/>
    </row>
    <row r="21" spans="1:4" ht="20.100000000000001" customHeight="1" x14ac:dyDescent="0.2">
      <c r="A21" s="23">
        <v>17</v>
      </c>
      <c r="B21" s="56"/>
      <c r="C21" s="56"/>
      <c r="D21" s="56"/>
    </row>
    <row r="22" spans="1:4" ht="20.100000000000001" customHeight="1" x14ac:dyDescent="0.2">
      <c r="A22" s="81">
        <v>18</v>
      </c>
      <c r="B22" s="56"/>
      <c r="C22" s="15" t="s">
        <v>1097</v>
      </c>
      <c r="D22" s="14">
        <f>data!D236</f>
        <v>7583479.1799999997</v>
      </c>
    </row>
    <row r="23" spans="1:4" ht="20.100000000000001" customHeight="1" x14ac:dyDescent="0.2">
      <c r="A23" s="62">
        <v>19</v>
      </c>
      <c r="B23" s="58"/>
      <c r="C23" s="58"/>
      <c r="D23" s="25"/>
    </row>
    <row r="24" spans="1:4" ht="20.100000000000001" customHeight="1" x14ac:dyDescent="0.2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">
      <c r="A25" s="62">
        <v>21</v>
      </c>
      <c r="B25" s="30"/>
      <c r="C25" s="30"/>
      <c r="D25" s="25"/>
    </row>
    <row r="26" spans="1:4" ht="20.100000000000001" customHeight="1" x14ac:dyDescent="0.2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">
      <c r="A27" s="64">
        <v>23</v>
      </c>
      <c r="B27" s="63" t="s">
        <v>1099</v>
      </c>
      <c r="C27" s="56"/>
      <c r="D27" s="14">
        <f>data!D242</f>
        <v>483626235.17999995</v>
      </c>
    </row>
    <row r="28" spans="1:4" ht="20.100000000000001" customHeight="1" x14ac:dyDescent="0.2">
      <c r="A28" s="126">
        <v>24</v>
      </c>
      <c r="B28" s="65" t="s">
        <v>1100</v>
      </c>
      <c r="C28" s="50"/>
      <c r="D28" s="54"/>
    </row>
    <row r="29" spans="1:4" ht="20.100000000000001" customHeight="1" x14ac:dyDescent="0.2">
      <c r="A29" s="66"/>
      <c r="B29" s="67"/>
      <c r="C29" s="67"/>
      <c r="D29" s="56"/>
    </row>
    <row r="30" spans="1:4" ht="20.100000000000001" customHeight="1" x14ac:dyDescent="0.2">
      <c r="A30" s="68"/>
      <c r="B30" s="38"/>
      <c r="C30" s="38"/>
      <c r="D30" s="56"/>
    </row>
    <row r="31" spans="1:4" ht="20.100000000000001" customHeight="1" x14ac:dyDescent="0.2">
      <c r="A31" s="68"/>
      <c r="B31" s="38"/>
      <c r="C31" s="38"/>
      <c r="D31" s="56"/>
    </row>
    <row r="32" spans="1:4" ht="20.100000000000001" customHeight="1" x14ac:dyDescent="0.2">
      <c r="A32" s="68"/>
      <c r="B32" s="38"/>
      <c r="C32" s="38"/>
      <c r="D32" s="56"/>
    </row>
    <row r="33" spans="1:4" ht="20.100000000000001" customHeight="1" x14ac:dyDescent="0.2">
      <c r="A33" s="68"/>
      <c r="B33" s="38"/>
      <c r="C33" s="38"/>
      <c r="D33" s="24"/>
    </row>
    <row r="34" spans="1:4" ht="20.100000000000001" customHeight="1" x14ac:dyDescent="0.2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4140625" defaultRowHeight="15" x14ac:dyDescent="0.2"/>
  <cols>
    <col min="1" max="1" width="5.77734375" style="7" customWidth="1"/>
    <col min="2" max="2" width="55.77734375" style="7" customWidth="1"/>
    <col min="3" max="3" width="22" style="7" customWidth="1"/>
    <col min="4" max="4" width="5.6640625" style="7" customWidth="1"/>
    <col min="5" max="16384" width="57.44140625" style="7"/>
  </cols>
  <sheetData>
    <row r="1" spans="1:13" ht="20.100000000000001" customHeight="1" x14ac:dyDescent="0.2">
      <c r="A1" s="4" t="s">
        <v>1101</v>
      </c>
      <c r="B1" s="5"/>
      <c r="C1" s="6"/>
    </row>
    <row r="2" spans="1:13" ht="20.100000000000001" customHeight="1" x14ac:dyDescent="0.2">
      <c r="A2" s="4"/>
      <c r="B2" s="5"/>
      <c r="C2" s="167" t="s">
        <v>1102</v>
      </c>
    </row>
    <row r="3" spans="1:13" ht="20.100000000000001" customHeight="1" x14ac:dyDescent="0.2">
      <c r="A3" s="29" t="str">
        <f>"HOSPITAL: "&amp;data!C84</f>
        <v>HOSPITAL: HOLY FAMILY HOSPITAL</v>
      </c>
      <c r="B3" s="30"/>
      <c r="C3" s="31" t="str">
        <f>" FYE: "&amp;data!C82</f>
        <v xml:space="preserve"> FYE: 12/31/2020</v>
      </c>
    </row>
    <row r="4" spans="1:13" ht="20.100000000000001" customHeight="1" x14ac:dyDescent="0.2">
      <c r="A4" s="32"/>
      <c r="B4" s="33" t="s">
        <v>1103</v>
      </c>
      <c r="C4" s="34"/>
    </row>
    <row r="5" spans="1:13" ht="20.100000000000001" customHeight="1" x14ac:dyDescent="0.2">
      <c r="A5" s="23">
        <v>1</v>
      </c>
      <c r="B5" s="35" t="s">
        <v>361</v>
      </c>
      <c r="C5" s="36"/>
    </row>
    <row r="6" spans="1:13" ht="20.100000000000001" customHeight="1" x14ac:dyDescent="0.2">
      <c r="A6" s="13">
        <v>2</v>
      </c>
      <c r="B6" s="14" t="s">
        <v>362</v>
      </c>
      <c r="C6" s="21">
        <f>data!C250</f>
        <v>12395</v>
      </c>
    </row>
    <row r="7" spans="1:13" ht="20.100000000000001" customHeight="1" x14ac:dyDescent="0.2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">
      <c r="A8" s="13">
        <v>4</v>
      </c>
      <c r="B8" s="14" t="s">
        <v>364</v>
      </c>
      <c r="C8" s="21">
        <f>data!C252</f>
        <v>81115846.019999996</v>
      </c>
    </row>
    <row r="9" spans="1:13" ht="20.100000000000001" customHeight="1" x14ac:dyDescent="0.2">
      <c r="A9" s="13">
        <v>5</v>
      </c>
      <c r="B9" s="14" t="s">
        <v>1104</v>
      </c>
      <c r="C9" s="21">
        <f>data!C253</f>
        <v>59181616.189999998</v>
      </c>
    </row>
    <row r="10" spans="1:13" ht="20.100000000000001" customHeight="1" x14ac:dyDescent="0.2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">
      <c r="A11" s="13">
        <v>7</v>
      </c>
      <c r="B11" s="14" t="s">
        <v>1106</v>
      </c>
      <c r="C11" s="21">
        <f>data!C255</f>
        <v>2948584.3299999996</v>
      </c>
    </row>
    <row r="12" spans="1:13" ht="20.100000000000001" customHeight="1" x14ac:dyDescent="0.2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">
      <c r="A13" s="13">
        <v>9</v>
      </c>
      <c r="B13" s="14" t="s">
        <v>368</v>
      </c>
      <c r="C13" s="21">
        <f>data!C257</f>
        <v>2567640.5300000003</v>
      </c>
    </row>
    <row r="14" spans="1:13" ht="20.100000000000001" customHeight="1" x14ac:dyDescent="0.2">
      <c r="A14" s="13">
        <v>10</v>
      </c>
      <c r="B14" s="14" t="s">
        <v>369</v>
      </c>
      <c r="C14" s="21">
        <f>data!C258</f>
        <v>5999.97</v>
      </c>
    </row>
    <row r="15" spans="1:13" ht="20.100000000000001" customHeight="1" x14ac:dyDescent="0.2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">
      <c r="A16" s="13">
        <v>12</v>
      </c>
      <c r="B16" s="14" t="s">
        <v>1108</v>
      </c>
      <c r="C16" s="21">
        <f>data!D260</f>
        <v>27468849.659999996</v>
      </c>
    </row>
    <row r="17" spans="1:3" ht="20.100000000000001" customHeight="1" x14ac:dyDescent="0.2">
      <c r="A17" s="13">
        <v>13</v>
      </c>
      <c r="B17" s="24"/>
      <c r="C17" s="24"/>
    </row>
    <row r="18" spans="1:3" ht="20.100000000000001" customHeight="1" x14ac:dyDescent="0.2">
      <c r="A18" s="13">
        <v>14</v>
      </c>
      <c r="B18" s="37" t="s">
        <v>1109</v>
      </c>
      <c r="C18" s="36"/>
    </row>
    <row r="19" spans="1:3" ht="20.100000000000001" customHeight="1" x14ac:dyDescent="0.2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">
      <c r="A21" s="13">
        <v>17</v>
      </c>
      <c r="B21" s="14" t="s">
        <v>373</v>
      </c>
      <c r="C21" s="21">
        <f>data!C264</f>
        <v>17187397.710000001</v>
      </c>
    </row>
    <row r="22" spans="1:3" ht="20.100000000000001" customHeight="1" x14ac:dyDescent="0.2">
      <c r="A22" s="13">
        <v>18</v>
      </c>
      <c r="B22" s="14" t="s">
        <v>1110</v>
      </c>
      <c r="C22" s="21">
        <f>data!D265</f>
        <v>17187397.710000001</v>
      </c>
    </row>
    <row r="23" spans="1:3" ht="20.100000000000001" customHeight="1" x14ac:dyDescent="0.2">
      <c r="A23" s="13">
        <v>19</v>
      </c>
      <c r="B23" s="38"/>
      <c r="C23" s="24"/>
    </row>
    <row r="24" spans="1:3" ht="20.100000000000001" customHeight="1" x14ac:dyDescent="0.2">
      <c r="A24" s="13">
        <v>20</v>
      </c>
      <c r="B24" s="37" t="s">
        <v>1111</v>
      </c>
      <c r="C24" s="36"/>
    </row>
    <row r="25" spans="1:3" ht="20.100000000000001" customHeight="1" x14ac:dyDescent="0.2">
      <c r="A25" s="13">
        <v>21</v>
      </c>
      <c r="B25" s="14" t="s">
        <v>332</v>
      </c>
      <c r="C25" s="21">
        <f>data!C267</f>
        <v>3181104.64</v>
      </c>
    </row>
    <row r="26" spans="1:3" ht="20.100000000000001" customHeight="1" x14ac:dyDescent="0.2">
      <c r="A26" s="13">
        <v>22</v>
      </c>
      <c r="B26" s="14" t="s">
        <v>333</v>
      </c>
      <c r="C26" s="21">
        <f>data!C268</f>
        <v>2540479.87</v>
      </c>
    </row>
    <row r="27" spans="1:3" ht="20.100000000000001" customHeight="1" x14ac:dyDescent="0.2">
      <c r="A27" s="13">
        <v>23</v>
      </c>
      <c r="B27" s="14" t="s">
        <v>334</v>
      </c>
      <c r="C27" s="21">
        <f>data!C269</f>
        <v>97340708.299999997</v>
      </c>
    </row>
    <row r="28" spans="1:3" ht="20.100000000000001" customHeight="1" x14ac:dyDescent="0.2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">
      <c r="A29" s="13">
        <v>25</v>
      </c>
      <c r="B29" s="14" t="s">
        <v>336</v>
      </c>
      <c r="C29" s="21">
        <f>data!C271</f>
        <v>6679951.1100000003</v>
      </c>
    </row>
    <row r="30" spans="1:3" ht="20.100000000000001" customHeight="1" x14ac:dyDescent="0.2">
      <c r="A30" s="13">
        <v>26</v>
      </c>
      <c r="B30" s="14" t="s">
        <v>378</v>
      </c>
      <c r="C30" s="21">
        <f>data!C272</f>
        <v>40312310.390000001</v>
      </c>
    </row>
    <row r="31" spans="1:3" ht="20.100000000000001" customHeight="1" x14ac:dyDescent="0.2">
      <c r="A31" s="13">
        <v>27</v>
      </c>
      <c r="B31" s="14" t="s">
        <v>339</v>
      </c>
      <c r="C31" s="21">
        <f>data!C273</f>
        <v>1095645.6299999999</v>
      </c>
    </row>
    <row r="32" spans="1:3" ht="20.100000000000001" customHeight="1" x14ac:dyDescent="0.2">
      <c r="A32" s="13">
        <v>28</v>
      </c>
      <c r="B32" s="14" t="s">
        <v>340</v>
      </c>
      <c r="C32" s="21">
        <f>data!C274</f>
        <v>3001912.66</v>
      </c>
    </row>
    <row r="33" spans="1:3" ht="20.100000000000001" customHeight="1" x14ac:dyDescent="0.2">
      <c r="A33" s="13">
        <v>29</v>
      </c>
      <c r="B33" s="14" t="s">
        <v>661</v>
      </c>
      <c r="C33" s="21">
        <f>data!D275</f>
        <v>154152112.59999999</v>
      </c>
    </row>
    <row r="34" spans="1:3" ht="20.100000000000001" customHeight="1" x14ac:dyDescent="0.2">
      <c r="A34" s="13">
        <v>30</v>
      </c>
      <c r="B34" s="14" t="s">
        <v>1113</v>
      </c>
      <c r="C34" s="21">
        <f>data!C276</f>
        <v>102312195.02</v>
      </c>
    </row>
    <row r="35" spans="1:3" ht="20.100000000000001" customHeight="1" x14ac:dyDescent="0.2">
      <c r="A35" s="13">
        <v>31</v>
      </c>
      <c r="B35" s="14" t="s">
        <v>1114</v>
      </c>
      <c r="C35" s="21">
        <f>data!D277</f>
        <v>51839917.579999998</v>
      </c>
    </row>
    <row r="36" spans="1:3" ht="20.100000000000001" customHeight="1" x14ac:dyDescent="0.2">
      <c r="A36" s="13">
        <v>32</v>
      </c>
      <c r="B36" s="38"/>
      <c r="C36" s="24"/>
    </row>
    <row r="37" spans="1:3" ht="20.100000000000001" customHeight="1" x14ac:dyDescent="0.2">
      <c r="A37" s="23">
        <v>33</v>
      </c>
      <c r="B37" s="37" t="s">
        <v>1115</v>
      </c>
      <c r="C37" s="36"/>
    </row>
    <row r="38" spans="1:3" ht="20.100000000000001" customHeight="1" x14ac:dyDescent="0.2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">
      <c r="A41" s="13">
        <v>37</v>
      </c>
      <c r="B41" s="14" t="s">
        <v>373</v>
      </c>
      <c r="C41" s="21">
        <f>data!C282</f>
        <v>4336534.3</v>
      </c>
    </row>
    <row r="42" spans="1:3" ht="20.100000000000001" customHeight="1" x14ac:dyDescent="0.2">
      <c r="A42" s="13">
        <v>38</v>
      </c>
      <c r="B42" s="14" t="s">
        <v>1118</v>
      </c>
      <c r="C42" s="21">
        <f>data!D283</f>
        <v>4336534.3</v>
      </c>
    </row>
    <row r="43" spans="1:3" ht="20.100000000000001" customHeight="1" x14ac:dyDescent="0.2">
      <c r="A43" s="13">
        <v>39</v>
      </c>
      <c r="B43" s="38"/>
      <c r="C43" s="24"/>
    </row>
    <row r="44" spans="1:3" ht="20.100000000000001" customHeight="1" x14ac:dyDescent="0.2">
      <c r="A44" s="23">
        <v>40</v>
      </c>
      <c r="B44" s="37" t="s">
        <v>1119</v>
      </c>
      <c r="C44" s="36"/>
    </row>
    <row r="45" spans="1:3" ht="20.100000000000001" customHeight="1" x14ac:dyDescent="0.2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">
      <c r="A50" s="40">
        <v>46</v>
      </c>
      <c r="B50" s="41" t="s">
        <v>1122</v>
      </c>
      <c r="C50" s="21">
        <f>data!D292</f>
        <v>100832699.24999999</v>
      </c>
    </row>
    <row r="51" spans="1:3" ht="20.100000000000001" customHeight="1" x14ac:dyDescent="0.2"/>
    <row r="52" spans="1:3" ht="20.100000000000001" customHeight="1" x14ac:dyDescent="0.2"/>
    <row r="53" spans="1:3" ht="20.100000000000001" customHeight="1" x14ac:dyDescent="0.2">
      <c r="A53" s="4" t="s">
        <v>1123</v>
      </c>
      <c r="B53" s="5"/>
      <c r="C53" s="6"/>
    </row>
    <row r="54" spans="1:3" ht="20.100000000000001" customHeight="1" x14ac:dyDescent="0.2">
      <c r="A54" s="4"/>
      <c r="B54" s="5"/>
      <c r="C54" s="167" t="s">
        <v>1124</v>
      </c>
    </row>
    <row r="55" spans="1:3" ht="20.100000000000001" customHeight="1" x14ac:dyDescent="0.2">
      <c r="A55" s="29" t="str">
        <f>"HOSPITAL: "&amp;data!C84</f>
        <v>HOSPITAL: HOLY FAMILY HOSPITAL</v>
      </c>
      <c r="B55" s="30"/>
      <c r="C55" s="31" t="str">
        <f>"FYE: "&amp;data!C82</f>
        <v>FYE: 12/31/2020</v>
      </c>
    </row>
    <row r="56" spans="1:3" ht="20.100000000000001" customHeight="1" x14ac:dyDescent="0.2">
      <c r="A56" s="42"/>
      <c r="B56" s="43" t="s">
        <v>1125</v>
      </c>
      <c r="C56" s="34"/>
    </row>
    <row r="57" spans="1:3" ht="20.100000000000001" customHeight="1" x14ac:dyDescent="0.2">
      <c r="A57" s="16">
        <v>1</v>
      </c>
      <c r="B57" s="4" t="s">
        <v>395</v>
      </c>
      <c r="C57" s="44"/>
    </row>
    <row r="58" spans="1:3" ht="20.100000000000001" customHeight="1" x14ac:dyDescent="0.2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">
      <c r="A59" s="13">
        <v>3</v>
      </c>
      <c r="B59" s="14" t="s">
        <v>1126</v>
      </c>
      <c r="C59" s="21">
        <f>data!C305</f>
        <v>2616267.9299999997</v>
      </c>
    </row>
    <row r="60" spans="1:3" ht="20.100000000000001" customHeight="1" x14ac:dyDescent="0.2">
      <c r="A60" s="13">
        <v>4</v>
      </c>
      <c r="B60" s="14" t="s">
        <v>1127</v>
      </c>
      <c r="C60" s="21">
        <f>data!C306</f>
        <v>5913494.7800000003</v>
      </c>
    </row>
    <row r="61" spans="1:3" ht="20.100000000000001" customHeight="1" x14ac:dyDescent="0.2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">
      <c r="A66" s="13">
        <v>10</v>
      </c>
      <c r="B66" s="14" t="s">
        <v>403</v>
      </c>
      <c r="C66" s="21">
        <f>data!C312</f>
        <v>8630950.7199999988</v>
      </c>
    </row>
    <row r="67" spans="1:3" ht="20.100000000000001" customHeight="1" x14ac:dyDescent="0.2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">
      <c r="A68" s="13">
        <v>12</v>
      </c>
      <c r="B68" s="14" t="s">
        <v>1131</v>
      </c>
      <c r="C68" s="21">
        <f>data!D314</f>
        <v>17160713.43</v>
      </c>
    </row>
    <row r="69" spans="1:3" ht="20.100000000000001" customHeight="1" x14ac:dyDescent="0.2">
      <c r="A69" s="13">
        <v>13</v>
      </c>
      <c r="B69" s="38"/>
      <c r="C69" s="24"/>
    </row>
    <row r="70" spans="1:3" ht="20.100000000000001" customHeight="1" x14ac:dyDescent="0.2">
      <c r="A70" s="13">
        <v>14</v>
      </c>
      <c r="B70" s="37" t="s">
        <v>1132</v>
      </c>
      <c r="C70" s="36"/>
    </row>
    <row r="71" spans="1:3" ht="20.100000000000001" customHeight="1" x14ac:dyDescent="0.2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">
      <c r="A73" s="13">
        <v>17</v>
      </c>
      <c r="B73" s="14" t="s">
        <v>409</v>
      </c>
      <c r="C73" s="21">
        <f>data!C318</f>
        <v>10061741.390000001</v>
      </c>
    </row>
    <row r="74" spans="1:3" ht="20.100000000000001" customHeight="1" x14ac:dyDescent="0.2">
      <c r="A74" s="13">
        <v>18</v>
      </c>
      <c r="B74" s="14" t="s">
        <v>1134</v>
      </c>
      <c r="C74" s="21">
        <f>data!D319</f>
        <v>10061741.390000001</v>
      </c>
    </row>
    <row r="75" spans="1:3" ht="20.100000000000001" customHeight="1" x14ac:dyDescent="0.2">
      <c r="A75" s="13">
        <v>19</v>
      </c>
      <c r="B75" s="38"/>
      <c r="C75" s="24"/>
    </row>
    <row r="76" spans="1:3" ht="20.100000000000001" customHeight="1" x14ac:dyDescent="0.2">
      <c r="A76" s="23">
        <v>20</v>
      </c>
      <c r="B76" s="37" t="s">
        <v>411</v>
      </c>
      <c r="C76" s="36"/>
    </row>
    <row r="77" spans="1:3" ht="20.100000000000001" customHeight="1" x14ac:dyDescent="0.2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">
      <c r="A81" s="13">
        <v>25</v>
      </c>
      <c r="B81" s="14" t="s">
        <v>416</v>
      </c>
      <c r="C81" s="21">
        <f>data!C325</f>
        <v>2299272</v>
      </c>
    </row>
    <row r="82" spans="1:3" ht="20.100000000000001" customHeight="1" x14ac:dyDescent="0.2">
      <c r="A82" s="13">
        <v>26</v>
      </c>
      <c r="B82" s="14" t="s">
        <v>1137</v>
      </c>
      <c r="C82" s="21">
        <f>data!C326</f>
        <v>45894648.049999997</v>
      </c>
    </row>
    <row r="83" spans="1:3" ht="20.100000000000001" customHeight="1" x14ac:dyDescent="0.2">
      <c r="A83" s="13">
        <v>27</v>
      </c>
      <c r="B83" s="14" t="s">
        <v>418</v>
      </c>
      <c r="C83" s="21">
        <f>data!C327</f>
        <v>14600053.369999999</v>
      </c>
    </row>
    <row r="84" spans="1:3" ht="20.100000000000001" customHeight="1" x14ac:dyDescent="0.2">
      <c r="A84" s="13">
        <v>28</v>
      </c>
      <c r="B84" s="14" t="s">
        <v>661</v>
      </c>
      <c r="C84" s="21">
        <f>data!D328</f>
        <v>62793973.419999994</v>
      </c>
    </row>
    <row r="85" spans="1:3" ht="20.100000000000001" customHeight="1" x14ac:dyDescent="0.2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">
      <c r="A86" s="13">
        <v>30</v>
      </c>
      <c r="B86" s="14" t="s">
        <v>1139</v>
      </c>
      <c r="C86" s="21">
        <f>data!D330</f>
        <v>62793973.419999994</v>
      </c>
    </row>
    <row r="87" spans="1:3" ht="20.100000000000001" customHeight="1" x14ac:dyDescent="0.2">
      <c r="A87" s="13">
        <v>31</v>
      </c>
      <c r="B87" s="38"/>
      <c r="C87" s="24"/>
    </row>
    <row r="88" spans="1:3" ht="20.100000000000001" customHeight="1" x14ac:dyDescent="0.2">
      <c r="A88" s="13">
        <v>32</v>
      </c>
      <c r="B88" s="89" t="s">
        <v>1140</v>
      </c>
      <c r="C88" s="21">
        <f>data!C332</f>
        <v>10816271.010000095</v>
      </c>
    </row>
    <row r="89" spans="1:3" ht="20.100000000000001" customHeight="1" x14ac:dyDescent="0.2">
      <c r="A89" s="13">
        <v>33</v>
      </c>
      <c r="B89" s="24"/>
      <c r="C89" s="24"/>
    </row>
    <row r="90" spans="1:3" ht="20.100000000000001" customHeight="1" x14ac:dyDescent="0.2">
      <c r="A90" s="13">
        <v>34</v>
      </c>
      <c r="B90" s="37" t="s">
        <v>1141</v>
      </c>
      <c r="C90" s="36"/>
    </row>
    <row r="91" spans="1:3" ht="20.100000000000001" customHeight="1" x14ac:dyDescent="0.2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">
      <c r="A92" s="13">
        <v>36</v>
      </c>
      <c r="B92" s="38"/>
      <c r="C92" s="24"/>
    </row>
    <row r="93" spans="1:3" ht="20.100000000000001" customHeight="1" x14ac:dyDescent="0.2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">
      <c r="A94" s="13">
        <v>38</v>
      </c>
      <c r="B94" s="38"/>
      <c r="C94" s="24"/>
    </row>
    <row r="95" spans="1:3" ht="20.100000000000001" customHeight="1" x14ac:dyDescent="0.2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">
      <c r="A96" s="13">
        <v>40</v>
      </c>
      <c r="B96" s="38"/>
      <c r="C96" s="24"/>
    </row>
    <row r="97" spans="1:3" ht="20.100000000000001" customHeight="1" x14ac:dyDescent="0.2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">
      <c r="A98" s="13">
        <v>42</v>
      </c>
      <c r="B98" s="14" t="s">
        <v>1146</v>
      </c>
      <c r="C98" s="24"/>
    </row>
    <row r="99" spans="1:3" ht="20.100000000000001" customHeight="1" x14ac:dyDescent="0.2">
      <c r="A99" s="13">
        <v>43</v>
      </c>
      <c r="B99" s="38"/>
      <c r="C99" s="24"/>
    </row>
    <row r="100" spans="1:3" ht="20.100000000000001" customHeight="1" x14ac:dyDescent="0.2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">
      <c r="A101" s="13">
        <v>45</v>
      </c>
      <c r="B101" s="14" t="s">
        <v>1148</v>
      </c>
      <c r="C101" s="21">
        <f>data!C332+data!C334+data!C335+data!C336+data!C337-data!C338</f>
        <v>10816271.010000095</v>
      </c>
    </row>
    <row r="102" spans="1:3" ht="20.100000000000001" customHeight="1" x14ac:dyDescent="0.2">
      <c r="A102" s="13">
        <v>46</v>
      </c>
      <c r="B102" s="14" t="s">
        <v>1149</v>
      </c>
      <c r="C102" s="21">
        <f>data!D339</f>
        <v>100832699.25000009</v>
      </c>
    </row>
    <row r="103" spans="1:3" ht="20.100000000000001" customHeight="1" x14ac:dyDescent="0.2"/>
    <row r="104" spans="1:3" ht="20.100000000000001" customHeight="1" x14ac:dyDescent="0.2"/>
    <row r="105" spans="1:3" ht="20.100000000000001" customHeight="1" x14ac:dyDescent="0.2">
      <c r="A105" s="4" t="s">
        <v>1150</v>
      </c>
      <c r="B105" s="5"/>
      <c r="C105" s="6"/>
    </row>
    <row r="106" spans="1:3" ht="20.100000000000001" customHeight="1" x14ac:dyDescent="0.2">
      <c r="A106" s="45"/>
      <c r="B106" s="8"/>
      <c r="C106" s="167" t="s">
        <v>1151</v>
      </c>
    </row>
    <row r="107" spans="1:3" ht="20.100000000000001" customHeight="1" x14ac:dyDescent="0.2">
      <c r="A107" s="29" t="str">
        <f>"HOSPITAL: "&amp;data!C84</f>
        <v>HOSPITAL: HOLY FAMILY HOSPITAL</v>
      </c>
      <c r="B107" s="30"/>
      <c r="C107" s="31" t="str">
        <f>" FYE: "&amp;data!C82</f>
        <v xml:space="preserve"> FYE: 12/31/2020</v>
      </c>
    </row>
    <row r="108" spans="1:3" ht="20.100000000000001" customHeight="1" x14ac:dyDescent="0.2">
      <c r="A108" s="32"/>
      <c r="B108" s="46"/>
      <c r="C108" s="47"/>
    </row>
    <row r="109" spans="1:3" ht="20.100000000000001" customHeight="1" x14ac:dyDescent="0.2">
      <c r="A109" s="13">
        <v>1</v>
      </c>
      <c r="B109" s="37" t="s">
        <v>1152</v>
      </c>
      <c r="C109" s="36"/>
    </row>
    <row r="110" spans="1:3" ht="20.100000000000001" customHeight="1" x14ac:dyDescent="0.2">
      <c r="A110" s="13">
        <v>2</v>
      </c>
      <c r="B110" s="14" t="s">
        <v>428</v>
      </c>
      <c r="C110" s="21">
        <f>data!C359</f>
        <v>312582510.31000006</v>
      </c>
    </row>
    <row r="111" spans="1:3" ht="20.100000000000001" customHeight="1" x14ac:dyDescent="0.2">
      <c r="A111" s="13">
        <v>3</v>
      </c>
      <c r="B111" s="14" t="s">
        <v>429</v>
      </c>
      <c r="C111" s="21">
        <f>data!C360</f>
        <v>366258102.16999996</v>
      </c>
    </row>
    <row r="112" spans="1:3" ht="20.100000000000001" customHeight="1" x14ac:dyDescent="0.2">
      <c r="A112" s="13">
        <v>4</v>
      </c>
      <c r="B112" s="14" t="s">
        <v>1153</v>
      </c>
      <c r="C112" s="21">
        <f>data!D361</f>
        <v>678840612.48000002</v>
      </c>
    </row>
    <row r="113" spans="1:3" ht="20.100000000000001" customHeight="1" x14ac:dyDescent="0.2">
      <c r="A113" s="13">
        <v>5</v>
      </c>
      <c r="B113" s="38"/>
      <c r="C113" s="24"/>
    </row>
    <row r="114" spans="1:3" ht="20.100000000000001" customHeight="1" x14ac:dyDescent="0.2">
      <c r="A114" s="13">
        <v>6</v>
      </c>
      <c r="B114" s="37" t="s">
        <v>1154</v>
      </c>
      <c r="C114" s="36"/>
    </row>
    <row r="115" spans="1:3" ht="20.100000000000001" customHeight="1" x14ac:dyDescent="0.2">
      <c r="A115" s="13">
        <v>7</v>
      </c>
      <c r="B115" s="274" t="s">
        <v>450</v>
      </c>
      <c r="C115" s="48">
        <f>data!C363</f>
        <v>5162910.38</v>
      </c>
    </row>
    <row r="116" spans="1:3" ht="20.100000000000001" customHeight="1" x14ac:dyDescent="0.2">
      <c r="A116" s="13">
        <v>8</v>
      </c>
      <c r="B116" s="14" t="s">
        <v>432</v>
      </c>
      <c r="C116" s="48">
        <f>data!C364</f>
        <v>470879845.62000006</v>
      </c>
    </row>
    <row r="117" spans="1:3" ht="20.100000000000001" customHeight="1" x14ac:dyDescent="0.2">
      <c r="A117" s="13">
        <v>9</v>
      </c>
      <c r="B117" s="14" t="s">
        <v>1155</v>
      </c>
      <c r="C117" s="48">
        <f>data!C365</f>
        <v>7583479.1799999997</v>
      </c>
    </row>
    <row r="118" spans="1:3" ht="20.100000000000001" customHeight="1" x14ac:dyDescent="0.2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">
      <c r="A119" s="13">
        <v>11</v>
      </c>
      <c r="B119" s="14" t="s">
        <v>1099</v>
      </c>
      <c r="C119" s="48">
        <f>data!D367</f>
        <v>483626235.18000007</v>
      </c>
    </row>
    <row r="120" spans="1:3" ht="20.100000000000001" customHeight="1" x14ac:dyDescent="0.2">
      <c r="A120" s="13">
        <v>12</v>
      </c>
      <c r="B120" s="14" t="s">
        <v>1157</v>
      </c>
      <c r="C120" s="48">
        <f>data!D368</f>
        <v>195214377.29999995</v>
      </c>
    </row>
    <row r="121" spans="1:3" ht="20.100000000000001" customHeight="1" x14ac:dyDescent="0.2">
      <c r="A121" s="13">
        <v>13</v>
      </c>
      <c r="B121" s="38"/>
      <c r="C121" s="24"/>
    </row>
    <row r="122" spans="1:3" ht="20.100000000000001" customHeight="1" x14ac:dyDescent="0.2">
      <c r="A122" s="13">
        <v>14</v>
      </c>
      <c r="B122" s="37" t="s">
        <v>436</v>
      </c>
      <c r="C122" s="36"/>
    </row>
    <row r="123" spans="1:3" ht="20.100000000000001" customHeight="1" x14ac:dyDescent="0.2">
      <c r="A123" s="13">
        <v>15</v>
      </c>
      <c r="B123" s="14" t="s">
        <v>437</v>
      </c>
      <c r="C123" s="48">
        <f>data!C370</f>
        <v>10481300.619999999</v>
      </c>
    </row>
    <row r="124" spans="1:3" ht="20.100000000000001" customHeight="1" x14ac:dyDescent="0.2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">
      <c r="A125" s="13">
        <v>17</v>
      </c>
      <c r="B125" s="14" t="s">
        <v>1158</v>
      </c>
      <c r="C125" s="48">
        <f>data!D372</f>
        <v>10481300.619999999</v>
      </c>
    </row>
    <row r="126" spans="1:3" ht="20.100000000000001" customHeight="1" x14ac:dyDescent="0.2">
      <c r="A126" s="13">
        <v>18</v>
      </c>
      <c r="B126" s="14" t="s">
        <v>1159</v>
      </c>
      <c r="C126" s="48">
        <f>data!D373</f>
        <v>205695677.91999996</v>
      </c>
    </row>
    <row r="127" spans="1:3" ht="20.100000000000001" customHeight="1" x14ac:dyDescent="0.2">
      <c r="A127" s="13">
        <v>19</v>
      </c>
      <c r="B127" s="38"/>
      <c r="C127" s="24"/>
    </row>
    <row r="128" spans="1:3" ht="20.100000000000001" customHeight="1" x14ac:dyDescent="0.2">
      <c r="A128" s="13">
        <v>20</v>
      </c>
      <c r="B128" s="37" t="s">
        <v>1160</v>
      </c>
      <c r="C128" s="36"/>
    </row>
    <row r="129" spans="1:3" ht="20.100000000000001" customHeight="1" x14ac:dyDescent="0.2">
      <c r="A129" s="13">
        <v>21</v>
      </c>
      <c r="B129" s="14" t="s">
        <v>442</v>
      </c>
      <c r="C129" s="48">
        <f>data!C378</f>
        <v>62652893.709999979</v>
      </c>
    </row>
    <row r="130" spans="1:3" ht="20.100000000000001" customHeight="1" x14ac:dyDescent="0.2">
      <c r="A130" s="13">
        <v>22</v>
      </c>
      <c r="B130" s="14" t="s">
        <v>3</v>
      </c>
      <c r="C130" s="48">
        <f>data!C379</f>
        <v>6027934.8899999987</v>
      </c>
    </row>
    <row r="131" spans="1:3" ht="20.100000000000001" customHeight="1" x14ac:dyDescent="0.2">
      <c r="A131" s="13">
        <v>23</v>
      </c>
      <c r="B131" s="14" t="s">
        <v>236</v>
      </c>
      <c r="C131" s="48">
        <f>data!C380</f>
        <v>6666501.9499999983</v>
      </c>
    </row>
    <row r="132" spans="1:3" ht="20.100000000000001" customHeight="1" x14ac:dyDescent="0.2">
      <c r="A132" s="13">
        <v>24</v>
      </c>
      <c r="B132" s="14" t="s">
        <v>237</v>
      </c>
      <c r="C132" s="48">
        <f>data!C381</f>
        <v>36864708.409999982</v>
      </c>
    </row>
    <row r="133" spans="1:3" ht="20.100000000000001" customHeight="1" x14ac:dyDescent="0.2">
      <c r="A133" s="13">
        <v>25</v>
      </c>
      <c r="B133" s="14" t="s">
        <v>1161</v>
      </c>
      <c r="C133" s="48">
        <f>data!C382</f>
        <v>1808192.6299999997</v>
      </c>
    </row>
    <row r="134" spans="1:3" ht="20.100000000000001" customHeight="1" x14ac:dyDescent="0.2">
      <c r="A134" s="13">
        <v>26</v>
      </c>
      <c r="B134" s="14" t="s">
        <v>1162</v>
      </c>
      <c r="C134" s="48">
        <f>data!C383</f>
        <v>26773423.519999992</v>
      </c>
    </row>
    <row r="135" spans="1:3" ht="20.100000000000001" customHeight="1" x14ac:dyDescent="0.2">
      <c r="A135" s="13">
        <v>27</v>
      </c>
      <c r="B135" s="14" t="s">
        <v>6</v>
      </c>
      <c r="C135" s="48">
        <f>data!C384</f>
        <v>4754664.2600000007</v>
      </c>
    </row>
    <row r="136" spans="1:3" ht="20.100000000000001" customHeight="1" x14ac:dyDescent="0.2">
      <c r="A136" s="13">
        <v>28</v>
      </c>
      <c r="B136" s="14" t="s">
        <v>1163</v>
      </c>
      <c r="C136" s="48">
        <f>data!C385</f>
        <v>1257400.3799999999</v>
      </c>
    </row>
    <row r="137" spans="1:3" ht="20.100000000000001" customHeight="1" x14ac:dyDescent="0.2">
      <c r="A137" s="13">
        <v>29</v>
      </c>
      <c r="B137" s="14" t="s">
        <v>447</v>
      </c>
      <c r="C137" s="48">
        <f>data!C386</f>
        <v>781.54</v>
      </c>
    </row>
    <row r="138" spans="1:3" ht="20.100000000000001" customHeight="1" x14ac:dyDescent="0.2">
      <c r="A138" s="13">
        <v>30</v>
      </c>
      <c r="B138" s="14" t="s">
        <v>1164</v>
      </c>
      <c r="C138" s="48">
        <f>data!C387</f>
        <v>6906794.6200000001</v>
      </c>
    </row>
    <row r="139" spans="1:3" ht="20.100000000000001" customHeight="1" x14ac:dyDescent="0.2">
      <c r="A139" s="13">
        <v>31</v>
      </c>
      <c r="B139" s="14" t="s">
        <v>449</v>
      </c>
      <c r="C139" s="48">
        <f>data!C388</f>
        <v>1581292.43</v>
      </c>
    </row>
    <row r="140" spans="1:3" ht="20.100000000000001" customHeight="1" x14ac:dyDescent="0.2">
      <c r="A140" s="13">
        <v>32</v>
      </c>
      <c r="B140" s="14" t="s">
        <v>241</v>
      </c>
      <c r="C140" s="48">
        <f>data!C389</f>
        <v>56981012.180032894</v>
      </c>
    </row>
    <row r="141" spans="1:3" ht="20.100000000000001" customHeight="1" x14ac:dyDescent="0.2">
      <c r="A141" s="13">
        <v>34</v>
      </c>
      <c r="B141" s="14" t="s">
        <v>1165</v>
      </c>
      <c r="C141" s="48">
        <f>data!D390</f>
        <v>212275600.52003282</v>
      </c>
    </row>
    <row r="142" spans="1:3" ht="20.100000000000001" customHeight="1" x14ac:dyDescent="0.2">
      <c r="A142" s="13">
        <v>35</v>
      </c>
      <c r="B142" s="14" t="s">
        <v>1166</v>
      </c>
      <c r="C142" s="48">
        <f>data!D391</f>
        <v>-6579922.600032866</v>
      </c>
    </row>
    <row r="143" spans="1:3" ht="20.100000000000001" customHeight="1" x14ac:dyDescent="0.2">
      <c r="A143" s="13">
        <v>36</v>
      </c>
      <c r="B143" s="38"/>
      <c r="C143" s="24"/>
    </row>
    <row r="144" spans="1:3" ht="20.100000000000001" customHeight="1" x14ac:dyDescent="0.2">
      <c r="A144" s="13">
        <v>37</v>
      </c>
      <c r="B144" s="14" t="s">
        <v>1167</v>
      </c>
      <c r="C144" s="48">
        <f>data!C392</f>
        <v>1688557.2999999998</v>
      </c>
    </row>
    <row r="145" spans="1:3" ht="20.100000000000001" customHeight="1" x14ac:dyDescent="0.2">
      <c r="A145" s="13">
        <v>38</v>
      </c>
      <c r="B145" s="38"/>
      <c r="C145" s="24"/>
    </row>
    <row r="146" spans="1:3" ht="20.100000000000001" customHeight="1" x14ac:dyDescent="0.2">
      <c r="A146" s="13">
        <v>39</v>
      </c>
      <c r="B146" s="14" t="s">
        <v>1168</v>
      </c>
      <c r="C146" s="21">
        <f>data!D393</f>
        <v>-4891365.3000328662</v>
      </c>
    </row>
    <row r="147" spans="1:3" ht="20.100000000000001" customHeight="1" x14ac:dyDescent="0.2">
      <c r="A147" s="13">
        <v>40</v>
      </c>
      <c r="B147" s="38"/>
      <c r="C147" s="24"/>
    </row>
    <row r="148" spans="1:3" ht="20.100000000000001" customHeight="1" x14ac:dyDescent="0.2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">
      <c r="A150" s="13">
        <v>43</v>
      </c>
      <c r="B150" s="38"/>
      <c r="C150" s="24"/>
    </row>
    <row r="151" spans="1:3" ht="20.100000000000001" customHeight="1" x14ac:dyDescent="0.2">
      <c r="A151" s="13">
        <v>44</v>
      </c>
      <c r="B151" s="14" t="s">
        <v>1171</v>
      </c>
      <c r="C151" s="48">
        <f>data!D396</f>
        <v>-4891365.3000328662</v>
      </c>
    </row>
    <row r="152" spans="1:3" ht="20.100000000000001" customHeight="1" x14ac:dyDescent="0.2">
      <c r="A152" s="40">
        <v>45</v>
      </c>
      <c r="B152" s="49" t="s">
        <v>1172</v>
      </c>
      <c r="C152" s="24"/>
    </row>
    <row r="153" spans="1:3" ht="20.100000000000001" customHeight="1" x14ac:dyDescent="0.2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8671875" defaultRowHeight="20.100000000000001" customHeight="1" x14ac:dyDescent="0.2"/>
  <cols>
    <col min="1" max="1" width="5.77734375" style="78" customWidth="1"/>
    <col min="2" max="2" width="22.44140625" style="78" customWidth="1"/>
    <col min="3" max="8" width="13.77734375" style="78" customWidth="1"/>
    <col min="9" max="9" width="15.77734375" style="78" customWidth="1"/>
    <col min="10" max="16384" width="8.88671875" style="78"/>
  </cols>
  <sheetData>
    <row r="1" spans="1:13" ht="20.100000000000001" customHeight="1" x14ac:dyDescent="0.2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">
      <c r="A4" s="79" t="str">
        <f>"HOSPITAL NAME: "&amp;data!C84</f>
        <v>HOSPITAL NAME: HOLY FAMILY HOSPITAL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00000000000001" customHeight="1" x14ac:dyDescent="0.2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">
      <c r="A9" s="23">
        <v>4</v>
      </c>
      <c r="B9" s="14" t="s">
        <v>233</v>
      </c>
      <c r="C9" s="14">
        <f>data!C59</f>
        <v>3057.4565027107387</v>
      </c>
      <c r="D9" s="14">
        <f>data!D59</f>
        <v>0</v>
      </c>
      <c r="E9" s="14">
        <f>data!E59</f>
        <v>30512.543497289258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">
      <c r="A10" s="23">
        <v>5</v>
      </c>
      <c r="B10" s="14" t="s">
        <v>234</v>
      </c>
      <c r="C10" s="26">
        <f>data!C60</f>
        <v>37.19</v>
      </c>
      <c r="D10" s="26">
        <f>data!D60</f>
        <v>0</v>
      </c>
      <c r="E10" s="26">
        <f>data!E60</f>
        <v>229.29999999999998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">
      <c r="A11" s="23">
        <v>6</v>
      </c>
      <c r="B11" s="14" t="s">
        <v>235</v>
      </c>
      <c r="C11" s="14">
        <f>data!C61</f>
        <v>4023554.64</v>
      </c>
      <c r="D11" s="14">
        <f>data!D61</f>
        <v>0</v>
      </c>
      <c r="E11" s="14">
        <f>data!E61</f>
        <v>20074084.170000002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">
      <c r="A12" s="23">
        <v>7</v>
      </c>
      <c r="B12" s="14" t="s">
        <v>3</v>
      </c>
      <c r="C12" s="14">
        <f>data!C62</f>
        <v>387113</v>
      </c>
      <c r="D12" s="14">
        <f>data!D62</f>
        <v>0</v>
      </c>
      <c r="E12" s="14">
        <f>data!E62</f>
        <v>1931360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">
      <c r="A13" s="23">
        <v>8</v>
      </c>
      <c r="B13" s="14" t="s">
        <v>236</v>
      </c>
      <c r="C13" s="14">
        <f>data!C63</f>
        <v>490339.84000000008</v>
      </c>
      <c r="D13" s="14">
        <f>data!D63</f>
        <v>0</v>
      </c>
      <c r="E13" s="14">
        <f>data!E63</f>
        <v>934264.76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">
      <c r="A14" s="23">
        <v>9</v>
      </c>
      <c r="B14" s="14" t="s">
        <v>237</v>
      </c>
      <c r="C14" s="14">
        <f>data!C64</f>
        <v>639776.46000000008</v>
      </c>
      <c r="D14" s="14">
        <f>data!D64</f>
        <v>0</v>
      </c>
      <c r="E14" s="14">
        <f>data!E64</f>
        <v>1922496.6899999997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479.16999999999996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">
      <c r="A16" s="23">
        <v>11</v>
      </c>
      <c r="B16" s="14" t="s">
        <v>445</v>
      </c>
      <c r="C16" s="14">
        <f>data!C66</f>
        <v>703308.79</v>
      </c>
      <c r="D16" s="14">
        <f>data!D66</f>
        <v>0</v>
      </c>
      <c r="E16" s="14">
        <f>data!E66</f>
        <v>402500.28999999992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">
      <c r="A17" s="23">
        <v>12</v>
      </c>
      <c r="B17" s="14" t="s">
        <v>6</v>
      </c>
      <c r="C17" s="14">
        <f>data!C67</f>
        <v>122688</v>
      </c>
      <c r="D17" s="14">
        <f>data!D67</f>
        <v>0</v>
      </c>
      <c r="E17" s="14">
        <f>data!E67</f>
        <v>1226694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8881.49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">
      <c r="A19" s="23">
        <v>14</v>
      </c>
      <c r="B19" s="14" t="s">
        <v>241</v>
      </c>
      <c r="C19" s="14">
        <f>data!C69</f>
        <v>2052.06</v>
      </c>
      <c r="D19" s="14">
        <f>data!D69</f>
        <v>0</v>
      </c>
      <c r="E19" s="14">
        <f>data!E69</f>
        <v>17302.82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-17302.39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">
      <c r="A21" s="23">
        <v>16</v>
      </c>
      <c r="B21" s="48" t="s">
        <v>1180</v>
      </c>
      <c r="C21" s="14">
        <f>data!C71</f>
        <v>6368832.79</v>
      </c>
      <c r="D21" s="14">
        <f>data!D71</f>
        <v>0</v>
      </c>
      <c r="E21" s="14">
        <f>data!E71</f>
        <v>26500761.000000004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">
      <c r="A23" s="23">
        <v>18</v>
      </c>
      <c r="B23" s="14" t="s">
        <v>1181</v>
      </c>
      <c r="C23" s="48">
        <f>+data!M668</f>
        <v>4627247</v>
      </c>
      <c r="D23" s="48">
        <f>+data!M669</f>
        <v>0</v>
      </c>
      <c r="E23" s="48">
        <f>+data!M670</f>
        <v>28240822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">
      <c r="A24" s="23">
        <v>19</v>
      </c>
      <c r="B24" s="48" t="s">
        <v>1182</v>
      </c>
      <c r="C24" s="14">
        <f>data!C73</f>
        <v>7912427.0099999998</v>
      </c>
      <c r="D24" s="14">
        <f>data!D73</f>
        <v>0</v>
      </c>
      <c r="E24" s="14">
        <f>data!E73</f>
        <v>71065789.930000007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">
      <c r="A25" s="23">
        <v>20</v>
      </c>
      <c r="B25" s="48" t="s">
        <v>1183</v>
      </c>
      <c r="C25" s="14">
        <f>data!C74</f>
        <v>25396</v>
      </c>
      <c r="D25" s="14">
        <f>data!D74</f>
        <v>0</v>
      </c>
      <c r="E25" s="14">
        <f>data!E74</f>
        <v>8151418.7699999409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">
      <c r="A26" s="23">
        <v>21</v>
      </c>
      <c r="B26" s="48" t="s">
        <v>1184</v>
      </c>
      <c r="C26" s="14">
        <f>data!C75</f>
        <v>7937823.0099999998</v>
      </c>
      <c r="D26" s="14">
        <f>data!D75</f>
        <v>0</v>
      </c>
      <c r="E26" s="14">
        <f>data!E75</f>
        <v>79217208.699999943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">
      <c r="A28" s="23">
        <v>22</v>
      </c>
      <c r="B28" s="14" t="s">
        <v>1186</v>
      </c>
      <c r="C28" s="14">
        <f>data!C76</f>
        <v>5602.08</v>
      </c>
      <c r="D28" s="14">
        <f>data!D76</f>
        <v>0</v>
      </c>
      <c r="E28" s="14">
        <f>data!E76</f>
        <v>56012.509999999922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">
      <c r="A29" s="23">
        <v>23</v>
      </c>
      <c r="B29" s="14" t="s">
        <v>1187</v>
      </c>
      <c r="C29" s="14">
        <f>data!C77</f>
        <v>14679.343217885116</v>
      </c>
      <c r="D29" s="14">
        <f>data!D77</f>
        <v>0</v>
      </c>
      <c r="E29" s="14">
        <f>data!E77</f>
        <v>146495.65678211488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">
      <c r="A30" s="23">
        <v>24</v>
      </c>
      <c r="B30" s="14" t="s">
        <v>1188</v>
      </c>
      <c r="C30" s="14">
        <f>data!C78</f>
        <v>1748.0387859240238</v>
      </c>
      <c r="D30" s="14">
        <f>data!D78</f>
        <v>0</v>
      </c>
      <c r="E30" s="14">
        <f>data!E78</f>
        <v>17477.801098334388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">
      <c r="A31" s="23">
        <v>25</v>
      </c>
      <c r="B31" s="14" t="s">
        <v>1189</v>
      </c>
      <c r="C31" s="14">
        <f>data!C79</f>
        <v>81261.674572940203</v>
      </c>
      <c r="D31" s="14">
        <f>data!D79</f>
        <v>0</v>
      </c>
      <c r="E31" s="14">
        <f>data!E79</f>
        <v>810968.32542705978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">
      <c r="A32" s="23">
        <v>26</v>
      </c>
      <c r="B32" s="14" t="s">
        <v>252</v>
      </c>
      <c r="C32" s="84">
        <f>data!C80</f>
        <v>25.81</v>
      </c>
      <c r="D32" s="84">
        <f>data!D80</f>
        <v>0</v>
      </c>
      <c r="E32" s="84">
        <f>data!E80</f>
        <v>138.94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">
      <c r="A36" s="79" t="str">
        <f>"HOSPITAL NAME: "&amp;data!C84</f>
        <v>HOSPITAL NAME: HOLY FAMILY HOSPITAL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00000000000001" customHeight="1" x14ac:dyDescent="0.2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">
      <c r="A41" s="23">
        <v>4</v>
      </c>
      <c r="B41" s="14" t="s">
        <v>233</v>
      </c>
      <c r="C41" s="14">
        <f>data!J59</f>
        <v>2233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1163</v>
      </c>
      <c r="I41" s="14">
        <f>data!P59</f>
        <v>0</v>
      </c>
    </row>
    <row r="42" spans="1:9" ht="20.100000000000001" customHeight="1" x14ac:dyDescent="0.2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102.74000000000001</v>
      </c>
    </row>
    <row r="43" spans="1:9" ht="20.100000000000001" customHeight="1" x14ac:dyDescent="0.2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8784339.1000000015</v>
      </c>
    </row>
    <row r="44" spans="1:9" ht="20.100000000000001" customHeight="1" x14ac:dyDescent="0.2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845155</v>
      </c>
    </row>
    <row r="45" spans="1:9" ht="20.100000000000001" customHeight="1" x14ac:dyDescent="0.2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101662.51000000001</v>
      </c>
    </row>
    <row r="46" spans="1:9" ht="20.100000000000001" customHeight="1" x14ac:dyDescent="0.2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14757931.469999997</v>
      </c>
    </row>
    <row r="47" spans="1:9" ht="20.100000000000001" customHeight="1" x14ac:dyDescent="0.2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65.180000000000007</v>
      </c>
    </row>
    <row r="48" spans="1:9" ht="20.100000000000001" customHeight="1" x14ac:dyDescent="0.2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976479.77999999991</v>
      </c>
    </row>
    <row r="49" spans="1:9" ht="20.100000000000001" customHeight="1" x14ac:dyDescent="0.2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672600</v>
      </c>
    </row>
    <row r="50" spans="1:9" ht="20.100000000000001" customHeight="1" x14ac:dyDescent="0.2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138497.23000000001</v>
      </c>
    </row>
    <row r="51" spans="1:9" ht="20.100000000000001" customHeight="1" x14ac:dyDescent="0.2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90517.94</v>
      </c>
    </row>
    <row r="52" spans="1:9" ht="20.100000000000001" customHeight="1" x14ac:dyDescent="0.2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-15043.75</v>
      </c>
    </row>
    <row r="53" spans="1:9" ht="20.100000000000001" customHeight="1" x14ac:dyDescent="0.2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26352204.460000001</v>
      </c>
    </row>
    <row r="54" spans="1:9" ht="20.100000000000001" customHeight="1" x14ac:dyDescent="0.2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17578481</v>
      </c>
    </row>
    <row r="56" spans="1:9" ht="20.100000000000001" customHeight="1" x14ac:dyDescent="0.2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47873350.330000006</v>
      </c>
    </row>
    <row r="57" spans="1:9" ht="20.100000000000001" customHeight="1" x14ac:dyDescent="0.2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124111511.30000001</v>
      </c>
    </row>
    <row r="58" spans="1:9" ht="20.100000000000001" customHeight="1" x14ac:dyDescent="0.2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171984861.63000003</v>
      </c>
    </row>
    <row r="59" spans="1:9" ht="20.100000000000001" customHeight="1" x14ac:dyDescent="0.2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30711.800000000007</v>
      </c>
    </row>
    <row r="61" spans="1:9" ht="20.100000000000001" customHeight="1" x14ac:dyDescent="0.2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9583.1222662906366</v>
      </c>
    </row>
    <row r="63" spans="1:9" ht="20.100000000000001" customHeight="1" x14ac:dyDescent="0.2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33.199999999999996</v>
      </c>
    </row>
    <row r="65" spans="1:9" ht="20.100000000000001" customHeight="1" x14ac:dyDescent="0.2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">
      <c r="A68" s="79" t="str">
        <f>"HOSPITAL NAME: "&amp;data!C84</f>
        <v>HOSPITAL NAME: HOLY FAMILY HOSPITAL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00000000000001" customHeight="1" x14ac:dyDescent="0.2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1.5699999999999998</v>
      </c>
      <c r="F74" s="26">
        <f>data!T60</f>
        <v>0</v>
      </c>
      <c r="G74" s="26">
        <f>data!U60</f>
        <v>30.159999999999997</v>
      </c>
      <c r="H74" s="26">
        <f>data!V60</f>
        <v>15.43</v>
      </c>
      <c r="I74" s="26">
        <f>data!W60</f>
        <v>0</v>
      </c>
    </row>
    <row r="75" spans="1:9" ht="20.100000000000001" customHeight="1" x14ac:dyDescent="0.2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97531.55</v>
      </c>
      <c r="F75" s="14">
        <f>data!T61</f>
        <v>0</v>
      </c>
      <c r="G75" s="14">
        <f>data!U61</f>
        <v>2084444.4899999998</v>
      </c>
      <c r="H75" s="14">
        <f>data!V61</f>
        <v>1217820.0599999998</v>
      </c>
      <c r="I75" s="14">
        <f>data!W61</f>
        <v>0</v>
      </c>
    </row>
    <row r="76" spans="1:9" ht="20.100000000000001" customHeight="1" x14ac:dyDescent="0.2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9384</v>
      </c>
      <c r="F76" s="14">
        <f>data!T62</f>
        <v>0</v>
      </c>
      <c r="G76" s="14">
        <f>data!U62</f>
        <v>200548</v>
      </c>
      <c r="H76" s="14">
        <f>data!V62</f>
        <v>117168</v>
      </c>
      <c r="I76" s="14">
        <f>data!W62</f>
        <v>0</v>
      </c>
    </row>
    <row r="77" spans="1:9" ht="20.100000000000001" customHeight="1" x14ac:dyDescent="0.2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5849.55</v>
      </c>
      <c r="F77" s="14">
        <f>data!T63</f>
        <v>0</v>
      </c>
      <c r="G77" s="14">
        <f>data!U63</f>
        <v>90666.880000000005</v>
      </c>
      <c r="H77" s="14">
        <f>data!V63</f>
        <v>36039.699999999997</v>
      </c>
      <c r="I77" s="14">
        <f>data!W63</f>
        <v>0</v>
      </c>
    </row>
    <row r="78" spans="1:9" ht="20.100000000000001" customHeight="1" x14ac:dyDescent="0.2">
      <c r="A78" s="23">
        <v>9</v>
      </c>
      <c r="B78" s="14" t="s">
        <v>237</v>
      </c>
      <c r="C78" s="14">
        <f>data!Q64</f>
        <v>0</v>
      </c>
      <c r="D78" s="14">
        <f>data!R64</f>
        <v>444303.73000000004</v>
      </c>
      <c r="E78" s="14">
        <f>data!S64</f>
        <v>-378084.43999999994</v>
      </c>
      <c r="F78" s="14">
        <f>data!T64</f>
        <v>0</v>
      </c>
      <c r="G78" s="14">
        <f>data!U64</f>
        <v>985711.18</v>
      </c>
      <c r="H78" s="14">
        <f>data!V64</f>
        <v>135970.62</v>
      </c>
      <c r="I78" s="14">
        <f>data!W64</f>
        <v>0</v>
      </c>
    </row>
    <row r="79" spans="1:9" ht="20.100000000000001" customHeight="1" x14ac:dyDescent="0.2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4</v>
      </c>
      <c r="I79" s="14">
        <f>data!W65</f>
        <v>0</v>
      </c>
    </row>
    <row r="80" spans="1:9" ht="20.100000000000001" customHeight="1" x14ac:dyDescent="0.2">
      <c r="A80" s="23">
        <v>11</v>
      </c>
      <c r="B80" s="14" t="s">
        <v>445</v>
      </c>
      <c r="C80" s="14">
        <f>data!Q66</f>
        <v>0</v>
      </c>
      <c r="D80" s="14">
        <f>data!R66</f>
        <v>2185035.6700000004</v>
      </c>
      <c r="E80" s="14">
        <f>data!S66</f>
        <v>16527.03</v>
      </c>
      <c r="F80" s="14">
        <f>data!T66</f>
        <v>0</v>
      </c>
      <c r="G80" s="14">
        <f>data!U66</f>
        <v>3759887.11</v>
      </c>
      <c r="H80" s="14">
        <f>data!V66</f>
        <v>16521.660000000003</v>
      </c>
      <c r="I80" s="14">
        <f>data!W66</f>
        <v>0</v>
      </c>
    </row>
    <row r="81" spans="1:9" ht="20.100000000000001" customHeight="1" x14ac:dyDescent="0.2">
      <c r="A81" s="23">
        <v>12</v>
      </c>
      <c r="B81" s="14" t="s">
        <v>6</v>
      </c>
      <c r="C81" s="14">
        <f>data!Q67</f>
        <v>0</v>
      </c>
      <c r="D81" s="14">
        <f>data!R67</f>
        <v>4371</v>
      </c>
      <c r="E81" s="14">
        <f>data!S67</f>
        <v>87991</v>
      </c>
      <c r="F81" s="14">
        <f>data!T67</f>
        <v>0</v>
      </c>
      <c r="G81" s="14">
        <f>data!U67</f>
        <v>104375</v>
      </c>
      <c r="H81" s="14">
        <f>data!V67</f>
        <v>35703</v>
      </c>
      <c r="I81" s="14">
        <f>data!W67</f>
        <v>0</v>
      </c>
    </row>
    <row r="82" spans="1:9" ht="20.100000000000001" customHeight="1" x14ac:dyDescent="0.2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71613.189999999988</v>
      </c>
      <c r="H82" s="14">
        <f>data!V68</f>
        <v>9049.67</v>
      </c>
      <c r="I82" s="14">
        <f>data!W68</f>
        <v>0</v>
      </c>
    </row>
    <row r="83" spans="1:9" ht="20.100000000000001" customHeight="1" x14ac:dyDescent="0.2">
      <c r="A83" s="23">
        <v>14</v>
      </c>
      <c r="B83" s="14" t="s">
        <v>241</v>
      </c>
      <c r="C83" s="14">
        <f>data!Q69</f>
        <v>0</v>
      </c>
      <c r="D83" s="14">
        <f>data!R69</f>
        <v>3292.25</v>
      </c>
      <c r="E83" s="14">
        <f>data!S69</f>
        <v>268.3</v>
      </c>
      <c r="F83" s="14">
        <f>data!T69</f>
        <v>0</v>
      </c>
      <c r="G83" s="14">
        <f>data!U69</f>
        <v>15529.980000000001</v>
      </c>
      <c r="H83" s="14">
        <f>data!V69</f>
        <v>5923.99</v>
      </c>
      <c r="I83" s="14">
        <f>data!W69</f>
        <v>0</v>
      </c>
    </row>
    <row r="84" spans="1:9" ht="20.100000000000001" customHeight="1" x14ac:dyDescent="0.2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-8804.4</v>
      </c>
      <c r="H84" s="14">
        <f>-data!V70</f>
        <v>-350</v>
      </c>
      <c r="I84" s="14">
        <f>-data!W70</f>
        <v>0</v>
      </c>
    </row>
    <row r="85" spans="1:9" ht="20.100000000000001" customHeight="1" x14ac:dyDescent="0.2">
      <c r="A85" s="23">
        <v>16</v>
      </c>
      <c r="B85" s="48" t="s">
        <v>1180</v>
      </c>
      <c r="C85" s="14">
        <f>data!Q71</f>
        <v>0</v>
      </c>
      <c r="D85" s="14">
        <f>data!R71</f>
        <v>2637002.6500000004</v>
      </c>
      <c r="E85" s="14">
        <f>data!S71</f>
        <v>-160533.00999999998</v>
      </c>
      <c r="F85" s="14">
        <f>data!T71</f>
        <v>0</v>
      </c>
      <c r="G85" s="14">
        <f>data!U71</f>
        <v>7303971.4300000006</v>
      </c>
      <c r="H85" s="14">
        <f>data!V71</f>
        <v>1573850.6999999997</v>
      </c>
      <c r="I85" s="14">
        <f>data!W71</f>
        <v>0</v>
      </c>
    </row>
    <row r="86" spans="1:9" ht="20.100000000000001" customHeight="1" x14ac:dyDescent="0.2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">
      <c r="A87" s="23">
        <v>18</v>
      </c>
      <c r="B87" s="14" t="s">
        <v>1181</v>
      </c>
      <c r="C87" s="48">
        <f>+data!M682</f>
        <v>0</v>
      </c>
      <c r="D87" s="48">
        <f>+data!M683</f>
        <v>1528698</v>
      </c>
      <c r="E87" s="48">
        <f>+data!M684</f>
        <v>479534</v>
      </c>
      <c r="F87" s="48">
        <f>+data!M685</f>
        <v>0</v>
      </c>
      <c r="G87" s="48">
        <f>+data!M686</f>
        <v>4181310</v>
      </c>
      <c r="H87" s="48">
        <f>+data!M687</f>
        <v>971063</v>
      </c>
      <c r="I87" s="48">
        <f>+data!M688</f>
        <v>0</v>
      </c>
    </row>
    <row r="88" spans="1:9" ht="20.100000000000001" customHeight="1" x14ac:dyDescent="0.2">
      <c r="A88" s="23">
        <v>19</v>
      </c>
      <c r="B88" s="48" t="s">
        <v>1182</v>
      </c>
      <c r="C88" s="14">
        <f>data!Q73</f>
        <v>0</v>
      </c>
      <c r="D88" s="14">
        <f>data!R73</f>
        <v>10634919.23</v>
      </c>
      <c r="E88" s="14">
        <f>data!S73</f>
        <v>0</v>
      </c>
      <c r="F88" s="14">
        <f>data!T73</f>
        <v>0</v>
      </c>
      <c r="G88" s="14">
        <f>data!U73</f>
        <v>30521488.039999999</v>
      </c>
      <c r="H88" s="14">
        <f>data!V73</f>
        <v>3986137.4</v>
      </c>
      <c r="I88" s="14">
        <f>data!W73</f>
        <v>0</v>
      </c>
    </row>
    <row r="89" spans="1:9" ht="20.100000000000001" customHeight="1" x14ac:dyDescent="0.2">
      <c r="A89" s="23">
        <v>20</v>
      </c>
      <c r="B89" s="48" t="s">
        <v>1183</v>
      </c>
      <c r="C89" s="14">
        <f>data!Q74</f>
        <v>0</v>
      </c>
      <c r="D89" s="14">
        <f>data!R74</f>
        <v>27619040.770000003</v>
      </c>
      <c r="E89" s="14">
        <f>data!S74</f>
        <v>0</v>
      </c>
      <c r="F89" s="14">
        <f>data!T74</f>
        <v>0</v>
      </c>
      <c r="G89" s="14">
        <f>data!U74</f>
        <v>26669254.93</v>
      </c>
      <c r="H89" s="14">
        <f>data!V74</f>
        <v>7528504.1700000009</v>
      </c>
      <c r="I89" s="14">
        <f>data!W74</f>
        <v>0</v>
      </c>
    </row>
    <row r="90" spans="1:9" ht="20.100000000000001" customHeight="1" x14ac:dyDescent="0.2">
      <c r="A90" s="23">
        <v>21</v>
      </c>
      <c r="B90" s="48" t="s">
        <v>1184</v>
      </c>
      <c r="C90" s="14">
        <f>data!Q75</f>
        <v>0</v>
      </c>
      <c r="D90" s="14">
        <f>data!R75</f>
        <v>38253960</v>
      </c>
      <c r="E90" s="14">
        <f>data!S75</f>
        <v>0</v>
      </c>
      <c r="F90" s="14">
        <f>data!T75</f>
        <v>0</v>
      </c>
      <c r="G90" s="14">
        <f>data!U75</f>
        <v>57190742.969999999</v>
      </c>
      <c r="H90" s="14">
        <f>data!V75</f>
        <v>11514641.57</v>
      </c>
      <c r="I90" s="14">
        <f>data!W75</f>
        <v>0</v>
      </c>
    </row>
    <row r="91" spans="1:9" ht="20.100000000000001" customHeight="1" x14ac:dyDescent="0.2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">
      <c r="A92" s="23">
        <v>22</v>
      </c>
      <c r="B92" s="14" t="s">
        <v>1186</v>
      </c>
      <c r="C92" s="14">
        <f>data!Q76</f>
        <v>0</v>
      </c>
      <c r="D92" s="14">
        <f>data!R76</f>
        <v>199.57</v>
      </c>
      <c r="E92" s="14">
        <f>data!S76</f>
        <v>4017.7800000000007</v>
      </c>
      <c r="F92" s="14">
        <f>data!T76</f>
        <v>0</v>
      </c>
      <c r="G92" s="14">
        <f>data!U76</f>
        <v>4765.8900000000003</v>
      </c>
      <c r="H92" s="14">
        <f>data!V76</f>
        <v>1630.26</v>
      </c>
      <c r="I92" s="14">
        <f>data!W76</f>
        <v>0</v>
      </c>
    </row>
    <row r="93" spans="1:9" ht="20.100000000000001" customHeight="1" x14ac:dyDescent="0.2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">
      <c r="A94" s="23">
        <v>24</v>
      </c>
      <c r="B94" s="14" t="s">
        <v>1188</v>
      </c>
      <c r="C94" s="14">
        <f>data!Q78</f>
        <v>0</v>
      </c>
      <c r="D94" s="14">
        <f>data!R78</f>
        <v>62.272602409615253</v>
      </c>
      <c r="E94" s="14">
        <f>data!S78</f>
        <v>1253.6835020759834</v>
      </c>
      <c r="F94" s="14">
        <f>data!T78</f>
        <v>0</v>
      </c>
      <c r="G94" s="14">
        <f>data!U78</f>
        <v>1487.1191717089807</v>
      </c>
      <c r="H94" s="14">
        <f>data!V78</f>
        <v>508.69636119807268</v>
      </c>
      <c r="I94" s="14">
        <f>data!W78</f>
        <v>0</v>
      </c>
    </row>
    <row r="95" spans="1:9" ht="20.100000000000001" customHeight="1" x14ac:dyDescent="0.2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0.1</v>
      </c>
      <c r="H96" s="84">
        <f>data!V80</f>
        <v>0</v>
      </c>
      <c r="I96" s="84">
        <f>data!W80</f>
        <v>0</v>
      </c>
    </row>
    <row r="97" spans="1:9" ht="20.100000000000001" customHeight="1" x14ac:dyDescent="0.2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">
      <c r="A100" s="79" t="str">
        <f>"HOSPITAL NAME: "&amp;data!C84</f>
        <v>HOSPITAL NAME: HOLY FAMILY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00000000000001" customHeight="1" x14ac:dyDescent="0.2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">
      <c r="A106" s="23">
        <v>5</v>
      </c>
      <c r="B106" s="14" t="s">
        <v>234</v>
      </c>
      <c r="C106" s="26">
        <f>data!X60</f>
        <v>0</v>
      </c>
      <c r="D106" s="26">
        <f>data!Y60</f>
        <v>7.69</v>
      </c>
      <c r="E106" s="26">
        <f>data!Z60</f>
        <v>0</v>
      </c>
      <c r="F106" s="26">
        <f>data!AA60</f>
        <v>2.0500000000000003</v>
      </c>
      <c r="G106" s="26">
        <f>data!AB60</f>
        <v>23.45</v>
      </c>
      <c r="H106" s="26">
        <f>data!AC60</f>
        <v>32.14</v>
      </c>
      <c r="I106" s="26">
        <f>data!AD60</f>
        <v>0</v>
      </c>
    </row>
    <row r="107" spans="1:9" ht="20.100000000000001" customHeight="1" x14ac:dyDescent="0.2">
      <c r="A107" s="23">
        <v>6</v>
      </c>
      <c r="B107" s="14" t="s">
        <v>235</v>
      </c>
      <c r="C107" s="14">
        <f>data!X61</f>
        <v>0</v>
      </c>
      <c r="D107" s="14">
        <f>data!Y61</f>
        <v>859523.1</v>
      </c>
      <c r="E107" s="14">
        <f>data!Z61</f>
        <v>0</v>
      </c>
      <c r="F107" s="14">
        <f>data!AA61</f>
        <v>215831.75</v>
      </c>
      <c r="G107" s="14">
        <f>data!AB61</f>
        <v>2483813.8200000003</v>
      </c>
      <c r="H107" s="14">
        <f>data!AC61</f>
        <v>2711322.27</v>
      </c>
      <c r="I107" s="14">
        <f>data!AD61</f>
        <v>0</v>
      </c>
    </row>
    <row r="108" spans="1:9" ht="20.100000000000001" customHeight="1" x14ac:dyDescent="0.2">
      <c r="A108" s="23">
        <v>7</v>
      </c>
      <c r="B108" s="14" t="s">
        <v>3</v>
      </c>
      <c r="C108" s="14">
        <f>data!X62</f>
        <v>0</v>
      </c>
      <c r="D108" s="14">
        <f>data!Y62</f>
        <v>82696</v>
      </c>
      <c r="E108" s="14">
        <f>data!Z62</f>
        <v>0</v>
      </c>
      <c r="F108" s="14">
        <f>data!AA62</f>
        <v>20766</v>
      </c>
      <c r="G108" s="14">
        <f>data!AB62</f>
        <v>238972</v>
      </c>
      <c r="H108" s="14">
        <f>data!AC62</f>
        <v>260861</v>
      </c>
      <c r="I108" s="14">
        <f>data!AD62</f>
        <v>0</v>
      </c>
    </row>
    <row r="109" spans="1:9" ht="20.100000000000001" customHeight="1" x14ac:dyDescent="0.2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765.1</v>
      </c>
      <c r="I109" s="14">
        <f>data!AD63</f>
        <v>0</v>
      </c>
    </row>
    <row r="110" spans="1:9" ht="20.100000000000001" customHeight="1" x14ac:dyDescent="0.2">
      <c r="A110" s="23">
        <v>9</v>
      </c>
      <c r="B110" s="14" t="s">
        <v>237</v>
      </c>
      <c r="C110" s="14">
        <f>data!X64</f>
        <v>0</v>
      </c>
      <c r="D110" s="14">
        <f>data!Y64</f>
        <v>898272.39999999979</v>
      </c>
      <c r="E110" s="14">
        <f>data!Z64</f>
        <v>0</v>
      </c>
      <c r="F110" s="14">
        <f>data!AA64</f>
        <v>214499.49999999997</v>
      </c>
      <c r="G110" s="14">
        <f>data!AB64</f>
        <v>13708988.240000002</v>
      </c>
      <c r="H110" s="14">
        <f>data!AC64</f>
        <v>581500.04</v>
      </c>
      <c r="I110" s="14">
        <f>data!AD64</f>
        <v>0</v>
      </c>
    </row>
    <row r="111" spans="1:9" ht="20.100000000000001" customHeight="1" x14ac:dyDescent="0.2">
      <c r="A111" s="23">
        <v>10</v>
      </c>
      <c r="B111" s="14" t="s">
        <v>444</v>
      </c>
      <c r="C111" s="14">
        <f>data!X65</f>
        <v>0</v>
      </c>
      <c r="D111" s="14">
        <f>data!Y65</f>
        <v>114.53</v>
      </c>
      <c r="E111" s="14">
        <f>data!Z65</f>
        <v>0</v>
      </c>
      <c r="F111" s="14">
        <f>data!AA65</f>
        <v>0</v>
      </c>
      <c r="G111" s="14">
        <f>data!AB65</f>
        <v>395</v>
      </c>
      <c r="H111" s="14">
        <f>data!AC65</f>
        <v>0</v>
      </c>
      <c r="I111" s="14">
        <f>data!AD65</f>
        <v>0</v>
      </c>
    </row>
    <row r="112" spans="1:9" ht="20.100000000000001" customHeight="1" x14ac:dyDescent="0.2">
      <c r="A112" s="23">
        <v>11</v>
      </c>
      <c r="B112" s="14" t="s">
        <v>445</v>
      </c>
      <c r="C112" s="14">
        <f>data!X66</f>
        <v>0</v>
      </c>
      <c r="D112" s="14">
        <f>data!Y66</f>
        <v>10743853.890000001</v>
      </c>
      <c r="E112" s="14">
        <f>data!Z66</f>
        <v>25364.890000000003</v>
      </c>
      <c r="F112" s="14">
        <f>data!AA66</f>
        <v>174315.19999999998</v>
      </c>
      <c r="G112" s="14">
        <f>data!AB66</f>
        <v>386847.91</v>
      </c>
      <c r="H112" s="14">
        <f>data!AC66</f>
        <v>14875.970000000001</v>
      </c>
      <c r="I112" s="14">
        <f>data!AD66</f>
        <v>0</v>
      </c>
    </row>
    <row r="113" spans="1:9" ht="20.100000000000001" customHeight="1" x14ac:dyDescent="0.2">
      <c r="A113" s="23">
        <v>12</v>
      </c>
      <c r="B113" s="14" t="s">
        <v>6</v>
      </c>
      <c r="C113" s="14">
        <f>data!X67</f>
        <v>0</v>
      </c>
      <c r="D113" s="14">
        <f>data!Y67</f>
        <v>89629</v>
      </c>
      <c r="E113" s="14">
        <f>data!Z67</f>
        <v>4881</v>
      </c>
      <c r="F113" s="14">
        <f>data!AA67</f>
        <v>41799</v>
      </c>
      <c r="G113" s="14">
        <f>data!AB67</f>
        <v>50473</v>
      </c>
      <c r="H113" s="14">
        <f>data!AC67</f>
        <v>41701</v>
      </c>
      <c r="I113" s="14">
        <f>data!AD67</f>
        <v>0</v>
      </c>
    </row>
    <row r="114" spans="1:9" ht="20.100000000000001" customHeight="1" x14ac:dyDescent="0.2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383199.64999999997</v>
      </c>
      <c r="H114" s="14">
        <f>data!AC68</f>
        <v>246.89</v>
      </c>
      <c r="I114" s="14">
        <f>data!AD68</f>
        <v>0</v>
      </c>
    </row>
    <row r="115" spans="1:9" ht="20.100000000000001" customHeight="1" x14ac:dyDescent="0.2">
      <c r="A115" s="23">
        <v>14</v>
      </c>
      <c r="B115" s="14" t="s">
        <v>241</v>
      </c>
      <c r="C115" s="14">
        <f>data!X69</f>
        <v>0</v>
      </c>
      <c r="D115" s="14">
        <f>data!Y69</f>
        <v>652.29</v>
      </c>
      <c r="E115" s="14">
        <f>data!Z69</f>
        <v>0</v>
      </c>
      <c r="F115" s="14">
        <f>data!AA69</f>
        <v>35.26</v>
      </c>
      <c r="G115" s="14">
        <f>data!AB69</f>
        <v>20125.36</v>
      </c>
      <c r="H115" s="14">
        <f>data!AC69</f>
        <v>15169.279999999999</v>
      </c>
      <c r="I115" s="14">
        <f>data!AD69</f>
        <v>0</v>
      </c>
    </row>
    <row r="116" spans="1:9" ht="20.100000000000001" customHeight="1" x14ac:dyDescent="0.2">
      <c r="A116" s="23">
        <v>15</v>
      </c>
      <c r="B116" s="14" t="s">
        <v>242</v>
      </c>
      <c r="C116" s="14">
        <f>-data!X70</f>
        <v>0</v>
      </c>
      <c r="D116" s="14">
        <f>-data!Y70</f>
        <v>-4340</v>
      </c>
      <c r="E116" s="14">
        <f>-data!Z70</f>
        <v>0</v>
      </c>
      <c r="F116" s="14">
        <f>-data!AA70</f>
        <v>0</v>
      </c>
      <c r="G116" s="14">
        <f>-data!AB70</f>
        <v>-2877302.4899999998</v>
      </c>
      <c r="H116" s="14">
        <f>-data!AC70</f>
        <v>0</v>
      </c>
      <c r="I116" s="14">
        <f>-data!AD70</f>
        <v>0</v>
      </c>
    </row>
    <row r="117" spans="1:9" ht="20.100000000000001" customHeight="1" x14ac:dyDescent="0.2">
      <c r="A117" s="23">
        <v>16</v>
      </c>
      <c r="B117" s="48" t="s">
        <v>1180</v>
      </c>
      <c r="C117" s="14">
        <f>data!X71</f>
        <v>0</v>
      </c>
      <c r="D117" s="14">
        <f>data!Y71</f>
        <v>12670401.209999999</v>
      </c>
      <c r="E117" s="14">
        <f>data!Z71</f>
        <v>30245.890000000003</v>
      </c>
      <c r="F117" s="14">
        <f>data!AA71</f>
        <v>667246.71</v>
      </c>
      <c r="G117" s="14">
        <f>data!AB71</f>
        <v>14395512.49</v>
      </c>
      <c r="H117" s="14">
        <f>data!AC71</f>
        <v>3626441.5500000003</v>
      </c>
      <c r="I117" s="14">
        <f>data!AD71</f>
        <v>0</v>
      </c>
    </row>
    <row r="118" spans="1:9" ht="20.100000000000001" customHeight="1" x14ac:dyDescent="0.2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">
      <c r="A119" s="23">
        <v>18</v>
      </c>
      <c r="B119" s="14" t="s">
        <v>1181</v>
      </c>
      <c r="C119" s="48">
        <f>+data!M689</f>
        <v>0</v>
      </c>
      <c r="D119" s="48">
        <f>+data!M690</f>
        <v>6265851</v>
      </c>
      <c r="E119" s="48">
        <f>+data!M691</f>
        <v>41713</v>
      </c>
      <c r="F119" s="48">
        <f>+data!M692</f>
        <v>584019</v>
      </c>
      <c r="G119" s="48">
        <f>+data!M693</f>
        <v>7141161</v>
      </c>
      <c r="H119" s="48">
        <f>+data!M694</f>
        <v>2141131</v>
      </c>
      <c r="I119" s="48">
        <f>+data!M695</f>
        <v>0</v>
      </c>
    </row>
    <row r="120" spans="1:9" ht="20.100000000000001" customHeight="1" x14ac:dyDescent="0.2">
      <c r="A120" s="23">
        <v>19</v>
      </c>
      <c r="B120" s="48" t="s">
        <v>1182</v>
      </c>
      <c r="C120" s="14">
        <f>data!X73</f>
        <v>0</v>
      </c>
      <c r="D120" s="14">
        <f>data!Y73</f>
        <v>33834611.270000003</v>
      </c>
      <c r="E120" s="14">
        <f>data!Z73</f>
        <v>0</v>
      </c>
      <c r="F120" s="14">
        <f>data!AA73</f>
        <v>641449.47</v>
      </c>
      <c r="G120" s="14">
        <f>data!AB73</f>
        <v>40464831.970000006</v>
      </c>
      <c r="H120" s="14">
        <f>data!AC73</f>
        <v>36398896.689999998</v>
      </c>
      <c r="I120" s="14">
        <f>data!AD73</f>
        <v>0</v>
      </c>
    </row>
    <row r="121" spans="1:9" ht="20.100000000000001" customHeight="1" x14ac:dyDescent="0.2">
      <c r="A121" s="23">
        <v>20</v>
      </c>
      <c r="B121" s="48" t="s">
        <v>1183</v>
      </c>
      <c r="C121" s="14">
        <f>data!X74</f>
        <v>0</v>
      </c>
      <c r="D121" s="14">
        <f>data!Y74</f>
        <v>20807286.179999996</v>
      </c>
      <c r="E121" s="14">
        <f>data!Z74</f>
        <v>0</v>
      </c>
      <c r="F121" s="14">
        <f>data!AA74</f>
        <v>4766080.58</v>
      </c>
      <c r="G121" s="14">
        <f>data!AB74</f>
        <v>56031753.289999992</v>
      </c>
      <c r="H121" s="14">
        <f>data!AC74</f>
        <v>2041966.78</v>
      </c>
      <c r="I121" s="14">
        <f>data!AD74</f>
        <v>0</v>
      </c>
    </row>
    <row r="122" spans="1:9" ht="20.100000000000001" customHeight="1" x14ac:dyDescent="0.2">
      <c r="A122" s="23">
        <v>21</v>
      </c>
      <c r="B122" s="48" t="s">
        <v>1184</v>
      </c>
      <c r="C122" s="14">
        <f>data!X75</f>
        <v>0</v>
      </c>
      <c r="D122" s="14">
        <f>data!Y75</f>
        <v>54641897.450000003</v>
      </c>
      <c r="E122" s="14">
        <f>data!Z75</f>
        <v>0</v>
      </c>
      <c r="F122" s="14">
        <f>data!AA75</f>
        <v>5407530.0499999998</v>
      </c>
      <c r="G122" s="14">
        <f>data!AB75</f>
        <v>96496585.25999999</v>
      </c>
      <c r="H122" s="14">
        <f>data!AC75</f>
        <v>38440863.469999999</v>
      </c>
      <c r="I122" s="14">
        <f>data!AD75</f>
        <v>0</v>
      </c>
    </row>
    <row r="123" spans="1:9" ht="20.100000000000001" customHeight="1" x14ac:dyDescent="0.2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">
      <c r="A124" s="23">
        <v>22</v>
      </c>
      <c r="B124" s="14" t="s">
        <v>1186</v>
      </c>
      <c r="C124" s="14">
        <f>data!X76</f>
        <v>0</v>
      </c>
      <c r="D124" s="14">
        <f>data!Y76</f>
        <v>4092.57</v>
      </c>
      <c r="E124" s="14">
        <f>data!Z76</f>
        <v>222.86</v>
      </c>
      <c r="F124" s="14">
        <f>data!AA76</f>
        <v>1908.6100000000001</v>
      </c>
      <c r="G124" s="14">
        <f>data!AB76</f>
        <v>2304.6800000000003</v>
      </c>
      <c r="H124" s="14">
        <f>data!AC76</f>
        <v>1904.1200000000001</v>
      </c>
      <c r="I124" s="14">
        <f>data!AD76</f>
        <v>0</v>
      </c>
    </row>
    <row r="125" spans="1:9" ht="20.100000000000001" customHeight="1" x14ac:dyDescent="0.2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">
      <c r="A126" s="23">
        <v>24</v>
      </c>
      <c r="B126" s="14" t="s">
        <v>1188</v>
      </c>
      <c r="C126" s="14">
        <f>data!X78</f>
        <v>0</v>
      </c>
      <c r="D126" s="14">
        <f>data!Y78</f>
        <v>1277.0205163277003</v>
      </c>
      <c r="E126" s="14">
        <f>data!Z78</f>
        <v>69.539871588950533</v>
      </c>
      <c r="F126" s="14">
        <f>data!AA78</f>
        <v>595.55099306015836</v>
      </c>
      <c r="G126" s="14">
        <f>data!AB78</f>
        <v>719.1382538527439</v>
      </c>
      <c r="H126" s="14">
        <f>data!AC78</f>
        <v>594.14996091695457</v>
      </c>
      <c r="I126" s="14">
        <f>data!AD78</f>
        <v>0</v>
      </c>
    </row>
    <row r="127" spans="1:9" ht="20.100000000000001" customHeight="1" x14ac:dyDescent="0.2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">
      <c r="A128" s="23">
        <v>26</v>
      </c>
      <c r="B128" s="14" t="s">
        <v>252</v>
      </c>
      <c r="C128" s="26">
        <f>data!X80</f>
        <v>0</v>
      </c>
      <c r="D128" s="26">
        <f>data!Y80</f>
        <v>5.01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">
      <c r="A132" s="79" t="str">
        <f>"HOSPITAL NAME: "&amp;data!C84</f>
        <v>HOSPITAL NAME: HOLY FAMILY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00000000000001" customHeight="1" x14ac:dyDescent="0.2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75.53</v>
      </c>
      <c r="F138" s="26">
        <f>data!AH60</f>
        <v>0</v>
      </c>
      <c r="G138" s="26">
        <f>data!AI60</f>
        <v>0</v>
      </c>
      <c r="H138" s="26">
        <f>data!AJ60</f>
        <v>21.130000000000003</v>
      </c>
      <c r="I138" s="26">
        <f>data!AK60</f>
        <v>0</v>
      </c>
    </row>
    <row r="139" spans="1:9" ht="20.100000000000001" customHeight="1" x14ac:dyDescent="0.2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6363600.5199999996</v>
      </c>
      <c r="F139" s="14">
        <f>data!AH61</f>
        <v>0</v>
      </c>
      <c r="G139" s="14">
        <f>data!AI61</f>
        <v>0</v>
      </c>
      <c r="H139" s="14">
        <f>data!AJ61</f>
        <v>2134804.6599999997</v>
      </c>
      <c r="I139" s="14">
        <f>data!AK61</f>
        <v>0</v>
      </c>
    </row>
    <row r="140" spans="1:9" ht="20.100000000000001" customHeight="1" x14ac:dyDescent="0.2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612252</v>
      </c>
      <c r="F140" s="14">
        <f>data!AH62</f>
        <v>0</v>
      </c>
      <c r="G140" s="14">
        <f>data!AI62</f>
        <v>0</v>
      </c>
      <c r="H140" s="14">
        <f>data!AJ62</f>
        <v>205393</v>
      </c>
      <c r="I140" s="14">
        <f>data!AK62</f>
        <v>0</v>
      </c>
    </row>
    <row r="141" spans="1:9" ht="20.100000000000001" customHeight="1" x14ac:dyDescent="0.2">
      <c r="A141" s="23">
        <v>8</v>
      </c>
      <c r="B141" s="14" t="s">
        <v>236</v>
      </c>
      <c r="C141" s="14">
        <f>data!AE63</f>
        <v>153.9</v>
      </c>
      <c r="D141" s="14">
        <f>data!AF63</f>
        <v>0</v>
      </c>
      <c r="E141" s="14">
        <f>data!AG63</f>
        <v>590672.96</v>
      </c>
      <c r="F141" s="14">
        <f>data!AH63</f>
        <v>0</v>
      </c>
      <c r="G141" s="14">
        <f>data!AI63</f>
        <v>0</v>
      </c>
      <c r="H141" s="14">
        <f>data!AJ63</f>
        <v>6677.9999999999964</v>
      </c>
      <c r="I141" s="14">
        <f>data!AK63</f>
        <v>0</v>
      </c>
    </row>
    <row r="142" spans="1:9" ht="20.100000000000001" customHeight="1" x14ac:dyDescent="0.2">
      <c r="A142" s="23">
        <v>9</v>
      </c>
      <c r="B142" s="14" t="s">
        <v>237</v>
      </c>
      <c r="C142" s="14">
        <f>data!AE64</f>
        <v>15638.41</v>
      </c>
      <c r="D142" s="14">
        <f>data!AF64</f>
        <v>0</v>
      </c>
      <c r="E142" s="14">
        <f>data!AG64</f>
        <v>914878.12</v>
      </c>
      <c r="F142" s="14">
        <f>data!AH64</f>
        <v>0</v>
      </c>
      <c r="G142" s="14">
        <f>data!AI64</f>
        <v>0</v>
      </c>
      <c r="H142" s="14">
        <f>data!AJ64</f>
        <v>381823.36000000004</v>
      </c>
      <c r="I142" s="14">
        <f>data!AK64</f>
        <v>432.64</v>
      </c>
    </row>
    <row r="143" spans="1:9" ht="20.100000000000001" customHeight="1" x14ac:dyDescent="0.2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13016.039999999997</v>
      </c>
      <c r="I143" s="14">
        <f>data!AK65</f>
        <v>0</v>
      </c>
    </row>
    <row r="144" spans="1:9" ht="20.100000000000001" customHeight="1" x14ac:dyDescent="0.2">
      <c r="A144" s="23">
        <v>11</v>
      </c>
      <c r="B144" s="14" t="s">
        <v>445</v>
      </c>
      <c r="C144" s="14">
        <f>data!AE66</f>
        <v>1300565.6599999999</v>
      </c>
      <c r="D144" s="14">
        <f>data!AF66</f>
        <v>0</v>
      </c>
      <c r="E144" s="14">
        <f>data!AG66</f>
        <v>112518.88</v>
      </c>
      <c r="F144" s="14">
        <f>data!AH66</f>
        <v>0</v>
      </c>
      <c r="G144" s="14">
        <f>data!AI66</f>
        <v>0</v>
      </c>
      <c r="H144" s="14">
        <f>data!AJ66</f>
        <v>1179615.6899999997</v>
      </c>
      <c r="I144" s="14">
        <f>data!AK66</f>
        <v>496331.76000000013</v>
      </c>
    </row>
    <row r="145" spans="1:9" ht="20.100000000000001" customHeight="1" x14ac:dyDescent="0.2">
      <c r="A145" s="23">
        <v>12</v>
      </c>
      <c r="B145" s="14" t="s">
        <v>6</v>
      </c>
      <c r="C145" s="14">
        <f>data!AE67</f>
        <v>49843</v>
      </c>
      <c r="D145" s="14">
        <f>data!AF67</f>
        <v>0</v>
      </c>
      <c r="E145" s="14">
        <f>data!AG67</f>
        <v>265534</v>
      </c>
      <c r="F145" s="14">
        <f>data!AH67</f>
        <v>0</v>
      </c>
      <c r="G145" s="14">
        <f>data!AI67</f>
        <v>0</v>
      </c>
      <c r="H145" s="14">
        <f>data!AJ67</f>
        <v>2337</v>
      </c>
      <c r="I145" s="14">
        <f>data!AK67</f>
        <v>0</v>
      </c>
    </row>
    <row r="146" spans="1:9" ht="20.100000000000001" customHeight="1" x14ac:dyDescent="0.2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110065.20000000003</v>
      </c>
      <c r="F146" s="14">
        <f>data!AH68</f>
        <v>0</v>
      </c>
      <c r="G146" s="14">
        <f>data!AI68</f>
        <v>0</v>
      </c>
      <c r="H146" s="14">
        <f>data!AJ68</f>
        <v>369940.23000000004</v>
      </c>
      <c r="I146" s="14">
        <f>data!AK68</f>
        <v>0</v>
      </c>
    </row>
    <row r="147" spans="1:9" ht="20.100000000000001" customHeight="1" x14ac:dyDescent="0.2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18455.36</v>
      </c>
      <c r="F147" s="14">
        <f>data!AH69</f>
        <v>0</v>
      </c>
      <c r="G147" s="14">
        <f>data!AI69</f>
        <v>0</v>
      </c>
      <c r="H147" s="14">
        <f>data!AJ69</f>
        <v>12194.32</v>
      </c>
      <c r="I147" s="14">
        <f>data!AK69</f>
        <v>0</v>
      </c>
    </row>
    <row r="148" spans="1:9" ht="20.100000000000001" customHeight="1" x14ac:dyDescent="0.2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-25021.15</v>
      </c>
      <c r="F148" s="14">
        <f>-data!AH70</f>
        <v>0</v>
      </c>
      <c r="G148" s="14">
        <f>-data!AI70</f>
        <v>0</v>
      </c>
      <c r="H148" s="14">
        <f>-data!AJ70</f>
        <v>-1754.0300000000002</v>
      </c>
      <c r="I148" s="14">
        <f>-data!AK70</f>
        <v>0</v>
      </c>
    </row>
    <row r="149" spans="1:9" ht="20.100000000000001" customHeight="1" x14ac:dyDescent="0.2">
      <c r="A149" s="23">
        <v>16</v>
      </c>
      <c r="B149" s="48" t="s">
        <v>1180</v>
      </c>
      <c r="C149" s="14">
        <f>data!AE71</f>
        <v>1366200.97</v>
      </c>
      <c r="D149" s="14">
        <f>data!AF71</f>
        <v>0</v>
      </c>
      <c r="E149" s="14">
        <f>data!AG71</f>
        <v>8962955.8899999987</v>
      </c>
      <c r="F149" s="14">
        <f>data!AH71</f>
        <v>0</v>
      </c>
      <c r="G149" s="14">
        <f>data!AI71</f>
        <v>0</v>
      </c>
      <c r="H149" s="14">
        <f>data!AJ71</f>
        <v>4304048.2699999996</v>
      </c>
      <c r="I149" s="14">
        <f>data!AK71</f>
        <v>496764.40000000014</v>
      </c>
    </row>
    <row r="150" spans="1:9" ht="20.100000000000001" customHeight="1" x14ac:dyDescent="0.2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">
      <c r="A151" s="23">
        <v>18</v>
      </c>
      <c r="B151" s="14" t="s">
        <v>1181</v>
      </c>
      <c r="C151" s="48">
        <f>+data!M696</f>
        <v>876003</v>
      </c>
      <c r="D151" s="48">
        <f>+data!M697</f>
        <v>0</v>
      </c>
      <c r="E151" s="48">
        <f>+data!M698</f>
        <v>7698198</v>
      </c>
      <c r="F151" s="48">
        <f>+data!M699</f>
        <v>0</v>
      </c>
      <c r="G151" s="48">
        <f>+data!M700</f>
        <v>0</v>
      </c>
      <c r="H151" s="48">
        <f>+data!M701</f>
        <v>1860825</v>
      </c>
      <c r="I151" s="48">
        <f>+data!M702</f>
        <v>213467</v>
      </c>
    </row>
    <row r="152" spans="1:9" ht="20.100000000000001" customHeight="1" x14ac:dyDescent="0.2">
      <c r="A152" s="23">
        <v>19</v>
      </c>
      <c r="B152" s="48" t="s">
        <v>1182</v>
      </c>
      <c r="C152" s="14">
        <f>data!AE73</f>
        <v>2191219.19</v>
      </c>
      <c r="D152" s="14">
        <f>data!AF73</f>
        <v>0</v>
      </c>
      <c r="E152" s="14">
        <f>data!AG73</f>
        <v>24537339.23</v>
      </c>
      <c r="F152" s="14">
        <f>data!AH73</f>
        <v>0</v>
      </c>
      <c r="G152" s="14">
        <f>data!AI73</f>
        <v>0</v>
      </c>
      <c r="H152" s="14">
        <f>data!AJ73</f>
        <v>557453.35</v>
      </c>
      <c r="I152" s="14">
        <f>data!AK73</f>
        <v>1588139.2000000002</v>
      </c>
    </row>
    <row r="153" spans="1:9" ht="20.100000000000001" customHeight="1" x14ac:dyDescent="0.2">
      <c r="A153" s="23">
        <v>20</v>
      </c>
      <c r="B153" s="48" t="s">
        <v>1183</v>
      </c>
      <c r="C153" s="14">
        <f>data!AE74</f>
        <v>1343572.81</v>
      </c>
      <c r="D153" s="14">
        <f>data!AF74</f>
        <v>0</v>
      </c>
      <c r="E153" s="14">
        <f>data!AG74</f>
        <v>74534541.380000025</v>
      </c>
      <c r="F153" s="14">
        <f>data!AH74</f>
        <v>0</v>
      </c>
      <c r="G153" s="14">
        <f>data!AI74</f>
        <v>0</v>
      </c>
      <c r="H153" s="14">
        <f>data!AJ74</f>
        <v>12346584.41</v>
      </c>
      <c r="I153" s="14">
        <f>data!AK74</f>
        <v>234637.8</v>
      </c>
    </row>
    <row r="154" spans="1:9" ht="20.100000000000001" customHeight="1" x14ac:dyDescent="0.2">
      <c r="A154" s="23">
        <v>21</v>
      </c>
      <c r="B154" s="48" t="s">
        <v>1184</v>
      </c>
      <c r="C154" s="14">
        <f>data!AE75</f>
        <v>3534792</v>
      </c>
      <c r="D154" s="14">
        <f>data!AF75</f>
        <v>0</v>
      </c>
      <c r="E154" s="14">
        <f>data!AG75</f>
        <v>99071880.610000029</v>
      </c>
      <c r="F154" s="14">
        <f>data!AH75</f>
        <v>0</v>
      </c>
      <c r="G154" s="14">
        <f>data!AI75</f>
        <v>0</v>
      </c>
      <c r="H154" s="14">
        <f>data!AJ75</f>
        <v>12904037.76</v>
      </c>
      <c r="I154" s="14">
        <f>data!AK75</f>
        <v>1822777.0000000002</v>
      </c>
    </row>
    <row r="155" spans="1:9" ht="20.100000000000001" customHeight="1" x14ac:dyDescent="0.2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">
      <c r="A156" s="23">
        <v>22</v>
      </c>
      <c r="B156" s="14" t="s">
        <v>1186</v>
      </c>
      <c r="C156" s="14">
        <f>data!AE76</f>
        <v>2275.9</v>
      </c>
      <c r="D156" s="14">
        <f>data!AF76</f>
        <v>0</v>
      </c>
      <c r="E156" s="14">
        <f>data!AG76</f>
        <v>12124.639999999998</v>
      </c>
      <c r="F156" s="14">
        <f>data!AH76</f>
        <v>0</v>
      </c>
      <c r="G156" s="14">
        <f>data!AI76</f>
        <v>0</v>
      </c>
      <c r="H156" s="14">
        <f>data!AJ76</f>
        <v>106.72</v>
      </c>
      <c r="I156" s="14">
        <f>data!AK76</f>
        <v>0</v>
      </c>
    </row>
    <row r="157" spans="1:9" ht="20.100000000000001" customHeight="1" x14ac:dyDescent="0.2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">
      <c r="A158" s="23">
        <v>24</v>
      </c>
      <c r="B158" s="14" t="s">
        <v>1188</v>
      </c>
      <c r="C158" s="14">
        <f>data!AE78</f>
        <v>710.15791864530422</v>
      </c>
      <c r="D158" s="14">
        <f>data!AF78</f>
        <v>0</v>
      </c>
      <c r="E158" s="14">
        <f>data!AG78</f>
        <v>3783.2985222213629</v>
      </c>
      <c r="F158" s="14">
        <f>data!AH78</f>
        <v>0</v>
      </c>
      <c r="G158" s="14">
        <f>data!AI78</f>
        <v>0</v>
      </c>
      <c r="H158" s="14">
        <f>data!AJ78</f>
        <v>33.300256196593374</v>
      </c>
      <c r="I158" s="14">
        <f>data!AK78</f>
        <v>0</v>
      </c>
    </row>
    <row r="159" spans="1:9" ht="20.100000000000001" customHeight="1" x14ac:dyDescent="0.2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42.95</v>
      </c>
      <c r="F160" s="26">
        <f>data!AH80</f>
        <v>0</v>
      </c>
      <c r="G160" s="26">
        <f>data!AI80</f>
        <v>0</v>
      </c>
      <c r="H160" s="26">
        <f>data!AJ80</f>
        <v>1</v>
      </c>
      <c r="I160" s="26">
        <f>data!AK80</f>
        <v>0</v>
      </c>
    </row>
    <row r="161" spans="1:9" ht="20.100000000000001" customHeight="1" x14ac:dyDescent="0.2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">
      <c r="A164" s="79" t="str">
        <f>"HOSPITAL NAME: "&amp;data!C84</f>
        <v>HOSPITAL NAME: HOLY FAMILY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00000000000001" customHeight="1" x14ac:dyDescent="0.2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0.23</v>
      </c>
    </row>
    <row r="171" spans="1:9" ht="20.100000000000001" customHeight="1" x14ac:dyDescent="0.2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7577.12</v>
      </c>
    </row>
    <row r="172" spans="1:9" ht="20.100000000000001" customHeight="1" x14ac:dyDescent="0.2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729</v>
      </c>
    </row>
    <row r="173" spans="1:9" ht="20.100000000000001" customHeight="1" x14ac:dyDescent="0.2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">
      <c r="A174" s="23">
        <v>9</v>
      </c>
      <c r="B174" s="14" t="s">
        <v>237</v>
      </c>
      <c r="C174" s="14">
        <f>data!AL64</f>
        <v>3825.62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-156.56</v>
      </c>
    </row>
    <row r="175" spans="1:9" ht="20.100000000000001" customHeight="1" x14ac:dyDescent="0.2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4281.0499999999993</v>
      </c>
    </row>
    <row r="176" spans="1:9" ht="20.100000000000001" customHeight="1" x14ac:dyDescent="0.2">
      <c r="A176" s="23">
        <v>11</v>
      </c>
      <c r="B176" s="14" t="s">
        <v>445</v>
      </c>
      <c r="C176" s="14">
        <f>data!AL66</f>
        <v>174158.31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167.92000000000002</v>
      </c>
    </row>
    <row r="177" spans="1:9" ht="20.100000000000001" customHeight="1" x14ac:dyDescent="0.2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">
      <c r="A180" s="23">
        <v>15</v>
      </c>
      <c r="B180" s="14" t="s">
        <v>242</v>
      </c>
      <c r="C180" s="14">
        <f>-data!AL70</f>
        <v>-47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">
      <c r="A181" s="23">
        <v>16</v>
      </c>
      <c r="B181" s="48" t="s">
        <v>1180</v>
      </c>
      <c r="C181" s="14">
        <f>data!AL71</f>
        <v>177936.93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12598.529999999997</v>
      </c>
    </row>
    <row r="182" spans="1:9" ht="20.100000000000001" customHeight="1" x14ac:dyDescent="0.2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">
      <c r="A183" s="23">
        <v>18</v>
      </c>
      <c r="B183" s="14" t="s">
        <v>1181</v>
      </c>
      <c r="C183" s="48">
        <f>+data!M703</f>
        <v>73516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4821</v>
      </c>
    </row>
    <row r="184" spans="1:9" ht="20.100000000000001" customHeight="1" x14ac:dyDescent="0.2">
      <c r="A184" s="23">
        <v>19</v>
      </c>
      <c r="B184" s="48" t="s">
        <v>1182</v>
      </c>
      <c r="C184" s="14">
        <f>data!AL73</f>
        <v>374458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">
      <c r="A185" s="23">
        <v>20</v>
      </c>
      <c r="B185" s="48" t="s">
        <v>1183</v>
      </c>
      <c r="C185" s="14">
        <f>data!AL74</f>
        <v>46553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">
      <c r="A186" s="23">
        <v>21</v>
      </c>
      <c r="B186" s="48" t="s">
        <v>1184</v>
      </c>
      <c r="C186" s="14">
        <f>data!AL75</f>
        <v>421011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">
      <c r="A196" s="79" t="str">
        <f>"HOSPITAL NAME: "&amp;data!C84</f>
        <v>HOSPITAL NAME: HOLY FAMILY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00000000000001" customHeight="1" x14ac:dyDescent="0.2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161175</v>
      </c>
    </row>
    <row r="202" spans="1:9" ht="20.100000000000001" customHeight="1" x14ac:dyDescent="0.2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40.24</v>
      </c>
    </row>
    <row r="203" spans="1:9" ht="20.100000000000001" customHeight="1" x14ac:dyDescent="0.2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1797950.5799999996</v>
      </c>
    </row>
    <row r="204" spans="1:9" ht="20.100000000000001" customHeight="1" x14ac:dyDescent="0.2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172984</v>
      </c>
    </row>
    <row r="205" spans="1:9" ht="20.100000000000001" customHeight="1" x14ac:dyDescent="0.2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1000</v>
      </c>
      <c r="I205" s="14">
        <f>data!AY63</f>
        <v>34736.089999999997</v>
      </c>
    </row>
    <row r="206" spans="1:9" ht="20.100000000000001" customHeight="1" x14ac:dyDescent="0.2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631740.3899999999</v>
      </c>
    </row>
    <row r="207" spans="1:9" ht="20.100000000000001" customHeight="1" x14ac:dyDescent="0.2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289.95</v>
      </c>
    </row>
    <row r="208" spans="1:9" ht="20.100000000000001" customHeight="1" x14ac:dyDescent="0.2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49.01</v>
      </c>
      <c r="I208" s="14">
        <f>data!AY66</f>
        <v>668567.17000000016</v>
      </c>
    </row>
    <row r="209" spans="1:9" ht="20.100000000000001" customHeight="1" x14ac:dyDescent="0.2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207616</v>
      </c>
    </row>
    <row r="210" spans="1:9" ht="20.100000000000001" customHeight="1" x14ac:dyDescent="0.2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22553.040000000001</v>
      </c>
    </row>
    <row r="212" spans="1:9" ht="20.100000000000001" customHeight="1" x14ac:dyDescent="0.2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-694660.29999999993</v>
      </c>
    </row>
    <row r="213" spans="1:9" ht="20.100000000000001" customHeight="1" x14ac:dyDescent="0.2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1049.01</v>
      </c>
      <c r="I213" s="14">
        <f>data!AY71</f>
        <v>2841776.92</v>
      </c>
    </row>
    <row r="214" spans="1:9" ht="20.100000000000001" customHeight="1" x14ac:dyDescent="0.2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9480.0400000000027</v>
      </c>
    </row>
    <row r="221" spans="1:9" ht="20.100000000000001" customHeight="1" x14ac:dyDescent="0.2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">
      <c r="A228" s="79" t="str">
        <f>"HOSPITAL NAME: "&amp;data!C84</f>
        <v>HOSPITAL NAME: HOLY FAMILY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00000000000001" customHeight="1" x14ac:dyDescent="0.2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217104.36999999991</v>
      </c>
      <c r="I233" s="212"/>
    </row>
    <row r="234" spans="1:9" ht="20.100000000000001" customHeight="1" x14ac:dyDescent="0.2">
      <c r="A234" s="23">
        <v>5</v>
      </c>
      <c r="B234" s="14" t="s">
        <v>234</v>
      </c>
      <c r="C234" s="26">
        <f>data!AZ60</f>
        <v>0</v>
      </c>
      <c r="D234" s="26">
        <f>data!BA60</f>
        <v>2.39</v>
      </c>
      <c r="E234" s="26">
        <f>data!BB60</f>
        <v>8.06</v>
      </c>
      <c r="F234" s="26">
        <f>data!BC60</f>
        <v>0</v>
      </c>
      <c r="G234" s="26">
        <f>data!BD60</f>
        <v>0</v>
      </c>
      <c r="H234" s="26">
        <f>data!BE60</f>
        <v>41.040000000000006</v>
      </c>
      <c r="I234" s="26">
        <f>data!BF60</f>
        <v>32.56</v>
      </c>
    </row>
    <row r="235" spans="1:9" ht="20.100000000000001" customHeight="1" x14ac:dyDescent="0.2">
      <c r="A235" s="23">
        <v>6</v>
      </c>
      <c r="B235" s="14" t="s">
        <v>235</v>
      </c>
      <c r="C235" s="14">
        <f>data!AZ61</f>
        <v>0</v>
      </c>
      <c r="D235" s="14">
        <f>data!BA61</f>
        <v>95733.74000000002</v>
      </c>
      <c r="E235" s="14">
        <f>data!BB61</f>
        <v>604874.89999999991</v>
      </c>
      <c r="F235" s="14">
        <f>data!BC61</f>
        <v>0</v>
      </c>
      <c r="G235" s="14">
        <f>data!BD61</f>
        <v>0</v>
      </c>
      <c r="H235" s="14">
        <f>data!BE61</f>
        <v>2935662.39</v>
      </c>
      <c r="I235" s="14">
        <f>data!BF61</f>
        <v>1306148.6499999999</v>
      </c>
    </row>
    <row r="236" spans="1:9" ht="20.100000000000001" customHeight="1" x14ac:dyDescent="0.2">
      <c r="A236" s="23">
        <v>7</v>
      </c>
      <c r="B236" s="14" t="s">
        <v>3</v>
      </c>
      <c r="C236" s="14">
        <f>data!AZ62</f>
        <v>0</v>
      </c>
      <c r="D236" s="14">
        <f>data!BA62</f>
        <v>9211</v>
      </c>
      <c r="E236" s="14">
        <f>data!BB62</f>
        <v>58196</v>
      </c>
      <c r="F236" s="14">
        <f>data!BC62</f>
        <v>0</v>
      </c>
      <c r="G236" s="14">
        <f>data!BD62</f>
        <v>0</v>
      </c>
      <c r="H236" s="14">
        <f>data!BE62</f>
        <v>282445</v>
      </c>
      <c r="I236" s="14">
        <f>data!BF62</f>
        <v>125667</v>
      </c>
    </row>
    <row r="237" spans="1:9" ht="20.100000000000001" customHeight="1" x14ac:dyDescent="0.2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6560</v>
      </c>
      <c r="I237" s="14">
        <f>data!BF63</f>
        <v>0</v>
      </c>
    </row>
    <row r="238" spans="1:9" ht="20.100000000000001" customHeight="1" x14ac:dyDescent="0.2">
      <c r="A238" s="23">
        <v>9</v>
      </c>
      <c r="B238" s="14" t="s">
        <v>237</v>
      </c>
      <c r="C238" s="14">
        <f>data!AZ64</f>
        <v>0</v>
      </c>
      <c r="D238" s="14">
        <f>data!BA64</f>
        <v>4550.6499999999996</v>
      </c>
      <c r="E238" s="14">
        <f>data!BB64</f>
        <v>2496.36</v>
      </c>
      <c r="F238" s="14">
        <f>data!BC64</f>
        <v>0</v>
      </c>
      <c r="G238" s="14">
        <f>data!BD64</f>
        <v>-43368.17</v>
      </c>
      <c r="H238" s="14">
        <f>data!BE64</f>
        <v>623523.69000000006</v>
      </c>
      <c r="I238" s="14">
        <f>data!BF64</f>
        <v>251794.48999999993</v>
      </c>
    </row>
    <row r="239" spans="1:9" ht="20.100000000000001" customHeight="1" x14ac:dyDescent="0.2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1477193.4300000002</v>
      </c>
      <c r="I239" s="14">
        <f>data!BF65</f>
        <v>189352.69</v>
      </c>
    </row>
    <row r="240" spans="1:9" ht="20.100000000000001" customHeight="1" x14ac:dyDescent="0.2">
      <c r="A240" s="23">
        <v>11</v>
      </c>
      <c r="B240" s="14" t="s">
        <v>445</v>
      </c>
      <c r="C240" s="14">
        <f>data!AZ66</f>
        <v>0</v>
      </c>
      <c r="D240" s="14">
        <f>data!BA66</f>
        <v>389707.3</v>
      </c>
      <c r="E240" s="14">
        <f>data!BB66</f>
        <v>31592.860000000004</v>
      </c>
      <c r="F240" s="14">
        <f>data!BC66</f>
        <v>0</v>
      </c>
      <c r="G240" s="14">
        <f>data!BD66</f>
        <v>28798.490000000005</v>
      </c>
      <c r="H240" s="14">
        <f>data!BE66</f>
        <v>1429702.8899999994</v>
      </c>
      <c r="I240" s="14">
        <f>data!BF66</f>
        <v>88059</v>
      </c>
    </row>
    <row r="241" spans="1:9" ht="20.100000000000001" customHeight="1" x14ac:dyDescent="0.2">
      <c r="A241" s="23">
        <v>12</v>
      </c>
      <c r="B241" s="14" t="s">
        <v>6</v>
      </c>
      <c r="C241" s="14">
        <f>data!AZ67</f>
        <v>0</v>
      </c>
      <c r="D241" s="14">
        <f>data!BA67</f>
        <v>18399</v>
      </c>
      <c r="E241" s="14">
        <f>data!BB67</f>
        <v>9097</v>
      </c>
      <c r="F241" s="14">
        <f>data!BC67</f>
        <v>0</v>
      </c>
      <c r="G241" s="14">
        <f>data!BD67</f>
        <v>36564</v>
      </c>
      <c r="H241" s="14">
        <f>data!BE67</f>
        <v>634257</v>
      </c>
      <c r="I241" s="14">
        <f>data!BF67</f>
        <v>49694</v>
      </c>
    </row>
    <row r="242" spans="1:9" ht="20.100000000000001" customHeight="1" x14ac:dyDescent="0.2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5716.14</v>
      </c>
      <c r="I242" s="14">
        <f>data!BF68</f>
        <v>0</v>
      </c>
    </row>
    <row r="243" spans="1:9" ht="20.100000000000001" customHeight="1" x14ac:dyDescent="0.2">
      <c r="A243" s="23">
        <v>14</v>
      </c>
      <c r="B243" s="14" t="s">
        <v>241</v>
      </c>
      <c r="C243" s="14">
        <f>data!AZ69</f>
        <v>0</v>
      </c>
      <c r="D243" s="14">
        <f>data!BA69</f>
        <v>110</v>
      </c>
      <c r="E243" s="14">
        <f>data!BB69</f>
        <v>362.5</v>
      </c>
      <c r="F243" s="14">
        <f>data!BC69</f>
        <v>0</v>
      </c>
      <c r="G243" s="14">
        <f>data!BD69</f>
        <v>0</v>
      </c>
      <c r="H243" s="14">
        <f>data!BE69</f>
        <v>24682.61</v>
      </c>
      <c r="I243" s="14">
        <f>data!BF69</f>
        <v>3198.3</v>
      </c>
    </row>
    <row r="244" spans="1:9" ht="20.100000000000001" customHeight="1" x14ac:dyDescent="0.2">
      <c r="A244" s="23">
        <v>15</v>
      </c>
      <c r="B244" s="14" t="s">
        <v>242</v>
      </c>
      <c r="C244" s="14">
        <f>-data!AZ70</f>
        <v>0</v>
      </c>
      <c r="D244" s="14">
        <f>-data!BA70</f>
        <v>-164609.1</v>
      </c>
      <c r="E244" s="14">
        <f>-data!BB70</f>
        <v>-89542.74</v>
      </c>
      <c r="F244" s="14">
        <f>-data!BC70</f>
        <v>0</v>
      </c>
      <c r="G244" s="14">
        <f>-data!BD70</f>
        <v>0</v>
      </c>
      <c r="H244" s="14">
        <f>-data!BE70</f>
        <v>-204650.39</v>
      </c>
      <c r="I244" s="14">
        <f>-data!BF70</f>
        <v>0</v>
      </c>
    </row>
    <row r="245" spans="1:9" ht="20.100000000000001" customHeight="1" x14ac:dyDescent="0.2">
      <c r="A245" s="23">
        <v>16</v>
      </c>
      <c r="B245" s="48" t="s">
        <v>1180</v>
      </c>
      <c r="C245" s="14">
        <f>data!AZ71</f>
        <v>0</v>
      </c>
      <c r="D245" s="14">
        <f>data!BA71</f>
        <v>353102.58999999997</v>
      </c>
      <c r="E245" s="14">
        <f>data!BB71</f>
        <v>617076.87999999989</v>
      </c>
      <c r="F245" s="14">
        <f>data!BC71</f>
        <v>0</v>
      </c>
      <c r="G245" s="14">
        <f>data!BD71</f>
        <v>21994.320000000007</v>
      </c>
      <c r="H245" s="14">
        <f>data!BE71</f>
        <v>7215092.7599999998</v>
      </c>
      <c r="I245" s="14">
        <f>data!BF71</f>
        <v>2013914.13</v>
      </c>
    </row>
    <row r="246" spans="1:9" ht="20.100000000000001" customHeight="1" x14ac:dyDescent="0.2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">
      <c r="A252" s="23">
        <v>22</v>
      </c>
      <c r="B252" s="14" t="s">
        <v>1186</v>
      </c>
      <c r="C252" s="85">
        <f>data!AZ76</f>
        <v>0</v>
      </c>
      <c r="D252" s="85">
        <f>data!BA76</f>
        <v>840.12</v>
      </c>
      <c r="E252" s="85">
        <f>data!BB76</f>
        <v>415.36</v>
      </c>
      <c r="F252" s="85">
        <f>data!BC76</f>
        <v>0</v>
      </c>
      <c r="G252" s="85">
        <f>data!BD76</f>
        <v>1669.58</v>
      </c>
      <c r="H252" s="85">
        <f>data!BE76</f>
        <v>28961.040000000001</v>
      </c>
      <c r="I252" s="85">
        <f>data!BF76</f>
        <v>2269.1000000000004</v>
      </c>
    </row>
    <row r="253" spans="1:9" ht="20.100000000000001" customHeight="1" x14ac:dyDescent="0.2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262.14590738270266</v>
      </c>
      <c r="E254" s="85">
        <f>data!BB78</f>
        <v>129.60639443231847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">
      <c r="A260" s="79" t="str">
        <f>"HOSPITAL NAME: "&amp;data!C84</f>
        <v>HOSPITAL NAME: HOLY FAMILY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00000000000001" customHeight="1" x14ac:dyDescent="0.2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">
      <c r="A270" s="23">
        <v>9</v>
      </c>
      <c r="B270" s="14" t="s">
        <v>237</v>
      </c>
      <c r="C270" s="14">
        <f>data!BG64</f>
        <v>123.54</v>
      </c>
      <c r="D270" s="14">
        <f>data!BH64</f>
        <v>1060.3600000000001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">
      <c r="A271" s="23">
        <v>10</v>
      </c>
      <c r="B271" s="14" t="s">
        <v>444</v>
      </c>
      <c r="C271" s="14">
        <f>data!BG65</f>
        <v>0</v>
      </c>
      <c r="D271" s="14">
        <f>data!BH65</f>
        <v>547.90000000000009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">
      <c r="A272" s="23">
        <v>11</v>
      </c>
      <c r="B272" s="14" t="s">
        <v>445</v>
      </c>
      <c r="C272" s="14">
        <f>data!BG66</f>
        <v>150.28</v>
      </c>
      <c r="D272" s="14">
        <f>data!BH66</f>
        <v>-10771.77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">
      <c r="A273" s="23">
        <v>12</v>
      </c>
      <c r="B273" s="14" t="s">
        <v>6</v>
      </c>
      <c r="C273" s="14">
        <f>data!BG67</f>
        <v>5511</v>
      </c>
      <c r="D273" s="14">
        <f>data!BH67</f>
        <v>36014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172790</v>
      </c>
      <c r="I273" s="14">
        <f>data!BM67</f>
        <v>0</v>
      </c>
    </row>
    <row r="274" spans="1:9" ht="20.100000000000001" customHeight="1" x14ac:dyDescent="0.2">
      <c r="A274" s="23">
        <v>13</v>
      </c>
      <c r="B274" s="14" t="s">
        <v>474</v>
      </c>
      <c r="C274" s="14">
        <f>data!BG68</f>
        <v>0</v>
      </c>
      <c r="D274" s="14">
        <f>data!BH68</f>
        <v>22965.329999999998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">
      <c r="A277" s="23">
        <v>16</v>
      </c>
      <c r="B277" s="48" t="s">
        <v>1180</v>
      </c>
      <c r="C277" s="14">
        <f>data!BG71</f>
        <v>5784.82</v>
      </c>
      <c r="D277" s="14">
        <f>data!BH71</f>
        <v>49815.819999999992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172790</v>
      </c>
      <c r="I277" s="14">
        <f>data!BM71</f>
        <v>0</v>
      </c>
    </row>
    <row r="278" spans="1:9" ht="20.100000000000001" customHeight="1" x14ac:dyDescent="0.2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">
      <c r="A284" s="23">
        <v>22</v>
      </c>
      <c r="B284" s="14" t="s">
        <v>1186</v>
      </c>
      <c r="C284" s="85">
        <f>data!BG76</f>
        <v>251.66000000000003</v>
      </c>
      <c r="D284" s="85">
        <f>data!BH76</f>
        <v>1644.45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7889.8399999999983</v>
      </c>
      <c r="I284" s="85">
        <f>data!BM76</f>
        <v>0</v>
      </c>
    </row>
    <row r="285" spans="1:9" ht="20.100000000000001" customHeight="1" x14ac:dyDescent="0.2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513.12412202481244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2461.897426444249</v>
      </c>
      <c r="I286" s="85">
        <f>data!BM78</f>
        <v>0</v>
      </c>
    </row>
    <row r="287" spans="1:9" ht="20.100000000000001" customHeight="1" x14ac:dyDescent="0.2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">
      <c r="A292" s="79" t="str">
        <f>"HOSPITAL NAME: "&amp;data!C84</f>
        <v>HOSPITAL NAME: HOLY FAMILY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00000000000001" customHeight="1" x14ac:dyDescent="0.2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">
      <c r="A298" s="23">
        <v>5</v>
      </c>
      <c r="B298" s="14" t="s">
        <v>234</v>
      </c>
      <c r="C298" s="26">
        <f>data!BN60</f>
        <v>3.8299999999999996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0.97</v>
      </c>
      <c r="I298" s="26">
        <f>data!BT60</f>
        <v>3.6</v>
      </c>
    </row>
    <row r="299" spans="1:9" ht="20.100000000000001" customHeight="1" x14ac:dyDescent="0.2">
      <c r="A299" s="23">
        <v>6</v>
      </c>
      <c r="B299" s="14" t="s">
        <v>235</v>
      </c>
      <c r="C299" s="14">
        <f>data!BN61</f>
        <v>735401.20000000007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47670.689999999995</v>
      </c>
      <c r="I299" s="14">
        <f>data!BT61</f>
        <v>284842.13000000006</v>
      </c>
    </row>
    <row r="300" spans="1:9" ht="20.100000000000001" customHeight="1" x14ac:dyDescent="0.2">
      <c r="A300" s="23">
        <v>7</v>
      </c>
      <c r="B300" s="14" t="s">
        <v>3</v>
      </c>
      <c r="C300" s="14">
        <f>data!BN62</f>
        <v>70754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4586</v>
      </c>
      <c r="I300" s="14">
        <f>data!BT62</f>
        <v>27405</v>
      </c>
    </row>
    <row r="301" spans="1:9" ht="20.100000000000001" customHeight="1" x14ac:dyDescent="0.2">
      <c r="A301" s="23">
        <v>8</v>
      </c>
      <c r="B301" s="14" t="s">
        <v>236</v>
      </c>
      <c r="C301" s="14">
        <f>data!BN63</f>
        <v>1564552.46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">
      <c r="A302" s="23">
        <v>9</v>
      </c>
      <c r="B302" s="14" t="s">
        <v>237</v>
      </c>
      <c r="C302" s="14">
        <f>data!BN64</f>
        <v>67716.610000000015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761.28999999999985</v>
      </c>
    </row>
    <row r="303" spans="1:9" ht="20.100000000000001" customHeight="1" x14ac:dyDescent="0.2">
      <c r="A303" s="23">
        <v>10</v>
      </c>
      <c r="B303" s="14" t="s">
        <v>444</v>
      </c>
      <c r="C303" s="14">
        <f>data!BN65</f>
        <v>119248.56999999999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">
      <c r="A304" s="23">
        <v>11</v>
      </c>
      <c r="B304" s="14" t="s">
        <v>445</v>
      </c>
      <c r="C304" s="14">
        <f>data!BN66</f>
        <v>222294.05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48.06</v>
      </c>
      <c r="I304" s="14">
        <f>data!BT66</f>
        <v>43.53</v>
      </c>
    </row>
    <row r="305" spans="1:9" ht="20.100000000000001" customHeight="1" x14ac:dyDescent="0.2">
      <c r="A305" s="23">
        <v>12</v>
      </c>
      <c r="B305" s="14" t="s">
        <v>6</v>
      </c>
      <c r="C305" s="14">
        <f>data!BN67</f>
        <v>116970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27658</v>
      </c>
      <c r="I305" s="14">
        <f>data!BT67</f>
        <v>28623</v>
      </c>
    </row>
    <row r="306" spans="1:9" ht="20.100000000000001" customHeight="1" x14ac:dyDescent="0.2">
      <c r="A306" s="23">
        <v>13</v>
      </c>
      <c r="B306" s="14" t="s">
        <v>474</v>
      </c>
      <c r="C306" s="14">
        <f>data!BN68</f>
        <v>137116.39999999997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">
      <c r="A307" s="23">
        <v>14</v>
      </c>
      <c r="B307" s="14" t="s">
        <v>241</v>
      </c>
      <c r="C307" s="14">
        <f>data!BN69</f>
        <v>522766.36</v>
      </c>
      <c r="D307" s="14">
        <f>data!BO69</f>
        <v>0</v>
      </c>
      <c r="E307" s="14">
        <f>data!BP69</f>
        <v>3.99</v>
      </c>
      <c r="F307" s="14">
        <f>data!BQ69</f>
        <v>0</v>
      </c>
      <c r="G307" s="14">
        <f>data!BR69</f>
        <v>0</v>
      </c>
      <c r="H307" s="14">
        <f>data!BS69</f>
        <v>399.43999999999994</v>
      </c>
      <c r="I307" s="14">
        <f>data!BT69</f>
        <v>975.60000000000014</v>
      </c>
    </row>
    <row r="308" spans="1:9" ht="20.100000000000001" customHeight="1" x14ac:dyDescent="0.2">
      <c r="A308" s="23">
        <v>15</v>
      </c>
      <c r="B308" s="14" t="s">
        <v>242</v>
      </c>
      <c r="C308" s="14">
        <f>-data!BN70</f>
        <v>-386.99999999999994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-200</v>
      </c>
    </row>
    <row r="309" spans="1:9" ht="20.100000000000001" customHeight="1" x14ac:dyDescent="0.2">
      <c r="A309" s="23">
        <v>16</v>
      </c>
      <c r="B309" s="48" t="s">
        <v>1180</v>
      </c>
      <c r="C309" s="14">
        <f>data!BN71</f>
        <v>3556432.6499999994</v>
      </c>
      <c r="D309" s="14">
        <f>data!BO71</f>
        <v>0</v>
      </c>
      <c r="E309" s="14">
        <f>data!BP71</f>
        <v>3.99</v>
      </c>
      <c r="F309" s="14">
        <f>data!BQ71</f>
        <v>0</v>
      </c>
      <c r="G309" s="14">
        <f>data!BR71</f>
        <v>0</v>
      </c>
      <c r="H309" s="14">
        <f>data!BS71</f>
        <v>80362.19</v>
      </c>
      <c r="I309" s="14">
        <f>data!BT71</f>
        <v>342450.55000000005</v>
      </c>
    </row>
    <row r="310" spans="1:9" ht="20.100000000000001" customHeight="1" x14ac:dyDescent="0.2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">
      <c r="A316" s="23">
        <v>22</v>
      </c>
      <c r="B316" s="14" t="s">
        <v>1186</v>
      </c>
      <c r="C316" s="85">
        <f>data!BN76</f>
        <v>5341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1262.8799999999999</v>
      </c>
      <c r="I316" s="85">
        <f>data!BT76</f>
        <v>1306.9699999999998</v>
      </c>
    </row>
    <row r="317" spans="1:9" ht="20.100000000000001" customHeight="1" x14ac:dyDescent="0.2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394.0613525632856</v>
      </c>
      <c r="I318" s="85">
        <f>data!BT78</f>
        <v>407.81892654855358</v>
      </c>
    </row>
    <row r="319" spans="1:9" ht="20.100000000000001" customHeight="1" x14ac:dyDescent="0.2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">
      <c r="A324" s="79" t="str">
        <f>"HOSPITAL NAME: "&amp;data!C84</f>
        <v>HOSPITAL NAME: HOLY FAMILY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00000000000001" customHeight="1" x14ac:dyDescent="0.2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">
      <c r="A330" s="23">
        <v>5</v>
      </c>
      <c r="B330" s="14" t="s">
        <v>234</v>
      </c>
      <c r="C330" s="26">
        <f>data!BU60</f>
        <v>0</v>
      </c>
      <c r="D330" s="26">
        <f>data!BV60</f>
        <v>1.28</v>
      </c>
      <c r="E330" s="26">
        <f>data!BW60</f>
        <v>1.7000000000000002</v>
      </c>
      <c r="F330" s="26">
        <f>data!BX60</f>
        <v>0</v>
      </c>
      <c r="G330" s="26">
        <f>data!BY60</f>
        <v>34.11</v>
      </c>
      <c r="H330" s="26">
        <f>data!BZ60</f>
        <v>0</v>
      </c>
      <c r="I330" s="26">
        <f>data!CA60</f>
        <v>2.0099999999999998</v>
      </c>
    </row>
    <row r="331" spans="1:9" ht="20.100000000000001" customHeight="1" x14ac:dyDescent="0.2">
      <c r="A331" s="23">
        <v>6</v>
      </c>
      <c r="B331" s="14" t="s">
        <v>235</v>
      </c>
      <c r="C331" s="86">
        <f>data!BU61</f>
        <v>0</v>
      </c>
      <c r="D331" s="86">
        <f>data!BV61</f>
        <v>60886.75</v>
      </c>
      <c r="E331" s="86">
        <f>data!BW61</f>
        <v>164785.88999999996</v>
      </c>
      <c r="F331" s="86">
        <f>data!BX61</f>
        <v>0</v>
      </c>
      <c r="G331" s="86">
        <f>data!BY61</f>
        <v>2893233.21</v>
      </c>
      <c r="H331" s="86">
        <f>data!BZ61</f>
        <v>0</v>
      </c>
      <c r="I331" s="86">
        <f>data!CA61</f>
        <v>255803.98999999993</v>
      </c>
    </row>
    <row r="332" spans="1:9" ht="20.100000000000001" customHeight="1" x14ac:dyDescent="0.2">
      <c r="A332" s="23">
        <v>7</v>
      </c>
      <c r="B332" s="14" t="s">
        <v>3</v>
      </c>
      <c r="C332" s="86">
        <f>data!BU62</f>
        <v>0</v>
      </c>
      <c r="D332" s="86">
        <f>data!BV62</f>
        <v>5858</v>
      </c>
      <c r="E332" s="86">
        <f>data!BW62</f>
        <v>15854</v>
      </c>
      <c r="F332" s="86">
        <f>data!BX62</f>
        <v>0</v>
      </c>
      <c r="G332" s="86">
        <f>data!BY62</f>
        <v>278363</v>
      </c>
      <c r="H332" s="86">
        <f>data!BZ62</f>
        <v>0</v>
      </c>
      <c r="I332" s="86">
        <f>data!CA62</f>
        <v>24611</v>
      </c>
    </row>
    <row r="333" spans="1:9" ht="20.100000000000001" customHeight="1" x14ac:dyDescent="0.2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2768765.6899999995</v>
      </c>
      <c r="F333" s="86">
        <f>data!BX63</f>
        <v>0</v>
      </c>
      <c r="G333" s="86">
        <f>data!BY63</f>
        <v>112.5</v>
      </c>
      <c r="H333" s="86">
        <f>data!BZ63</f>
        <v>0</v>
      </c>
      <c r="I333" s="86">
        <f>data!CA63</f>
        <v>0</v>
      </c>
    </row>
    <row r="334" spans="1:9" ht="20.100000000000001" customHeight="1" x14ac:dyDescent="0.2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2103.1000000000004</v>
      </c>
      <c r="F334" s="86">
        <f>data!BX64</f>
        <v>0</v>
      </c>
      <c r="G334" s="86">
        <f>data!BY64</f>
        <v>53484.91</v>
      </c>
      <c r="H334" s="86">
        <f>data!BZ64</f>
        <v>0</v>
      </c>
      <c r="I334" s="86">
        <f>data!CA64</f>
        <v>0</v>
      </c>
    </row>
    <row r="335" spans="1:9" ht="20.100000000000001" customHeight="1" x14ac:dyDescent="0.2">
      <c r="A335" s="23">
        <v>10</v>
      </c>
      <c r="B335" s="14" t="s">
        <v>444</v>
      </c>
      <c r="C335" s="86">
        <f>data!BU65</f>
        <v>0</v>
      </c>
      <c r="D335" s="86">
        <f>data!BV65</f>
        <v>175</v>
      </c>
      <c r="E335" s="86">
        <f>data!BW65</f>
        <v>175</v>
      </c>
      <c r="F335" s="86">
        <f>data!BX65</f>
        <v>0</v>
      </c>
      <c r="G335" s="86">
        <f>data!BY65</f>
        <v>2949.83</v>
      </c>
      <c r="H335" s="86">
        <f>data!BZ65</f>
        <v>0</v>
      </c>
      <c r="I335" s="86">
        <f>data!CA65</f>
        <v>0</v>
      </c>
    </row>
    <row r="336" spans="1:9" ht="20.100000000000001" customHeight="1" x14ac:dyDescent="0.2">
      <c r="A336" s="23">
        <v>11</v>
      </c>
      <c r="B336" s="14" t="s">
        <v>445</v>
      </c>
      <c r="C336" s="86">
        <f>data!BU66</f>
        <v>0</v>
      </c>
      <c r="D336" s="86">
        <f>data!BV66</f>
        <v>171.29999999999998</v>
      </c>
      <c r="E336" s="86">
        <f>data!BW66</f>
        <v>495.62</v>
      </c>
      <c r="F336" s="86">
        <f>data!BX66</f>
        <v>0</v>
      </c>
      <c r="G336" s="86">
        <f>data!BY66</f>
        <v>1244833.43</v>
      </c>
      <c r="H336" s="86">
        <f>data!BZ66</f>
        <v>0</v>
      </c>
      <c r="I336" s="86">
        <f>data!CA66</f>
        <v>63.64</v>
      </c>
    </row>
    <row r="337" spans="1:9" ht="20.100000000000001" customHeight="1" x14ac:dyDescent="0.2">
      <c r="A337" s="23">
        <v>12</v>
      </c>
      <c r="B337" s="14" t="s">
        <v>6</v>
      </c>
      <c r="C337" s="86">
        <f>data!BU67</f>
        <v>0</v>
      </c>
      <c r="D337" s="86">
        <f>data!BV67</f>
        <v>116142</v>
      </c>
      <c r="E337" s="86">
        <f>data!BW67</f>
        <v>22886</v>
      </c>
      <c r="F337" s="86">
        <f>data!BX67</f>
        <v>0</v>
      </c>
      <c r="G337" s="86">
        <f>data!BY67</f>
        <v>36028</v>
      </c>
      <c r="H337" s="86">
        <f>data!BZ67</f>
        <v>0</v>
      </c>
      <c r="I337" s="86">
        <f>data!CA67</f>
        <v>101306</v>
      </c>
    </row>
    <row r="338" spans="1:9" ht="20.100000000000001" customHeight="1" x14ac:dyDescent="0.2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108.96000000000002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18613.3</v>
      </c>
      <c r="F339" s="86">
        <f>data!BX69</f>
        <v>0</v>
      </c>
      <c r="G339" s="86">
        <f>data!BY69</f>
        <v>122882.05999999998</v>
      </c>
      <c r="H339" s="86">
        <f>data!BZ69</f>
        <v>0</v>
      </c>
      <c r="I339" s="86">
        <f>data!CA69</f>
        <v>5680.59</v>
      </c>
    </row>
    <row r="340" spans="1:9" ht="20.100000000000001" customHeight="1" x14ac:dyDescent="0.2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-200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">
      <c r="A341" s="23">
        <v>16</v>
      </c>
      <c r="B341" s="48" t="s">
        <v>1180</v>
      </c>
      <c r="C341" s="14">
        <f>data!BU71</f>
        <v>0</v>
      </c>
      <c r="D341" s="14">
        <f>data!BV71</f>
        <v>183233.05</v>
      </c>
      <c r="E341" s="14">
        <f>data!BW71</f>
        <v>2993587.5599999996</v>
      </c>
      <c r="F341" s="14">
        <f>data!BX71</f>
        <v>0</v>
      </c>
      <c r="G341" s="14">
        <f>data!BY71</f>
        <v>4631886.9399999995</v>
      </c>
      <c r="H341" s="14">
        <f>data!BZ71</f>
        <v>0</v>
      </c>
      <c r="I341" s="14">
        <f>data!CA71</f>
        <v>387465.22</v>
      </c>
    </row>
    <row r="342" spans="1:9" ht="20.100000000000001" customHeight="1" x14ac:dyDescent="0.2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">
      <c r="A348" s="23">
        <v>22</v>
      </c>
      <c r="B348" s="14" t="s">
        <v>1186</v>
      </c>
      <c r="C348" s="85">
        <f>data!BU76</f>
        <v>0</v>
      </c>
      <c r="D348" s="85">
        <f>data!BV76</f>
        <v>5303.2099999999991</v>
      </c>
      <c r="E348" s="85">
        <f>data!BW76</f>
        <v>1045</v>
      </c>
      <c r="F348" s="85">
        <f>data!BX76</f>
        <v>0</v>
      </c>
      <c r="G348" s="85">
        <f>data!BY76</f>
        <v>1645.1000000000001</v>
      </c>
      <c r="H348" s="85">
        <f>data!BZ76</f>
        <v>0</v>
      </c>
      <c r="I348" s="85">
        <f>data!CA76</f>
        <v>4625.7800000000007</v>
      </c>
    </row>
    <row r="349" spans="1:9" ht="20.100000000000001" customHeight="1" x14ac:dyDescent="0.2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">
      <c r="A350" s="23">
        <v>24</v>
      </c>
      <c r="B350" s="14" t="s">
        <v>1188</v>
      </c>
      <c r="C350" s="85">
        <f>data!BU78</f>
        <v>0</v>
      </c>
      <c r="D350" s="85">
        <f>data!BV78</f>
        <v>1654.7812187437776</v>
      </c>
      <c r="E350" s="85">
        <f>data!BW78</f>
        <v>326.0754097211402</v>
      </c>
      <c r="F350" s="85">
        <f>data!BX78</f>
        <v>0</v>
      </c>
      <c r="G350" s="85">
        <f>data!BY78</f>
        <v>513.32694404999779</v>
      </c>
      <c r="H350" s="85">
        <f>data!BZ78</f>
        <v>0</v>
      </c>
      <c r="I350" s="85">
        <f>data!CA78</f>
        <v>1443.4001040955561</v>
      </c>
    </row>
    <row r="351" spans="1:9" ht="20.100000000000001" customHeight="1" x14ac:dyDescent="0.2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">
      <c r="A356" s="79" t="str">
        <f>"HOSPITAL NAME: "&amp;data!C84</f>
        <v>HOSPITAL NAME: HOLY FAMILY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00000000000001" customHeight="1" x14ac:dyDescent="0.2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">
      <c r="A362" s="23">
        <v>5</v>
      </c>
      <c r="B362" s="14" t="s">
        <v>234</v>
      </c>
      <c r="C362" s="26">
        <f>data!CB60</f>
        <v>0</v>
      </c>
      <c r="D362" s="26">
        <f>data!CC60</f>
        <v>5.6099999999999994</v>
      </c>
      <c r="E362" s="217"/>
      <c r="F362" s="211"/>
      <c r="G362" s="211"/>
      <c r="H362" s="211"/>
      <c r="I362" s="87">
        <f>data!CE60</f>
        <v>756.01</v>
      </c>
    </row>
    <row r="363" spans="1:9" ht="20.100000000000001" customHeight="1" x14ac:dyDescent="0.2">
      <c r="A363" s="23">
        <v>6</v>
      </c>
      <c r="B363" s="14" t="s">
        <v>235</v>
      </c>
      <c r="C363" s="86">
        <f>data!CB61</f>
        <v>0</v>
      </c>
      <c r="D363" s="86">
        <f>data!CC61</f>
        <v>411652.34000000008</v>
      </c>
      <c r="E363" s="218"/>
      <c r="F363" s="219"/>
      <c r="G363" s="219"/>
      <c r="H363" s="219"/>
      <c r="I363" s="86">
        <f>data!CE61</f>
        <v>62652893.710000016</v>
      </c>
    </row>
    <row r="364" spans="1:9" ht="20.100000000000001" customHeight="1" x14ac:dyDescent="0.2">
      <c r="A364" s="23">
        <v>7</v>
      </c>
      <c r="B364" s="14" t="s">
        <v>3</v>
      </c>
      <c r="C364" s="86">
        <f>data!CB62</f>
        <v>0</v>
      </c>
      <c r="D364" s="86">
        <f>data!CC62</f>
        <v>39606</v>
      </c>
      <c r="E364" s="218"/>
      <c r="F364" s="219"/>
      <c r="G364" s="219"/>
      <c r="H364" s="219"/>
      <c r="I364" s="86">
        <f>data!CE62</f>
        <v>6027937</v>
      </c>
    </row>
    <row r="365" spans="1:9" ht="20.100000000000001" customHeight="1" x14ac:dyDescent="0.2">
      <c r="A365" s="23">
        <v>8</v>
      </c>
      <c r="B365" s="14" t="s">
        <v>236</v>
      </c>
      <c r="C365" s="86">
        <f>data!CB63</f>
        <v>0</v>
      </c>
      <c r="D365" s="86">
        <f>data!CC63</f>
        <v>33682.009999999995</v>
      </c>
      <c r="E365" s="218"/>
      <c r="F365" s="219"/>
      <c r="G365" s="219"/>
      <c r="H365" s="219"/>
      <c r="I365" s="86">
        <f>data!CE63</f>
        <v>6666501.9499999993</v>
      </c>
    </row>
    <row r="366" spans="1:9" ht="20.100000000000001" customHeight="1" x14ac:dyDescent="0.2">
      <c r="A366" s="23">
        <v>9</v>
      </c>
      <c r="B366" s="14" t="s">
        <v>237</v>
      </c>
      <c r="C366" s="86">
        <f>data!CB64</f>
        <v>0</v>
      </c>
      <c r="D366" s="86">
        <f>data!CC64</f>
        <v>40913.709999999992</v>
      </c>
      <c r="E366" s="218"/>
      <c r="F366" s="219"/>
      <c r="G366" s="219"/>
      <c r="H366" s="219"/>
      <c r="I366" s="86">
        <f>data!CE64</f>
        <v>36864708.409999982</v>
      </c>
    </row>
    <row r="367" spans="1:9" ht="20.100000000000001" customHeight="1" x14ac:dyDescent="0.2">
      <c r="A367" s="23">
        <v>10</v>
      </c>
      <c r="B367" s="14" t="s">
        <v>444</v>
      </c>
      <c r="C367" s="86">
        <f>data!CB65</f>
        <v>0</v>
      </c>
      <c r="D367" s="86">
        <f>data!CC65</f>
        <v>-94.709999999999951</v>
      </c>
      <c r="E367" s="218"/>
      <c r="F367" s="219"/>
      <c r="G367" s="219"/>
      <c r="H367" s="219"/>
      <c r="I367" s="86">
        <f>data!CE65</f>
        <v>1808192.6300000001</v>
      </c>
    </row>
    <row r="368" spans="1:9" ht="20.100000000000001" customHeight="1" x14ac:dyDescent="0.2">
      <c r="A368" s="23">
        <v>11</v>
      </c>
      <c r="B368" s="14" t="s">
        <v>445</v>
      </c>
      <c r="C368" s="86">
        <f>data!CB66</f>
        <v>0</v>
      </c>
      <c r="D368" s="86">
        <f>data!CC66</f>
        <v>10742.25</v>
      </c>
      <c r="E368" s="218"/>
      <c r="F368" s="219"/>
      <c r="G368" s="219"/>
      <c r="H368" s="219"/>
      <c r="I368" s="86">
        <f>data!CE66</f>
        <v>26773423.520000007</v>
      </c>
    </row>
    <row r="369" spans="1:9" ht="20.100000000000001" customHeight="1" x14ac:dyDescent="0.2">
      <c r="A369" s="23">
        <v>12</v>
      </c>
      <c r="B369" s="14" t="s">
        <v>6</v>
      </c>
      <c r="C369" s="86">
        <f>data!CB67</f>
        <v>0</v>
      </c>
      <c r="D369" s="86">
        <f>data!CC67</f>
        <v>334490</v>
      </c>
      <c r="E369" s="218"/>
      <c r="F369" s="219"/>
      <c r="G369" s="219"/>
      <c r="H369" s="219"/>
      <c r="I369" s="86">
        <f>data!CE67</f>
        <v>4754664</v>
      </c>
    </row>
    <row r="370" spans="1:9" ht="20.100000000000001" customHeight="1" x14ac:dyDescent="0.2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1257400.3799999999</v>
      </c>
    </row>
    <row r="371" spans="1:9" ht="20.100000000000001" customHeight="1" x14ac:dyDescent="0.2">
      <c r="A371" s="23">
        <v>14</v>
      </c>
      <c r="B371" s="14" t="s">
        <v>241</v>
      </c>
      <c r="C371" s="86">
        <f>data!CB69</f>
        <v>0</v>
      </c>
      <c r="D371" s="86">
        <f>data!CC69</f>
        <v>56057265.180032894</v>
      </c>
      <c r="E371" s="86">
        <f>data!CD69</f>
        <v>8488868.5899997614</v>
      </c>
      <c r="F371" s="219"/>
      <c r="G371" s="219"/>
      <c r="H371" s="219"/>
      <c r="I371" s="86">
        <f>data!CE69</f>
        <v>65469880.770032659</v>
      </c>
    </row>
    <row r="372" spans="1:9" ht="20.100000000000001" customHeight="1" x14ac:dyDescent="0.2">
      <c r="A372" s="23">
        <v>15</v>
      </c>
      <c r="B372" s="14" t="s">
        <v>242</v>
      </c>
      <c r="C372" s="14">
        <f>-data!CB70</f>
        <v>0</v>
      </c>
      <c r="D372" s="14">
        <f>-data!CC70</f>
        <v>-6377085.8800000008</v>
      </c>
      <c r="E372" s="229">
        <f>data!CD70</f>
        <v>0</v>
      </c>
      <c r="F372" s="220"/>
      <c r="G372" s="220"/>
      <c r="H372" s="220"/>
      <c r="I372" s="14">
        <f>-data!CE70</f>
        <v>-10481300.620000001</v>
      </c>
    </row>
    <row r="373" spans="1:9" ht="20.100000000000001" customHeight="1" x14ac:dyDescent="0.2">
      <c r="A373" s="23">
        <v>16</v>
      </c>
      <c r="B373" s="48" t="s">
        <v>1180</v>
      </c>
      <c r="C373" s="86">
        <f>data!CB71</f>
        <v>0</v>
      </c>
      <c r="D373" s="86">
        <f>data!CC71</f>
        <v>50551170.900032893</v>
      </c>
      <c r="E373" s="86">
        <f>data!CD71</f>
        <v>8488868.5899997614</v>
      </c>
      <c r="F373" s="219"/>
      <c r="G373" s="219"/>
      <c r="H373" s="219"/>
      <c r="I373" s="14">
        <f>data!CE71</f>
        <v>201794301.75003266</v>
      </c>
    </row>
    <row r="374" spans="1:9" ht="20.100000000000001" customHeight="1" x14ac:dyDescent="0.2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312582510.31000006</v>
      </c>
    </row>
    <row r="377" spans="1:9" ht="20.100000000000001" customHeight="1" x14ac:dyDescent="0.2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366258102.16999996</v>
      </c>
    </row>
    <row r="378" spans="1:9" ht="20.100000000000001" customHeight="1" x14ac:dyDescent="0.2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678840612.4799999</v>
      </c>
    </row>
    <row r="379" spans="1:9" ht="20.100000000000001" customHeight="1" x14ac:dyDescent="0.2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">
      <c r="A380" s="23">
        <v>22</v>
      </c>
      <c r="B380" s="14" t="s">
        <v>1186</v>
      </c>
      <c r="C380" s="85">
        <f>data!CB76</f>
        <v>0</v>
      </c>
      <c r="D380" s="85">
        <f>data!CC76</f>
        <v>15273.25</v>
      </c>
      <c r="E380" s="214"/>
      <c r="F380" s="211"/>
      <c r="G380" s="211"/>
      <c r="H380" s="211"/>
      <c r="I380" s="14">
        <f>data!CE76</f>
        <v>217104.36999999991</v>
      </c>
    </row>
    <row r="381" spans="1:9" ht="20.100000000000001" customHeight="1" x14ac:dyDescent="0.2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161175</v>
      </c>
    </row>
    <row r="382" spans="1:9" ht="20.100000000000001" customHeight="1" x14ac:dyDescent="0.2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48009.127886757866</v>
      </c>
    </row>
    <row r="383" spans="1:9" ht="20.100000000000001" customHeight="1" x14ac:dyDescent="0.2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892230</v>
      </c>
    </row>
    <row r="384" spans="1:9" ht="20.100000000000001" customHeight="1" x14ac:dyDescent="0.2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247.01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78" transitionEvaluation="1" transitionEntry="1" codeName="Sheet10">
    <pageSetUpPr autoPageBreaks="0" fitToPage="1"/>
  </sheetPr>
  <dimension ref="A1:CF817"/>
  <sheetViews>
    <sheetView showGridLines="0" topLeftCell="A78" zoomScale="75" workbookViewId="0">
      <selection activeCell="A78" sqref="A1:CE1048576"/>
    </sheetView>
  </sheetViews>
  <sheetFormatPr defaultColWidth="11.77734375" defaultRowHeight="12.6" customHeight="1" x14ac:dyDescent="0.2"/>
  <cols>
    <col min="1" max="1" width="29.5546875" style="180" customWidth="1"/>
    <col min="2" max="2" width="15.5546875" style="180" customWidth="1"/>
    <col min="3" max="3" width="14.77734375" style="180" customWidth="1"/>
    <col min="4" max="4" width="13.21875" style="180" customWidth="1"/>
    <col min="5" max="16384" width="11.77734375" style="180"/>
  </cols>
  <sheetData>
    <row r="1" spans="1:6" ht="12.75" customHeight="1" x14ac:dyDescent="0.2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">
      <c r="A3" s="199"/>
      <c r="C3" s="236"/>
    </row>
    <row r="4" spans="1:6" ht="12.75" customHeight="1" x14ac:dyDescent="0.2">
      <c r="C4" s="236"/>
    </row>
    <row r="5" spans="1:6" ht="12.75" customHeight="1" x14ac:dyDescent="0.2">
      <c r="A5" s="199" t="s">
        <v>1258</v>
      </c>
      <c r="C5" s="236"/>
    </row>
    <row r="6" spans="1:6" ht="12.75" customHeight="1" x14ac:dyDescent="0.2">
      <c r="A6" s="199" t="s">
        <v>0</v>
      </c>
      <c r="C6" s="236"/>
    </row>
    <row r="7" spans="1:6" ht="12.75" customHeight="1" x14ac:dyDescent="0.2">
      <c r="A7" s="199" t="s">
        <v>1</v>
      </c>
      <c r="C7" s="236"/>
    </row>
    <row r="8" spans="1:6" ht="12.75" customHeight="1" x14ac:dyDescent="0.2">
      <c r="C8" s="236"/>
    </row>
    <row r="9" spans="1:6" ht="12.75" customHeight="1" x14ac:dyDescent="0.2">
      <c r="C9" s="236"/>
    </row>
    <row r="10" spans="1:6" ht="12.75" customHeight="1" x14ac:dyDescent="0.2">
      <c r="A10" s="198" t="s">
        <v>1228</v>
      </c>
      <c r="C10" s="236"/>
    </row>
    <row r="11" spans="1:6" ht="12.75" customHeight="1" x14ac:dyDescent="0.2">
      <c r="A11" s="198" t="s">
        <v>1231</v>
      </c>
      <c r="C11" s="236"/>
    </row>
    <row r="12" spans="1:6" ht="12.75" customHeight="1" x14ac:dyDescent="0.2">
      <c r="C12" s="236"/>
    </row>
    <row r="13" spans="1:6" ht="12.75" customHeight="1" x14ac:dyDescent="0.2">
      <c r="C13" s="236"/>
    </row>
    <row r="14" spans="1:6" ht="12.75" customHeight="1" x14ac:dyDescent="0.2">
      <c r="A14" s="199" t="s">
        <v>2</v>
      </c>
      <c r="C14" s="236"/>
    </row>
    <row r="15" spans="1:6" ht="12.75" customHeight="1" x14ac:dyDescent="0.2">
      <c r="A15" s="199"/>
      <c r="C15" s="236"/>
    </row>
    <row r="16" spans="1:6" ht="12.75" customHeight="1" x14ac:dyDescent="0.2">
      <c r="A16" s="180" t="s">
        <v>1260</v>
      </c>
      <c r="C16" s="236"/>
      <c r="F16" s="283" t="s">
        <v>1259</v>
      </c>
    </row>
    <row r="17" spans="1:6" ht="12.75" customHeight="1" x14ac:dyDescent="0.2">
      <c r="A17" s="180" t="s">
        <v>1230</v>
      </c>
      <c r="C17" s="283" t="s">
        <v>1259</v>
      </c>
    </row>
    <row r="18" spans="1:6" ht="12.75" customHeight="1" x14ac:dyDescent="0.2">
      <c r="A18" s="228"/>
      <c r="C18" s="236"/>
    </row>
    <row r="19" spans="1:6" ht="12.75" customHeight="1" x14ac:dyDescent="0.2">
      <c r="C19" s="236"/>
    </row>
    <row r="20" spans="1:6" ht="12.75" customHeight="1" x14ac:dyDescent="0.2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">
      <c r="A21" s="199"/>
      <c r="C21" s="236"/>
    </row>
    <row r="22" spans="1:6" ht="12.6" customHeight="1" x14ac:dyDescent="0.2">
      <c r="A22" s="237" t="s">
        <v>1254</v>
      </c>
      <c r="B22" s="238"/>
      <c r="C22" s="239"/>
      <c r="D22" s="237"/>
      <c r="E22" s="237"/>
    </row>
    <row r="23" spans="1:6" ht="12.6" customHeight="1" x14ac:dyDescent="0.2">
      <c r="B23" s="199"/>
      <c r="C23" s="236"/>
    </row>
    <row r="24" spans="1:6" ht="12.6" customHeight="1" x14ac:dyDescent="0.2">
      <c r="A24" s="240" t="s">
        <v>3</v>
      </c>
      <c r="C24" s="236"/>
    </row>
    <row r="25" spans="1:6" ht="12.6" customHeight="1" x14ac:dyDescent="0.2">
      <c r="A25" s="198" t="s">
        <v>1235</v>
      </c>
      <c r="C25" s="236"/>
    </row>
    <row r="26" spans="1:6" ht="12.6" customHeight="1" x14ac:dyDescent="0.2">
      <c r="A26" s="199" t="s">
        <v>4</v>
      </c>
      <c r="C26" s="236"/>
    </row>
    <row r="27" spans="1:6" ht="12.6" customHeight="1" x14ac:dyDescent="0.2">
      <c r="A27" s="198" t="s">
        <v>1236</v>
      </c>
      <c r="C27" s="236"/>
    </row>
    <row r="28" spans="1:6" ht="12.6" customHeight="1" x14ac:dyDescent="0.2">
      <c r="A28" s="199" t="s">
        <v>5</v>
      </c>
      <c r="C28" s="236"/>
    </row>
    <row r="29" spans="1:6" ht="12.6" customHeight="1" x14ac:dyDescent="0.2">
      <c r="A29" s="198"/>
      <c r="C29" s="236"/>
    </row>
    <row r="30" spans="1:6" ht="12.6" customHeight="1" x14ac:dyDescent="0.2">
      <c r="A30" s="180" t="s">
        <v>6</v>
      </c>
      <c r="C30" s="236"/>
    </row>
    <row r="31" spans="1:6" ht="12.6" customHeight="1" x14ac:dyDescent="0.2">
      <c r="A31" s="199" t="s">
        <v>7</v>
      </c>
      <c r="C31" s="236"/>
    </row>
    <row r="32" spans="1:6" ht="12.6" customHeight="1" x14ac:dyDescent="0.2">
      <c r="A32" s="199" t="s">
        <v>8</v>
      </c>
      <c r="C32" s="236"/>
    </row>
    <row r="33" spans="1:83" ht="12.6" customHeight="1" x14ac:dyDescent="0.2">
      <c r="A33" s="198" t="s">
        <v>1237</v>
      </c>
      <c r="C33" s="236"/>
    </row>
    <row r="34" spans="1:83" ht="12.6" customHeight="1" x14ac:dyDescent="0.2">
      <c r="A34" s="199" t="s">
        <v>9</v>
      </c>
      <c r="C34" s="236"/>
    </row>
    <row r="35" spans="1:83" ht="12.6" customHeight="1" x14ac:dyDescent="0.2">
      <c r="A35" s="199"/>
      <c r="C35" s="236"/>
    </row>
    <row r="36" spans="1:83" ht="12.6" customHeight="1" x14ac:dyDescent="0.2">
      <c r="A36" s="198" t="s">
        <v>1238</v>
      </c>
      <c r="C36" s="236"/>
    </row>
    <row r="37" spans="1:83" ht="12.6" customHeight="1" x14ac:dyDescent="0.2">
      <c r="A37" s="199" t="s">
        <v>1229</v>
      </c>
      <c r="C37" s="236"/>
    </row>
    <row r="38" spans="1:83" ht="12" customHeight="1" x14ac:dyDescent="0.2">
      <c r="A38" s="198"/>
      <c r="C38" s="236"/>
    </row>
    <row r="39" spans="1:83" ht="12.6" customHeight="1" x14ac:dyDescent="0.2">
      <c r="A39" s="199"/>
      <c r="C39" s="236"/>
    </row>
    <row r="40" spans="1:83" ht="12" customHeight="1" x14ac:dyDescent="0.2">
      <c r="A40" s="199"/>
      <c r="C40" s="236"/>
    </row>
    <row r="41" spans="1:83" ht="12" customHeight="1" x14ac:dyDescent="0.2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">
      <c r="A43" s="199"/>
      <c r="C43" s="236"/>
      <c r="F43" s="181"/>
    </row>
    <row r="44" spans="1:83" ht="12" customHeight="1" x14ac:dyDescent="0.2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">
      <c r="A48" s="175" t="s">
        <v>205</v>
      </c>
      <c r="B48" s="183">
        <v>5772134.2799999993</v>
      </c>
      <c r="C48" s="245">
        <f>ROUND(((B48/CE61)*C61),0)</f>
        <v>348358</v>
      </c>
      <c r="D48" s="245">
        <f>ROUND(((B48/CE61)*D61),0)</f>
        <v>0</v>
      </c>
      <c r="E48" s="195">
        <f>ROUND(((B48/CE61)*E61),0)</f>
        <v>1802330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880298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6559</v>
      </c>
      <c r="T48" s="195">
        <f>ROUND(((B48/CE61)*T61),0)</f>
        <v>0</v>
      </c>
      <c r="U48" s="195">
        <f>ROUND(((B48/CE61)*U61),0)</f>
        <v>188488</v>
      </c>
      <c r="V48" s="195">
        <f>ROUND(((B48/CE61)*V61),0)</f>
        <v>109858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87324</v>
      </c>
      <c r="Z48" s="195">
        <f>ROUND(((B48/CE61)*Z61),0)</f>
        <v>0</v>
      </c>
      <c r="AA48" s="195">
        <f>ROUND(((B48/CE61)*AA61),0)</f>
        <v>19879</v>
      </c>
      <c r="AB48" s="195">
        <f>ROUND(((B48/CE61)*AB61),0)</f>
        <v>251218</v>
      </c>
      <c r="AC48" s="195">
        <f>ROUND(((B48/CE61)*AC61),0)</f>
        <v>239330</v>
      </c>
      <c r="AD48" s="195">
        <f>ROUND(((B48/CE61)*AD61),0)</f>
        <v>0</v>
      </c>
      <c r="AE48" s="195">
        <f>ROUND(((B48/CE61)*AE61),0)</f>
        <v>17</v>
      </c>
      <c r="AF48" s="195">
        <f>ROUND(((B48/CE61)*AF61),0)</f>
        <v>0</v>
      </c>
      <c r="AG48" s="195">
        <f>ROUND(((B48/CE61)*AG61),0)</f>
        <v>618763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194253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65404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160773</v>
      </c>
      <c r="AZ48" s="195">
        <f>ROUND(((B48/CE61)*AZ61),0)</f>
        <v>0</v>
      </c>
      <c r="BA48" s="195">
        <f>ROUND(((B48/CE61)*BA61),0)</f>
        <v>7430</v>
      </c>
      <c r="BB48" s="195">
        <f>ROUND(((B48/CE61)*BB61),0)</f>
        <v>50152</v>
      </c>
      <c r="BC48" s="195">
        <f>ROUND(((B48/CE61)*BC61),0)</f>
        <v>0</v>
      </c>
      <c r="BD48" s="195">
        <f>ROUND(((B48/CE61)*BD61),0)</f>
        <v>12</v>
      </c>
      <c r="BE48" s="195">
        <f>ROUND(((B48/CE61)*BE61),0)</f>
        <v>189820</v>
      </c>
      <c r="BF48" s="195">
        <f>ROUND(((B48/CE61)*BF61),0)</f>
        <v>117754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67005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4527</v>
      </c>
      <c r="BT48" s="195">
        <f>ROUND(((B48/CE61)*BT61),0)</f>
        <v>27602</v>
      </c>
      <c r="BU48" s="195">
        <f>ROUND(((B48/CE61)*BU61),0)</f>
        <v>0</v>
      </c>
      <c r="BV48" s="195">
        <f>ROUND(((B48/CE61)*BV61),0)</f>
        <v>5255</v>
      </c>
      <c r="BW48" s="195">
        <f>ROUND(((B48/CE61)*BW61),0)</f>
        <v>40664</v>
      </c>
      <c r="BX48" s="195">
        <f>ROUND(((B48/CE61)*BX61),0)</f>
        <v>0</v>
      </c>
      <c r="BY48" s="195">
        <f>ROUND(((B48/CE61)*BY61),0)</f>
        <v>251464</v>
      </c>
      <c r="BZ48" s="195">
        <f>ROUND(((B48/CE61)*BZ61),0)</f>
        <v>0</v>
      </c>
      <c r="CA48" s="195">
        <f>ROUND(((B48/CE61)*CA61),0)</f>
        <v>11936</v>
      </c>
      <c r="CB48" s="195">
        <f>ROUND(((B48/CE61)*CB61),0)</f>
        <v>0</v>
      </c>
      <c r="CC48" s="195">
        <f>ROUND(((B48/CE61)*CC61),0)</f>
        <v>25663</v>
      </c>
      <c r="CD48" s="195"/>
      <c r="CE48" s="195">
        <f>SUM(C48:CD48)</f>
        <v>5772136</v>
      </c>
    </row>
    <row r="49" spans="1:84" ht="12.6" customHeight="1" x14ac:dyDescent="0.2">
      <c r="A49" s="175" t="s">
        <v>206</v>
      </c>
      <c r="B49" s="195">
        <f>B47+B48</f>
        <v>5772134.2799999993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">
      <c r="A52" s="171" t="s">
        <v>208</v>
      </c>
      <c r="B52" s="184">
        <v>4483547.4999999991</v>
      </c>
      <c r="C52" s="195">
        <f>ROUND((B52/(CE76+CF76)*C76),0)</f>
        <v>115692</v>
      </c>
      <c r="D52" s="195">
        <f>ROUND((B52/(CE76+CF76)*D76),0)</f>
        <v>0</v>
      </c>
      <c r="E52" s="195">
        <f>ROUND((B52/(CE76+CF76)*E76),0)</f>
        <v>1156747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634247</v>
      </c>
      <c r="Q52" s="195">
        <f>ROUND((B52/(CE76+CF76)*Q76),0)</f>
        <v>0</v>
      </c>
      <c r="R52" s="195">
        <f>ROUND((B52/(CE76+CF76)*R76),0)</f>
        <v>4121</v>
      </c>
      <c r="S52" s="195">
        <f>ROUND((B52/(CE76+CF76)*S76),0)</f>
        <v>82973</v>
      </c>
      <c r="T52" s="195">
        <f>ROUND((B52/(CE76+CF76)*T76),0)</f>
        <v>0</v>
      </c>
      <c r="U52" s="195">
        <f>ROUND((B52/(CE76+CF76)*U76),0)</f>
        <v>98423</v>
      </c>
      <c r="V52" s="195">
        <f>ROUND((B52/(CE76+CF76)*V76),0)</f>
        <v>33667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84518</v>
      </c>
      <c r="Z52" s="195">
        <f>ROUND((B52/(CE76+CF76)*Z76),0)</f>
        <v>4602</v>
      </c>
      <c r="AA52" s="195">
        <f>ROUND((B52/(CE76+CF76)*AA76),0)</f>
        <v>39416</v>
      </c>
      <c r="AB52" s="195">
        <f>ROUND((B52/(CE76+CF76)*AB76),0)</f>
        <v>47595</v>
      </c>
      <c r="AC52" s="195">
        <f>ROUND((B52/(CE76+CF76)*AC76),0)</f>
        <v>39323</v>
      </c>
      <c r="AD52" s="195">
        <f>ROUND((B52/(CE76+CF76)*AD76),0)</f>
        <v>0</v>
      </c>
      <c r="AE52" s="195">
        <f>ROUND((B52/(CE76+CF76)*AE76),0)</f>
        <v>47001</v>
      </c>
      <c r="AF52" s="195">
        <f>ROUND((B52/(CE76+CF76)*AF76),0)</f>
        <v>0</v>
      </c>
      <c r="AG52" s="195">
        <f>ROUND((B52/(CE76+CF76)*AG76),0)</f>
        <v>250393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2204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195778</v>
      </c>
      <c r="AZ52" s="195">
        <f>ROUND((B52/(CE76+CF76)*AZ76),0)</f>
        <v>0</v>
      </c>
      <c r="BA52" s="195">
        <f>ROUND((B52/(CE76+CF76)*BA76),0)</f>
        <v>17350</v>
      </c>
      <c r="BB52" s="195">
        <f>ROUND((B52/(CE76+CF76)*BB76),0)</f>
        <v>8578</v>
      </c>
      <c r="BC52" s="195">
        <f>ROUND((B52/(CE76+CF76)*BC76),0)</f>
        <v>0</v>
      </c>
      <c r="BD52" s="195">
        <f>ROUND((B52/(CE76+CF76)*BD76),0)</f>
        <v>34479</v>
      </c>
      <c r="BE52" s="195">
        <f>ROUND((B52/(CE76+CF76)*BE76),0)</f>
        <v>598091</v>
      </c>
      <c r="BF52" s="195">
        <f>ROUND((B52/(CE76+CF76)*BF76),0)</f>
        <v>46860</v>
      </c>
      <c r="BG52" s="195">
        <f>ROUND((B52/(CE76+CF76)*BG76),0)</f>
        <v>5197</v>
      </c>
      <c r="BH52" s="195">
        <f>ROUND((B52/(CE76+CF76)*BH76),0)</f>
        <v>33960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162938</v>
      </c>
      <c r="BM52" s="195">
        <f>ROUND((B52/(CE76+CF76)*BM76),0)</f>
        <v>0</v>
      </c>
      <c r="BN52" s="195">
        <f>ROUND((B52/(CE76+CF76)*BN76),0)</f>
        <v>110300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26080</v>
      </c>
      <c r="BT52" s="195">
        <f>ROUND((B52/(CE76+CF76)*BT76),0)</f>
        <v>26991</v>
      </c>
      <c r="BU52" s="195">
        <f>ROUND((B52/(CE76+CF76)*BU76),0)</f>
        <v>0</v>
      </c>
      <c r="BV52" s="195">
        <f>ROUND((B52/(CE76+CF76)*BV76),0)</f>
        <v>109520</v>
      </c>
      <c r="BW52" s="195">
        <f>ROUND((B52/(CE76+CF76)*BW76),0)</f>
        <v>21581</v>
      </c>
      <c r="BX52" s="195">
        <f>ROUND((B52/(CE76+CF76)*BX76),0)</f>
        <v>0</v>
      </c>
      <c r="BY52" s="195">
        <f>ROUND((B52/(CE76+CF76)*BY76),0)</f>
        <v>33974</v>
      </c>
      <c r="BZ52" s="195">
        <f>ROUND((B52/(CE76+CF76)*BZ76),0)</f>
        <v>0</v>
      </c>
      <c r="CA52" s="195">
        <f>ROUND((B52/(CE76+CF76)*CA76),0)</f>
        <v>95530</v>
      </c>
      <c r="CB52" s="195">
        <f>ROUND((B52/(CE76+CF76)*CB76),0)</f>
        <v>0</v>
      </c>
      <c r="CC52" s="195">
        <f>ROUND((B52/(CE76+CF76)*CC76),0)</f>
        <v>315417</v>
      </c>
      <c r="CD52" s="195"/>
      <c r="CE52" s="195">
        <f>SUM(C52:CD52)</f>
        <v>4483546</v>
      </c>
    </row>
    <row r="53" spans="1:84" ht="12.6" customHeight="1" x14ac:dyDescent="0.2">
      <c r="A53" s="175" t="s">
        <v>206</v>
      </c>
      <c r="B53" s="195">
        <f>B51+B52</f>
        <v>4483547.4999999991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">
      <c r="A59" s="171" t="s">
        <v>233</v>
      </c>
      <c r="B59" s="175"/>
      <c r="C59" s="184">
        <v>2274.5293237647161</v>
      </c>
      <c r="D59" s="184">
        <v>0</v>
      </c>
      <c r="E59" s="184">
        <v>33143.470676235287</v>
      </c>
      <c r="F59" s="184">
        <v>0</v>
      </c>
      <c r="G59" s="184">
        <v>0</v>
      </c>
      <c r="H59" s="184">
        <v>0</v>
      </c>
      <c r="I59" s="184">
        <v>0</v>
      </c>
      <c r="J59" s="184">
        <v>2348</v>
      </c>
      <c r="K59" s="184">
        <v>0</v>
      </c>
      <c r="L59" s="184">
        <v>0</v>
      </c>
      <c r="M59" s="184">
        <v>0</v>
      </c>
      <c r="N59" s="184">
        <v>0</v>
      </c>
      <c r="O59" s="184">
        <v>1231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177737</v>
      </c>
      <c r="AZ59" s="185">
        <v>0</v>
      </c>
      <c r="BA59" s="248"/>
      <c r="BB59" s="248"/>
      <c r="BC59" s="248"/>
      <c r="BD59" s="248"/>
      <c r="BE59" s="185">
        <v>217104.36999999991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">
      <c r="A60" s="250" t="s">
        <v>234</v>
      </c>
      <c r="B60" s="175"/>
      <c r="C60" s="186">
        <v>36.54</v>
      </c>
      <c r="D60" s="187">
        <v>0</v>
      </c>
      <c r="E60" s="187">
        <v>231.73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113.97999999999999</v>
      </c>
      <c r="Q60" s="221">
        <v>0</v>
      </c>
      <c r="R60" s="221">
        <v>0</v>
      </c>
      <c r="S60" s="221">
        <v>1.01</v>
      </c>
      <c r="T60" s="221">
        <v>0</v>
      </c>
      <c r="U60" s="221">
        <v>31.220000000000002</v>
      </c>
      <c r="V60" s="221">
        <v>15.150000000000002</v>
      </c>
      <c r="W60" s="221">
        <v>0</v>
      </c>
      <c r="X60" s="221">
        <v>0</v>
      </c>
      <c r="Y60" s="221">
        <v>8.370000000000001</v>
      </c>
      <c r="Z60" s="221">
        <v>0</v>
      </c>
      <c r="AA60" s="221">
        <v>1.98</v>
      </c>
      <c r="AB60" s="221">
        <v>26.11</v>
      </c>
      <c r="AC60" s="221">
        <v>31.449999999999996</v>
      </c>
      <c r="AD60" s="221">
        <v>0</v>
      </c>
      <c r="AE60" s="221">
        <v>0</v>
      </c>
      <c r="AF60" s="221">
        <v>0</v>
      </c>
      <c r="AG60" s="221">
        <v>83.12</v>
      </c>
      <c r="AH60" s="221">
        <v>0</v>
      </c>
      <c r="AI60" s="221">
        <v>0</v>
      </c>
      <c r="AJ60" s="221">
        <v>20.92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15.329999999999998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41.56</v>
      </c>
      <c r="AZ60" s="221">
        <v>0</v>
      </c>
      <c r="BA60" s="221">
        <v>2.02</v>
      </c>
      <c r="BB60" s="221">
        <v>7.43</v>
      </c>
      <c r="BC60" s="221">
        <v>0</v>
      </c>
      <c r="BD60" s="221">
        <v>0</v>
      </c>
      <c r="BE60" s="221">
        <v>28.270000000000003</v>
      </c>
      <c r="BF60" s="221">
        <v>33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3.92</v>
      </c>
      <c r="BO60" s="221">
        <v>0</v>
      </c>
      <c r="BP60" s="221">
        <v>0</v>
      </c>
      <c r="BQ60" s="221">
        <v>0</v>
      </c>
      <c r="BR60" s="221">
        <v>0</v>
      </c>
      <c r="BS60" s="221">
        <v>1</v>
      </c>
      <c r="BT60" s="221">
        <v>3.92</v>
      </c>
      <c r="BU60" s="221">
        <v>0</v>
      </c>
      <c r="BV60" s="221">
        <v>1.25</v>
      </c>
      <c r="BW60" s="221">
        <v>5.07</v>
      </c>
      <c r="BX60" s="221">
        <v>0</v>
      </c>
      <c r="BY60" s="221">
        <v>34.709999999999994</v>
      </c>
      <c r="BZ60" s="221">
        <v>0</v>
      </c>
      <c r="CA60" s="221">
        <v>0.5</v>
      </c>
      <c r="CB60" s="221">
        <v>0</v>
      </c>
      <c r="CC60" s="221">
        <v>4.96</v>
      </c>
      <c r="CD60" s="249" t="s">
        <v>221</v>
      </c>
      <c r="CE60" s="251">
        <f t="shared" ref="CE60:CE70" si="0">SUM(C60:CD60)</f>
        <v>784.52</v>
      </c>
    </row>
    <row r="61" spans="1:84" ht="12.6" customHeight="1" x14ac:dyDescent="0.2">
      <c r="A61" s="171" t="s">
        <v>235</v>
      </c>
      <c r="B61" s="175"/>
      <c r="C61" s="184">
        <v>3704837.88</v>
      </c>
      <c r="D61" s="184">
        <v>0</v>
      </c>
      <c r="E61" s="184">
        <v>19168060.650000006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9362100.9300000016</v>
      </c>
      <c r="Q61" s="185">
        <v>0</v>
      </c>
      <c r="R61" s="185">
        <v>0</v>
      </c>
      <c r="S61" s="185">
        <v>69753.899999999994</v>
      </c>
      <c r="T61" s="185">
        <v>0</v>
      </c>
      <c r="U61" s="185">
        <v>2004601.9200000004</v>
      </c>
      <c r="V61" s="185">
        <v>1168353.4200000002</v>
      </c>
      <c r="W61" s="185">
        <v>0</v>
      </c>
      <c r="X61" s="185">
        <v>0</v>
      </c>
      <c r="Y61" s="185">
        <v>928705.02999999991</v>
      </c>
      <c r="Z61" s="185">
        <v>0</v>
      </c>
      <c r="AA61" s="185">
        <v>211416.8</v>
      </c>
      <c r="AB61" s="185">
        <v>2671742.92</v>
      </c>
      <c r="AC61" s="185">
        <v>2545312.29</v>
      </c>
      <c r="AD61" s="185">
        <v>0</v>
      </c>
      <c r="AE61" s="185">
        <v>184.35</v>
      </c>
      <c r="AF61" s="185">
        <v>0</v>
      </c>
      <c r="AG61" s="185">
        <v>6580635.6699999999</v>
      </c>
      <c r="AH61" s="185">
        <v>0</v>
      </c>
      <c r="AI61" s="185">
        <v>0</v>
      </c>
      <c r="AJ61" s="185">
        <v>2065910.99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695583.23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1709840.86</v>
      </c>
      <c r="AZ61" s="185">
        <v>0</v>
      </c>
      <c r="BA61" s="185">
        <v>79018.2</v>
      </c>
      <c r="BB61" s="185">
        <v>533378.14</v>
      </c>
      <c r="BC61" s="185">
        <v>0</v>
      </c>
      <c r="BD61" s="185">
        <v>125.16000000000001</v>
      </c>
      <c r="BE61" s="185">
        <v>2018763.3900000004</v>
      </c>
      <c r="BF61" s="185">
        <v>1252333.69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712613.32000000007</v>
      </c>
      <c r="BO61" s="185">
        <v>0</v>
      </c>
      <c r="BP61" s="185">
        <v>0</v>
      </c>
      <c r="BQ61" s="185">
        <v>0</v>
      </c>
      <c r="BR61" s="185">
        <v>0</v>
      </c>
      <c r="BS61" s="185">
        <v>48145.8</v>
      </c>
      <c r="BT61" s="185">
        <v>293550.03000000003</v>
      </c>
      <c r="BU61" s="185">
        <v>0</v>
      </c>
      <c r="BV61" s="185">
        <v>55888.91</v>
      </c>
      <c r="BW61" s="185">
        <v>432464.64999999997</v>
      </c>
      <c r="BX61" s="185">
        <v>0</v>
      </c>
      <c r="BY61" s="185">
        <v>2674354.9500000002</v>
      </c>
      <c r="BZ61" s="185">
        <v>0</v>
      </c>
      <c r="CA61" s="185">
        <v>126939.34</v>
      </c>
      <c r="CB61" s="185">
        <v>0</v>
      </c>
      <c r="CC61" s="185">
        <v>272927.6399999999</v>
      </c>
      <c r="CD61" s="249" t="s">
        <v>221</v>
      </c>
      <c r="CE61" s="195">
        <f t="shared" si="0"/>
        <v>61387544.06000001</v>
      </c>
      <c r="CF61" s="252"/>
    </row>
    <row r="62" spans="1:84" ht="12.6" customHeight="1" x14ac:dyDescent="0.2">
      <c r="A62" s="171" t="s">
        <v>3</v>
      </c>
      <c r="B62" s="175"/>
      <c r="C62" s="195">
        <f t="shared" ref="C62:BN62" si="1">ROUND(C47+C48,0)</f>
        <v>348358</v>
      </c>
      <c r="D62" s="195">
        <f t="shared" si="1"/>
        <v>0</v>
      </c>
      <c r="E62" s="195">
        <f t="shared" si="1"/>
        <v>1802330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880298</v>
      </c>
      <c r="Q62" s="195">
        <f t="shared" si="1"/>
        <v>0</v>
      </c>
      <c r="R62" s="195">
        <f t="shared" si="1"/>
        <v>0</v>
      </c>
      <c r="S62" s="195">
        <f t="shared" si="1"/>
        <v>6559</v>
      </c>
      <c r="T62" s="195">
        <f t="shared" si="1"/>
        <v>0</v>
      </c>
      <c r="U62" s="195">
        <f t="shared" si="1"/>
        <v>188488</v>
      </c>
      <c r="V62" s="195">
        <f t="shared" si="1"/>
        <v>109858</v>
      </c>
      <c r="W62" s="195">
        <f t="shared" si="1"/>
        <v>0</v>
      </c>
      <c r="X62" s="195">
        <f t="shared" si="1"/>
        <v>0</v>
      </c>
      <c r="Y62" s="195">
        <f t="shared" si="1"/>
        <v>87324</v>
      </c>
      <c r="Z62" s="195">
        <f t="shared" si="1"/>
        <v>0</v>
      </c>
      <c r="AA62" s="195">
        <f t="shared" si="1"/>
        <v>19879</v>
      </c>
      <c r="AB62" s="195">
        <f t="shared" si="1"/>
        <v>251218</v>
      </c>
      <c r="AC62" s="195">
        <f t="shared" si="1"/>
        <v>239330</v>
      </c>
      <c r="AD62" s="195">
        <f t="shared" si="1"/>
        <v>0</v>
      </c>
      <c r="AE62" s="195">
        <f t="shared" si="1"/>
        <v>17</v>
      </c>
      <c r="AF62" s="195">
        <f t="shared" si="1"/>
        <v>0</v>
      </c>
      <c r="AG62" s="195">
        <f t="shared" si="1"/>
        <v>618763</v>
      </c>
      <c r="AH62" s="195">
        <f t="shared" si="1"/>
        <v>0</v>
      </c>
      <c r="AI62" s="195">
        <f t="shared" si="1"/>
        <v>0</v>
      </c>
      <c r="AJ62" s="195">
        <f t="shared" si="1"/>
        <v>194253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65404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160773</v>
      </c>
      <c r="AZ62" s="195">
        <f>ROUND(AZ47+AZ48,0)</f>
        <v>0</v>
      </c>
      <c r="BA62" s="195">
        <f>ROUND(BA47+BA48,0)</f>
        <v>7430</v>
      </c>
      <c r="BB62" s="195">
        <f t="shared" si="1"/>
        <v>50152</v>
      </c>
      <c r="BC62" s="195">
        <f t="shared" si="1"/>
        <v>0</v>
      </c>
      <c r="BD62" s="195">
        <f t="shared" si="1"/>
        <v>12</v>
      </c>
      <c r="BE62" s="195">
        <f t="shared" si="1"/>
        <v>189820</v>
      </c>
      <c r="BF62" s="195">
        <f t="shared" si="1"/>
        <v>117754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67005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4527</v>
      </c>
      <c r="BT62" s="195">
        <f t="shared" si="2"/>
        <v>27602</v>
      </c>
      <c r="BU62" s="195">
        <f t="shared" si="2"/>
        <v>0</v>
      </c>
      <c r="BV62" s="195">
        <f t="shared" si="2"/>
        <v>5255</v>
      </c>
      <c r="BW62" s="195">
        <f t="shared" si="2"/>
        <v>40664</v>
      </c>
      <c r="BX62" s="195">
        <f t="shared" si="2"/>
        <v>0</v>
      </c>
      <c r="BY62" s="195">
        <f t="shared" si="2"/>
        <v>251464</v>
      </c>
      <c r="BZ62" s="195">
        <f t="shared" si="2"/>
        <v>0</v>
      </c>
      <c r="CA62" s="195">
        <f t="shared" si="2"/>
        <v>11936</v>
      </c>
      <c r="CB62" s="195">
        <f t="shared" si="2"/>
        <v>0</v>
      </c>
      <c r="CC62" s="195">
        <f t="shared" si="2"/>
        <v>25663</v>
      </c>
      <c r="CD62" s="249" t="s">
        <v>221</v>
      </c>
      <c r="CE62" s="195">
        <f t="shared" si="0"/>
        <v>5772136</v>
      </c>
      <c r="CF62" s="252"/>
    </row>
    <row r="63" spans="1:84" ht="12.6" customHeight="1" x14ac:dyDescent="0.2">
      <c r="A63" s="171" t="s">
        <v>236</v>
      </c>
      <c r="B63" s="175"/>
      <c r="C63" s="184">
        <v>302762</v>
      </c>
      <c r="D63" s="184">
        <v>0</v>
      </c>
      <c r="E63" s="184">
        <v>818196.08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224319.97</v>
      </c>
      <c r="Q63" s="185">
        <v>0</v>
      </c>
      <c r="R63" s="185">
        <v>0</v>
      </c>
      <c r="S63" s="185">
        <v>0</v>
      </c>
      <c r="T63" s="185">
        <v>0</v>
      </c>
      <c r="U63" s="185">
        <v>111040.31999999999</v>
      </c>
      <c r="V63" s="185">
        <v>18000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433753.3000000001</v>
      </c>
      <c r="AH63" s="185">
        <v>0</v>
      </c>
      <c r="AI63" s="185">
        <v>0</v>
      </c>
      <c r="AJ63" s="185">
        <v>71933.440000000002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33880.74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1486709.8399999999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-182342.27000000002</v>
      </c>
      <c r="BX63" s="185">
        <v>0</v>
      </c>
      <c r="BY63" s="185">
        <v>2448</v>
      </c>
      <c r="BZ63" s="185">
        <v>0</v>
      </c>
      <c r="CA63" s="185">
        <v>0</v>
      </c>
      <c r="CB63" s="185">
        <v>0</v>
      </c>
      <c r="CC63" s="185">
        <v>2167.2399999999998</v>
      </c>
      <c r="CD63" s="249" t="s">
        <v>221</v>
      </c>
      <c r="CE63" s="195">
        <f t="shared" si="0"/>
        <v>3322868.66</v>
      </c>
      <c r="CF63" s="252"/>
    </row>
    <row r="64" spans="1:84" ht="12.6" customHeight="1" x14ac:dyDescent="0.2">
      <c r="A64" s="171" t="s">
        <v>237</v>
      </c>
      <c r="B64" s="175"/>
      <c r="C64" s="184">
        <v>552489.96</v>
      </c>
      <c r="D64" s="184">
        <v>0</v>
      </c>
      <c r="E64" s="185">
        <v>1803697.4900000005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16174217.999999998</v>
      </c>
      <c r="Q64" s="185">
        <v>0</v>
      </c>
      <c r="R64" s="185">
        <v>491123.41</v>
      </c>
      <c r="S64" s="185">
        <v>-323341.84000000003</v>
      </c>
      <c r="T64" s="185">
        <v>0</v>
      </c>
      <c r="U64" s="185">
        <v>1028660.8399999997</v>
      </c>
      <c r="V64" s="185">
        <v>124870.66</v>
      </c>
      <c r="W64" s="185">
        <v>0</v>
      </c>
      <c r="X64" s="185">
        <v>0</v>
      </c>
      <c r="Y64" s="185">
        <v>929332.88</v>
      </c>
      <c r="Z64" s="185">
        <v>0</v>
      </c>
      <c r="AA64" s="185">
        <v>253995.59999999998</v>
      </c>
      <c r="AB64" s="185">
        <v>13288174.409999998</v>
      </c>
      <c r="AC64" s="185">
        <v>469380.31</v>
      </c>
      <c r="AD64" s="185">
        <v>0</v>
      </c>
      <c r="AE64" s="185">
        <v>16614.07</v>
      </c>
      <c r="AF64" s="185">
        <v>0</v>
      </c>
      <c r="AG64" s="185">
        <v>843429.64000000013</v>
      </c>
      <c r="AH64" s="185">
        <v>0</v>
      </c>
      <c r="AI64" s="185">
        <v>0</v>
      </c>
      <c r="AJ64" s="185">
        <v>374993.16000000003</v>
      </c>
      <c r="AK64" s="185">
        <v>445.97</v>
      </c>
      <c r="AL64" s="185">
        <v>2137.2999999999997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79474.880000000005</v>
      </c>
      <c r="AS64" s="185">
        <v>0</v>
      </c>
      <c r="AT64" s="185">
        <v>0</v>
      </c>
      <c r="AU64" s="185">
        <v>0</v>
      </c>
      <c r="AV64" s="185">
        <v>125.28</v>
      </c>
      <c r="AW64" s="185">
        <v>0</v>
      </c>
      <c r="AX64" s="185">
        <v>0</v>
      </c>
      <c r="AY64" s="185">
        <v>898837.39999999991</v>
      </c>
      <c r="AZ64" s="185">
        <v>0</v>
      </c>
      <c r="BA64" s="185">
        <v>13662.07</v>
      </c>
      <c r="BB64" s="185">
        <v>399.45</v>
      </c>
      <c r="BC64" s="185">
        <v>0</v>
      </c>
      <c r="BD64" s="185">
        <v>2079.6299999999983</v>
      </c>
      <c r="BE64" s="185">
        <v>705617.93999999983</v>
      </c>
      <c r="BF64" s="185">
        <v>256731.28999999998</v>
      </c>
      <c r="BG64" s="185">
        <v>384.1</v>
      </c>
      <c r="BH64" s="185">
        <v>662.03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19225.919999999995</v>
      </c>
      <c r="BO64" s="185">
        <v>0</v>
      </c>
      <c r="BP64" s="185">
        <v>0</v>
      </c>
      <c r="BQ64" s="185">
        <v>0</v>
      </c>
      <c r="BR64" s="185">
        <v>0</v>
      </c>
      <c r="BS64" s="185">
        <v>848.90000000000009</v>
      </c>
      <c r="BT64" s="185">
        <v>485.88</v>
      </c>
      <c r="BU64" s="185">
        <v>0</v>
      </c>
      <c r="BV64" s="185">
        <v>753.97</v>
      </c>
      <c r="BW64" s="185">
        <v>807.83999999999992</v>
      </c>
      <c r="BX64" s="185">
        <v>0</v>
      </c>
      <c r="BY64" s="185">
        <v>61079.8</v>
      </c>
      <c r="BZ64" s="185">
        <v>0</v>
      </c>
      <c r="CA64" s="185">
        <v>0</v>
      </c>
      <c r="CB64" s="185">
        <v>0</v>
      </c>
      <c r="CC64" s="185">
        <v>29376.04</v>
      </c>
      <c r="CD64" s="249" t="s">
        <v>221</v>
      </c>
      <c r="CE64" s="195">
        <f t="shared" si="0"/>
        <v>38100774.280000001</v>
      </c>
      <c r="CF64" s="252"/>
    </row>
    <row r="65" spans="1:84" ht="12.6" customHeight="1" x14ac:dyDescent="0.2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0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284.04999999999995</v>
      </c>
      <c r="Z65" s="185">
        <v>0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14084.02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15670.519999999997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1306730.6500000001</v>
      </c>
      <c r="BF65" s="185">
        <v>186301.5</v>
      </c>
      <c r="BG65" s="185">
        <v>0</v>
      </c>
      <c r="BH65" s="185">
        <v>648.80999999999995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111977.00000000001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2314.4300000000003</v>
      </c>
      <c r="BZ65" s="185">
        <v>0</v>
      </c>
      <c r="CA65" s="185">
        <v>0</v>
      </c>
      <c r="CB65" s="185">
        <v>0</v>
      </c>
      <c r="CC65" s="185">
        <v>-81.440000000000111</v>
      </c>
      <c r="CD65" s="249" t="s">
        <v>221</v>
      </c>
      <c r="CE65" s="195">
        <f t="shared" si="0"/>
        <v>1637929.5400000003</v>
      </c>
      <c r="CF65" s="252"/>
    </row>
    <row r="66" spans="1:84" ht="12.6" customHeight="1" x14ac:dyDescent="0.2">
      <c r="A66" s="171" t="s">
        <v>239</v>
      </c>
      <c r="B66" s="175"/>
      <c r="C66" s="184">
        <v>180612.04</v>
      </c>
      <c r="D66" s="184">
        <v>0</v>
      </c>
      <c r="E66" s="184">
        <v>522195.31000000006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986433.8</v>
      </c>
      <c r="Q66" s="185">
        <v>0</v>
      </c>
      <c r="R66" s="185">
        <v>2195033.0300000003</v>
      </c>
      <c r="S66" s="184">
        <v>102936.83000000002</v>
      </c>
      <c r="T66" s="184">
        <v>0</v>
      </c>
      <c r="U66" s="185">
        <v>2826031.0900000003</v>
      </c>
      <c r="V66" s="185">
        <v>8589.4699999999993</v>
      </c>
      <c r="W66" s="185">
        <v>0</v>
      </c>
      <c r="X66" s="185">
        <v>0</v>
      </c>
      <c r="Y66" s="185">
        <v>10244687.629999999</v>
      </c>
      <c r="Z66" s="185">
        <v>12978.85</v>
      </c>
      <c r="AA66" s="185">
        <v>4459.4199999999992</v>
      </c>
      <c r="AB66" s="185">
        <v>241965.17</v>
      </c>
      <c r="AC66" s="185">
        <v>7963.15</v>
      </c>
      <c r="AD66" s="185">
        <v>0</v>
      </c>
      <c r="AE66" s="185">
        <v>1327543.6000000001</v>
      </c>
      <c r="AF66" s="185">
        <v>0</v>
      </c>
      <c r="AG66" s="185">
        <v>122958.75000000003</v>
      </c>
      <c r="AH66" s="185">
        <v>0</v>
      </c>
      <c r="AI66" s="185">
        <v>0</v>
      </c>
      <c r="AJ66" s="185">
        <v>965367.05</v>
      </c>
      <c r="AK66" s="185">
        <v>492001.45999999996</v>
      </c>
      <c r="AL66" s="185">
        <v>176336.91999999998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95310.399999999994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14955.1</v>
      </c>
      <c r="AY66" s="185">
        <v>662248.92000000004</v>
      </c>
      <c r="AZ66" s="185">
        <v>0</v>
      </c>
      <c r="BA66" s="185">
        <v>418748.22</v>
      </c>
      <c r="BB66" s="185">
        <v>30103.85</v>
      </c>
      <c r="BC66" s="185">
        <v>0</v>
      </c>
      <c r="BD66" s="185">
        <v>26323.32</v>
      </c>
      <c r="BE66" s="185">
        <v>2083006.5200000005</v>
      </c>
      <c r="BF66" s="185">
        <v>15394.56</v>
      </c>
      <c r="BG66" s="185">
        <v>0</v>
      </c>
      <c r="BH66" s="185">
        <v>88935.15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158664.48000000004</v>
      </c>
      <c r="BO66" s="185">
        <v>0</v>
      </c>
      <c r="BP66" s="185">
        <v>0</v>
      </c>
      <c r="BQ66" s="185">
        <v>0</v>
      </c>
      <c r="BR66" s="185">
        <v>0</v>
      </c>
      <c r="BS66" s="185">
        <v>169.13</v>
      </c>
      <c r="BT66" s="185">
        <v>696.71</v>
      </c>
      <c r="BU66" s="185">
        <v>0</v>
      </c>
      <c r="BV66" s="185">
        <v>0</v>
      </c>
      <c r="BW66" s="185">
        <v>21887.969999999998</v>
      </c>
      <c r="BX66" s="185">
        <v>0</v>
      </c>
      <c r="BY66" s="185">
        <v>974150.38</v>
      </c>
      <c r="BZ66" s="185">
        <v>0</v>
      </c>
      <c r="CA66" s="185">
        <v>3514.89</v>
      </c>
      <c r="CB66" s="185">
        <v>0</v>
      </c>
      <c r="CC66" s="185">
        <v>1027.6000000000004</v>
      </c>
      <c r="CD66" s="249" t="s">
        <v>221</v>
      </c>
      <c r="CE66" s="195">
        <f t="shared" si="0"/>
        <v>25013230.770000007</v>
      </c>
      <c r="CF66" s="252"/>
    </row>
    <row r="67" spans="1:84" ht="12.6" customHeight="1" x14ac:dyDescent="0.2">
      <c r="A67" s="171" t="s">
        <v>6</v>
      </c>
      <c r="B67" s="175"/>
      <c r="C67" s="195">
        <f>ROUND(C51+C52,0)</f>
        <v>115692</v>
      </c>
      <c r="D67" s="195">
        <f>ROUND(D51+D52,0)</f>
        <v>0</v>
      </c>
      <c r="E67" s="195">
        <f t="shared" ref="E67:BP67" si="3">ROUND(E51+E52,0)</f>
        <v>1156747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634247</v>
      </c>
      <c r="Q67" s="195">
        <f t="shared" si="3"/>
        <v>0</v>
      </c>
      <c r="R67" s="195">
        <f t="shared" si="3"/>
        <v>4121</v>
      </c>
      <c r="S67" s="195">
        <f t="shared" si="3"/>
        <v>82973</v>
      </c>
      <c r="T67" s="195">
        <f t="shared" si="3"/>
        <v>0</v>
      </c>
      <c r="U67" s="195">
        <f t="shared" si="3"/>
        <v>98423</v>
      </c>
      <c r="V67" s="195">
        <f t="shared" si="3"/>
        <v>33667</v>
      </c>
      <c r="W67" s="195">
        <f t="shared" si="3"/>
        <v>0</v>
      </c>
      <c r="X67" s="195">
        <f t="shared" si="3"/>
        <v>0</v>
      </c>
      <c r="Y67" s="195">
        <f t="shared" si="3"/>
        <v>84518</v>
      </c>
      <c r="Z67" s="195">
        <f t="shared" si="3"/>
        <v>4602</v>
      </c>
      <c r="AA67" s="195">
        <f t="shared" si="3"/>
        <v>39416</v>
      </c>
      <c r="AB67" s="195">
        <f t="shared" si="3"/>
        <v>47595</v>
      </c>
      <c r="AC67" s="195">
        <f t="shared" si="3"/>
        <v>39323</v>
      </c>
      <c r="AD67" s="195">
        <f t="shared" si="3"/>
        <v>0</v>
      </c>
      <c r="AE67" s="195">
        <f t="shared" si="3"/>
        <v>47001</v>
      </c>
      <c r="AF67" s="195">
        <f t="shared" si="3"/>
        <v>0</v>
      </c>
      <c r="AG67" s="195">
        <f t="shared" si="3"/>
        <v>250393</v>
      </c>
      <c r="AH67" s="195">
        <f t="shared" si="3"/>
        <v>0</v>
      </c>
      <c r="AI67" s="195">
        <f t="shared" si="3"/>
        <v>0</v>
      </c>
      <c r="AJ67" s="195">
        <f t="shared" si="3"/>
        <v>2204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195778</v>
      </c>
      <c r="AZ67" s="195">
        <f>ROUND(AZ51+AZ52,0)</f>
        <v>0</v>
      </c>
      <c r="BA67" s="195">
        <f>ROUND(BA51+BA52,0)</f>
        <v>17350</v>
      </c>
      <c r="BB67" s="195">
        <f t="shared" si="3"/>
        <v>8578</v>
      </c>
      <c r="BC67" s="195">
        <f t="shared" si="3"/>
        <v>0</v>
      </c>
      <c r="BD67" s="195">
        <f t="shared" si="3"/>
        <v>34479</v>
      </c>
      <c r="BE67" s="195">
        <f t="shared" si="3"/>
        <v>598091</v>
      </c>
      <c r="BF67" s="195">
        <f t="shared" si="3"/>
        <v>46860</v>
      </c>
      <c r="BG67" s="195">
        <f t="shared" si="3"/>
        <v>5197</v>
      </c>
      <c r="BH67" s="195">
        <f t="shared" si="3"/>
        <v>33960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162938</v>
      </c>
      <c r="BM67" s="195">
        <f t="shared" si="3"/>
        <v>0</v>
      </c>
      <c r="BN67" s="195">
        <f t="shared" si="3"/>
        <v>110300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26080</v>
      </c>
      <c r="BT67" s="195">
        <f t="shared" si="4"/>
        <v>26991</v>
      </c>
      <c r="BU67" s="195">
        <f t="shared" si="4"/>
        <v>0</v>
      </c>
      <c r="BV67" s="195">
        <f t="shared" si="4"/>
        <v>109520</v>
      </c>
      <c r="BW67" s="195">
        <f t="shared" si="4"/>
        <v>21581</v>
      </c>
      <c r="BX67" s="195">
        <f t="shared" si="4"/>
        <v>0</v>
      </c>
      <c r="BY67" s="195">
        <f t="shared" si="4"/>
        <v>33974</v>
      </c>
      <c r="BZ67" s="195">
        <f t="shared" si="4"/>
        <v>0</v>
      </c>
      <c r="CA67" s="195">
        <f t="shared" si="4"/>
        <v>95530</v>
      </c>
      <c r="CB67" s="195">
        <f t="shared" si="4"/>
        <v>0</v>
      </c>
      <c r="CC67" s="195">
        <f t="shared" si="4"/>
        <v>315417</v>
      </c>
      <c r="CD67" s="249" t="s">
        <v>221</v>
      </c>
      <c r="CE67" s="195">
        <f t="shared" si="0"/>
        <v>4483546</v>
      </c>
      <c r="CF67" s="252"/>
    </row>
    <row r="68" spans="1:84" ht="12.6" customHeight="1" x14ac:dyDescent="0.2">
      <c r="A68" s="171" t="s">
        <v>240</v>
      </c>
      <c r="B68" s="175"/>
      <c r="C68" s="184">
        <v>0</v>
      </c>
      <c r="D68" s="184">
        <v>0</v>
      </c>
      <c r="E68" s="184">
        <v>2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240517.3</v>
      </c>
      <c r="Q68" s="185">
        <v>0</v>
      </c>
      <c r="R68" s="185">
        <v>0</v>
      </c>
      <c r="S68" s="185">
        <v>0</v>
      </c>
      <c r="T68" s="185">
        <v>0</v>
      </c>
      <c r="U68" s="185">
        <v>74652.740000000005</v>
      </c>
      <c r="V68" s="185">
        <v>3167.0300000000007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374395.27</v>
      </c>
      <c r="AC68" s="185">
        <v>9049.66</v>
      </c>
      <c r="AD68" s="185">
        <v>0</v>
      </c>
      <c r="AE68" s="185">
        <v>0</v>
      </c>
      <c r="AF68" s="185">
        <v>0</v>
      </c>
      <c r="AG68" s="185">
        <v>23585.4</v>
      </c>
      <c r="AH68" s="185">
        <v>0</v>
      </c>
      <c r="AI68" s="185">
        <v>0</v>
      </c>
      <c r="AJ68" s="185">
        <v>357733.78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205.07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7021.73</v>
      </c>
      <c r="BF68" s="185">
        <v>0</v>
      </c>
      <c r="BG68" s="185">
        <v>0</v>
      </c>
      <c r="BH68" s="185">
        <v>21369.7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182448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199.38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1294347.06</v>
      </c>
      <c r="CF68" s="252"/>
    </row>
    <row r="69" spans="1:84" ht="12.6" customHeight="1" x14ac:dyDescent="0.2">
      <c r="A69" s="171" t="s">
        <v>241</v>
      </c>
      <c r="B69" s="175"/>
      <c r="C69" s="184">
        <v>19918.18</v>
      </c>
      <c r="D69" s="184">
        <v>0</v>
      </c>
      <c r="E69" s="185">
        <v>37796.120000000003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117165.75</v>
      </c>
      <c r="Q69" s="185">
        <v>0</v>
      </c>
      <c r="R69" s="224">
        <v>3267</v>
      </c>
      <c r="S69" s="185">
        <v>0</v>
      </c>
      <c r="T69" s="184">
        <v>0</v>
      </c>
      <c r="U69" s="185">
        <v>5841.2299999999987</v>
      </c>
      <c r="V69" s="185">
        <v>4453.84</v>
      </c>
      <c r="W69" s="184">
        <v>0</v>
      </c>
      <c r="X69" s="185">
        <v>0</v>
      </c>
      <c r="Y69" s="185">
        <v>5744.54</v>
      </c>
      <c r="Z69" s="185">
        <v>0</v>
      </c>
      <c r="AA69" s="185">
        <v>309.87</v>
      </c>
      <c r="AB69" s="185">
        <v>60529.279999999999</v>
      </c>
      <c r="AC69" s="185">
        <v>8441.2099999999991</v>
      </c>
      <c r="AD69" s="185">
        <v>0</v>
      </c>
      <c r="AE69" s="185">
        <v>0</v>
      </c>
      <c r="AF69" s="185">
        <v>0</v>
      </c>
      <c r="AG69" s="185">
        <v>14895.330000000002</v>
      </c>
      <c r="AH69" s="185">
        <v>0</v>
      </c>
      <c r="AI69" s="185">
        <v>0</v>
      </c>
      <c r="AJ69" s="185">
        <v>17733.28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9148.7100000000009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55821.75</v>
      </c>
      <c r="AZ69" s="185">
        <v>0</v>
      </c>
      <c r="BA69" s="185">
        <v>400</v>
      </c>
      <c r="BB69" s="185">
        <v>1259.0999999999999</v>
      </c>
      <c r="BC69" s="185">
        <v>0</v>
      </c>
      <c r="BD69" s="185">
        <v>0</v>
      </c>
      <c r="BE69" s="185">
        <v>35726.959999999999</v>
      </c>
      <c r="BF69" s="185">
        <v>584.74</v>
      </c>
      <c r="BG69" s="185">
        <v>0</v>
      </c>
      <c r="BH69" s="224">
        <v>5647.7100000000009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513430.91</v>
      </c>
      <c r="BO69" s="185">
        <v>0</v>
      </c>
      <c r="BP69" s="185">
        <v>0</v>
      </c>
      <c r="BQ69" s="185">
        <v>0</v>
      </c>
      <c r="BR69" s="185">
        <v>0</v>
      </c>
      <c r="BS69" s="185">
        <v>3506.3899999999994</v>
      </c>
      <c r="BT69" s="185">
        <v>2383.6800000000003</v>
      </c>
      <c r="BU69" s="185">
        <v>0</v>
      </c>
      <c r="BV69" s="185">
        <v>150</v>
      </c>
      <c r="BW69" s="185">
        <v>21955.77</v>
      </c>
      <c r="BX69" s="185">
        <v>0</v>
      </c>
      <c r="BY69" s="185">
        <v>160236.04</v>
      </c>
      <c r="BZ69" s="185">
        <v>0</v>
      </c>
      <c r="CA69" s="185">
        <v>6807.7</v>
      </c>
      <c r="CB69" s="185">
        <v>0</v>
      </c>
      <c r="CC69" s="185">
        <v>59063044.129287735</v>
      </c>
      <c r="CD69" s="188">
        <v>9095956.2899999991</v>
      </c>
      <c r="CE69" s="195">
        <f t="shared" si="0"/>
        <v>69272155.509287745</v>
      </c>
      <c r="CF69" s="252"/>
    </row>
    <row r="70" spans="1:84" ht="12.6" customHeight="1" x14ac:dyDescent="0.2">
      <c r="A70" s="171" t="s">
        <v>242</v>
      </c>
      <c r="B70" s="175"/>
      <c r="C70" s="184">
        <v>0</v>
      </c>
      <c r="D70" s="184">
        <v>0</v>
      </c>
      <c r="E70" s="184">
        <v>11841.220000000001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8080.05</v>
      </c>
      <c r="Q70" s="184">
        <v>0</v>
      </c>
      <c r="R70" s="184">
        <v>0</v>
      </c>
      <c r="S70" s="184">
        <v>0</v>
      </c>
      <c r="T70" s="184">
        <v>0</v>
      </c>
      <c r="U70" s="185">
        <v>8726</v>
      </c>
      <c r="V70" s="184">
        <v>340</v>
      </c>
      <c r="W70" s="184">
        <v>0</v>
      </c>
      <c r="X70" s="185">
        <v>0</v>
      </c>
      <c r="Y70" s="185">
        <v>15295</v>
      </c>
      <c r="Z70" s="185">
        <v>0</v>
      </c>
      <c r="AA70" s="185">
        <v>0</v>
      </c>
      <c r="AB70" s="185">
        <v>1228453.7000000002</v>
      </c>
      <c r="AC70" s="185">
        <v>0</v>
      </c>
      <c r="AD70" s="185">
        <v>0</v>
      </c>
      <c r="AE70" s="185">
        <v>0</v>
      </c>
      <c r="AF70" s="185">
        <v>0</v>
      </c>
      <c r="AG70" s="185">
        <v>36253.03</v>
      </c>
      <c r="AH70" s="185">
        <v>0</v>
      </c>
      <c r="AI70" s="185">
        <v>0</v>
      </c>
      <c r="AJ70" s="185">
        <v>6341.77</v>
      </c>
      <c r="AK70" s="185">
        <v>0</v>
      </c>
      <c r="AL70" s="185">
        <v>116.02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168841.74000000002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938782.97999999986</v>
      </c>
      <c r="AZ70" s="185">
        <v>0</v>
      </c>
      <c r="BA70" s="185">
        <v>61899.96</v>
      </c>
      <c r="BB70" s="185">
        <v>5923.84</v>
      </c>
      <c r="BC70" s="185">
        <v>0</v>
      </c>
      <c r="BD70" s="185">
        <v>0</v>
      </c>
      <c r="BE70" s="185">
        <v>249000.41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33232.06</v>
      </c>
      <c r="BO70" s="185">
        <v>0</v>
      </c>
      <c r="BP70" s="185">
        <v>0</v>
      </c>
      <c r="BQ70" s="185">
        <v>0</v>
      </c>
      <c r="BR70" s="185">
        <v>0</v>
      </c>
      <c r="BS70" s="185">
        <v>141.43</v>
      </c>
      <c r="BT70" s="185">
        <v>225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3093504.61</v>
      </c>
      <c r="CD70" s="188">
        <v>0</v>
      </c>
      <c r="CE70" s="195">
        <f t="shared" si="0"/>
        <v>5866998.8200000003</v>
      </c>
      <c r="CF70" s="252"/>
    </row>
    <row r="71" spans="1:84" ht="12.6" customHeight="1" x14ac:dyDescent="0.2">
      <c r="A71" s="171" t="s">
        <v>243</v>
      </c>
      <c r="B71" s="175"/>
      <c r="C71" s="195">
        <f>SUM(C61:C68)+C69-C70</f>
        <v>5224670.0599999996</v>
      </c>
      <c r="D71" s="195">
        <f t="shared" ref="D71:AI71" si="5">SUM(D61:D69)-D70</f>
        <v>0</v>
      </c>
      <c r="E71" s="195">
        <f t="shared" si="5"/>
        <v>25297183.430000007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28611220.699999999</v>
      </c>
      <c r="Q71" s="195">
        <f t="shared" si="5"/>
        <v>0</v>
      </c>
      <c r="R71" s="195">
        <f t="shared" si="5"/>
        <v>2693544.4400000004</v>
      </c>
      <c r="S71" s="195">
        <f t="shared" si="5"/>
        <v>-61119.110000000015</v>
      </c>
      <c r="T71" s="195">
        <f t="shared" si="5"/>
        <v>0</v>
      </c>
      <c r="U71" s="195">
        <f t="shared" si="5"/>
        <v>6329013.1400000006</v>
      </c>
      <c r="V71" s="195">
        <f t="shared" si="5"/>
        <v>1470619.4200000002</v>
      </c>
      <c r="W71" s="195">
        <f t="shared" si="5"/>
        <v>0</v>
      </c>
      <c r="X71" s="195">
        <f t="shared" si="5"/>
        <v>0</v>
      </c>
      <c r="Y71" s="195">
        <f t="shared" si="5"/>
        <v>12265301.129999999</v>
      </c>
      <c r="Z71" s="195">
        <f t="shared" si="5"/>
        <v>17580.849999999999</v>
      </c>
      <c r="AA71" s="195">
        <f t="shared" si="5"/>
        <v>529476.68999999994</v>
      </c>
      <c r="AB71" s="195">
        <f t="shared" si="5"/>
        <v>15707166.350000001</v>
      </c>
      <c r="AC71" s="195">
        <f t="shared" si="5"/>
        <v>3318799.62</v>
      </c>
      <c r="AD71" s="195">
        <f t="shared" si="5"/>
        <v>0</v>
      </c>
      <c r="AE71" s="195">
        <f t="shared" si="5"/>
        <v>1391360.02</v>
      </c>
      <c r="AF71" s="195">
        <f t="shared" si="5"/>
        <v>0</v>
      </c>
      <c r="AG71" s="195">
        <f t="shared" si="5"/>
        <v>8852161.0600000005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4057870.95</v>
      </c>
      <c r="AK71" s="195">
        <f t="shared" si="6"/>
        <v>492447.42999999993</v>
      </c>
      <c r="AL71" s="195">
        <f t="shared" si="6"/>
        <v>178358.19999999998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791955.07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125.28</v>
      </c>
      <c r="AW71" s="195">
        <f t="shared" si="6"/>
        <v>0</v>
      </c>
      <c r="AX71" s="195">
        <f t="shared" si="6"/>
        <v>14955.1</v>
      </c>
      <c r="AY71" s="195">
        <f t="shared" si="6"/>
        <v>2744516.9499999997</v>
      </c>
      <c r="AZ71" s="195">
        <f t="shared" si="6"/>
        <v>0</v>
      </c>
      <c r="BA71" s="195">
        <f t="shared" si="6"/>
        <v>474708.52999999997</v>
      </c>
      <c r="BB71" s="195">
        <f t="shared" si="6"/>
        <v>617946.69999999995</v>
      </c>
      <c r="BC71" s="195">
        <f t="shared" si="6"/>
        <v>0</v>
      </c>
      <c r="BD71" s="195">
        <f t="shared" si="6"/>
        <v>63019.11</v>
      </c>
      <c r="BE71" s="195">
        <f t="shared" si="6"/>
        <v>6729658.5200000014</v>
      </c>
      <c r="BF71" s="195">
        <f t="shared" si="6"/>
        <v>1875959.78</v>
      </c>
      <c r="BG71" s="195">
        <f t="shared" si="6"/>
        <v>5581.1</v>
      </c>
      <c r="BH71" s="195">
        <f t="shared" si="6"/>
        <v>151223.4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162938</v>
      </c>
      <c r="BM71" s="195">
        <f t="shared" si="6"/>
        <v>0</v>
      </c>
      <c r="BN71" s="195">
        <f t="shared" si="6"/>
        <v>3329142.41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83135.790000000008</v>
      </c>
      <c r="BT71" s="195">
        <f t="shared" si="7"/>
        <v>351484.30000000005</v>
      </c>
      <c r="BU71" s="195">
        <f t="shared" si="7"/>
        <v>0</v>
      </c>
      <c r="BV71" s="195">
        <f t="shared" si="7"/>
        <v>171567.88</v>
      </c>
      <c r="BW71" s="195">
        <f t="shared" si="7"/>
        <v>357218.33999999997</v>
      </c>
      <c r="BX71" s="195">
        <f t="shared" si="7"/>
        <v>0</v>
      </c>
      <c r="BY71" s="195">
        <f t="shared" si="7"/>
        <v>4160021.6</v>
      </c>
      <c r="BZ71" s="195">
        <f t="shared" si="7"/>
        <v>0</v>
      </c>
      <c r="CA71" s="195">
        <f t="shared" si="7"/>
        <v>244727.93000000002</v>
      </c>
      <c r="CB71" s="195">
        <f t="shared" si="7"/>
        <v>0</v>
      </c>
      <c r="CC71" s="195">
        <f t="shared" si="7"/>
        <v>56616036.599287733</v>
      </c>
      <c r="CD71" s="245">
        <f>CD69-CD70</f>
        <v>9095956.2899999991</v>
      </c>
      <c r="CE71" s="195">
        <f>SUM(CE61:CE69)-CE70</f>
        <v>204417533.05928776</v>
      </c>
      <c r="CF71" s="252"/>
    </row>
    <row r="72" spans="1:84" ht="12.6" customHeight="1" x14ac:dyDescent="0.2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">
      <c r="A73" s="171" t="s">
        <v>245</v>
      </c>
      <c r="B73" s="175"/>
      <c r="C73" s="184">
        <v>7106454.0000000009</v>
      </c>
      <c r="D73" s="184">
        <v>0</v>
      </c>
      <c r="E73" s="185">
        <v>69029112.260000005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57064837.31000001</v>
      </c>
      <c r="Q73" s="185">
        <v>0</v>
      </c>
      <c r="R73" s="185">
        <v>11211444.77</v>
      </c>
      <c r="S73" s="185">
        <v>0</v>
      </c>
      <c r="T73" s="185">
        <v>0</v>
      </c>
      <c r="U73" s="185">
        <v>32892602.680000003</v>
      </c>
      <c r="V73" s="185">
        <v>4833682.0499999989</v>
      </c>
      <c r="W73" s="185">
        <v>0</v>
      </c>
      <c r="X73" s="185">
        <v>0</v>
      </c>
      <c r="Y73" s="185">
        <v>39714525.609999992</v>
      </c>
      <c r="Z73" s="185">
        <v>0</v>
      </c>
      <c r="AA73" s="185">
        <v>1514097.1099999996</v>
      </c>
      <c r="AB73" s="185">
        <v>36745125.5</v>
      </c>
      <c r="AC73" s="185">
        <v>21536891.449999996</v>
      </c>
      <c r="AD73" s="185">
        <v>0</v>
      </c>
      <c r="AE73" s="185">
        <v>2581382.7500000005</v>
      </c>
      <c r="AF73" s="185">
        <v>0</v>
      </c>
      <c r="AG73" s="185">
        <v>26130367.240000002</v>
      </c>
      <c r="AH73" s="185">
        <v>0</v>
      </c>
      <c r="AI73" s="185">
        <v>0</v>
      </c>
      <c r="AJ73" s="185">
        <v>560152.27999999991</v>
      </c>
      <c r="AK73" s="185">
        <v>1735132.9099999997</v>
      </c>
      <c r="AL73" s="185">
        <v>463067.86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313118875.78000009</v>
      </c>
      <c r="CF73" s="252"/>
    </row>
    <row r="74" spans="1:84" ht="12.6" customHeight="1" x14ac:dyDescent="0.2">
      <c r="A74" s="171" t="s">
        <v>246</v>
      </c>
      <c r="B74" s="175"/>
      <c r="C74" s="184">
        <v>30138.48</v>
      </c>
      <c r="D74" s="184">
        <v>0</v>
      </c>
      <c r="E74" s="185">
        <v>4047606.4199999995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118207970.74999999</v>
      </c>
      <c r="Q74" s="185">
        <v>0</v>
      </c>
      <c r="R74" s="185">
        <v>24873066.500000004</v>
      </c>
      <c r="S74" s="185">
        <v>0</v>
      </c>
      <c r="T74" s="185">
        <v>0</v>
      </c>
      <c r="U74" s="185">
        <v>26419029.020000003</v>
      </c>
      <c r="V74" s="185">
        <v>8704738.1099999975</v>
      </c>
      <c r="W74" s="185">
        <v>0</v>
      </c>
      <c r="X74" s="185">
        <v>0</v>
      </c>
      <c r="Y74" s="185">
        <v>23421445.57</v>
      </c>
      <c r="Z74" s="185">
        <v>0</v>
      </c>
      <c r="AA74" s="185">
        <v>2935537.98</v>
      </c>
      <c r="AB74" s="185">
        <v>48066598.860000007</v>
      </c>
      <c r="AC74" s="185">
        <v>1979463.3000000005</v>
      </c>
      <c r="AD74" s="185">
        <v>0</v>
      </c>
      <c r="AE74" s="185">
        <v>1482821.28</v>
      </c>
      <c r="AF74" s="185">
        <v>0</v>
      </c>
      <c r="AG74" s="185">
        <v>85296937.309999987</v>
      </c>
      <c r="AH74" s="185">
        <v>0</v>
      </c>
      <c r="AI74" s="185">
        <v>0</v>
      </c>
      <c r="AJ74" s="185">
        <v>14484116.23</v>
      </c>
      <c r="AK74" s="185">
        <v>183329.61</v>
      </c>
      <c r="AL74" s="185">
        <v>54625.21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817402.49000000011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361004827.12</v>
      </c>
      <c r="CF74" s="252"/>
    </row>
    <row r="75" spans="1:84" ht="12.6" customHeight="1" x14ac:dyDescent="0.2">
      <c r="A75" s="171" t="s">
        <v>247</v>
      </c>
      <c r="B75" s="175"/>
      <c r="C75" s="195">
        <f t="shared" ref="C75:AV75" si="9">SUM(C73:C74)</f>
        <v>7136592.4800000014</v>
      </c>
      <c r="D75" s="195">
        <f t="shared" si="9"/>
        <v>0</v>
      </c>
      <c r="E75" s="195">
        <f t="shared" si="9"/>
        <v>73076718.680000007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175272808.06</v>
      </c>
      <c r="Q75" s="195">
        <f t="shared" si="9"/>
        <v>0</v>
      </c>
      <c r="R75" s="195">
        <f t="shared" si="9"/>
        <v>36084511.270000003</v>
      </c>
      <c r="S75" s="195">
        <f t="shared" si="9"/>
        <v>0</v>
      </c>
      <c r="T75" s="195">
        <f t="shared" si="9"/>
        <v>0</v>
      </c>
      <c r="U75" s="195">
        <f t="shared" si="9"/>
        <v>59311631.700000003</v>
      </c>
      <c r="V75" s="195">
        <f t="shared" si="9"/>
        <v>13538420.159999996</v>
      </c>
      <c r="W75" s="195">
        <f t="shared" si="9"/>
        <v>0</v>
      </c>
      <c r="X75" s="195">
        <f t="shared" si="9"/>
        <v>0</v>
      </c>
      <c r="Y75" s="195">
        <f t="shared" si="9"/>
        <v>63135971.179999992</v>
      </c>
      <c r="Z75" s="195">
        <f t="shared" si="9"/>
        <v>0</v>
      </c>
      <c r="AA75" s="195">
        <f t="shared" si="9"/>
        <v>4449635.09</v>
      </c>
      <c r="AB75" s="195">
        <f t="shared" si="9"/>
        <v>84811724.360000014</v>
      </c>
      <c r="AC75" s="195">
        <f t="shared" si="9"/>
        <v>23516354.749999996</v>
      </c>
      <c r="AD75" s="195">
        <f t="shared" si="9"/>
        <v>0</v>
      </c>
      <c r="AE75" s="195">
        <f t="shared" si="9"/>
        <v>4064204.0300000003</v>
      </c>
      <c r="AF75" s="195">
        <f t="shared" si="9"/>
        <v>0</v>
      </c>
      <c r="AG75" s="195">
        <f t="shared" si="9"/>
        <v>111427304.54999998</v>
      </c>
      <c r="AH75" s="195">
        <f t="shared" si="9"/>
        <v>0</v>
      </c>
      <c r="AI75" s="195">
        <f t="shared" si="9"/>
        <v>0</v>
      </c>
      <c r="AJ75" s="195">
        <f t="shared" si="9"/>
        <v>15044268.51</v>
      </c>
      <c r="AK75" s="195">
        <f t="shared" si="9"/>
        <v>1918462.5199999996</v>
      </c>
      <c r="AL75" s="195">
        <f t="shared" si="9"/>
        <v>517693.07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817402.49000000011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674123702.89999998</v>
      </c>
      <c r="CF75" s="252"/>
    </row>
    <row r="76" spans="1:84" ht="12.6" customHeight="1" x14ac:dyDescent="0.2">
      <c r="A76" s="171" t="s">
        <v>248</v>
      </c>
      <c r="B76" s="175"/>
      <c r="C76" s="184">
        <v>5602.08</v>
      </c>
      <c r="D76" s="184">
        <v>0</v>
      </c>
      <c r="E76" s="185">
        <v>56012.509999999922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30711.800000000007</v>
      </c>
      <c r="Q76" s="185">
        <v>0</v>
      </c>
      <c r="R76" s="185">
        <v>199.57</v>
      </c>
      <c r="S76" s="185">
        <v>4017.7800000000007</v>
      </c>
      <c r="T76" s="185">
        <v>0</v>
      </c>
      <c r="U76" s="185">
        <v>4765.8900000000003</v>
      </c>
      <c r="V76" s="185">
        <v>1630.26</v>
      </c>
      <c r="W76" s="185">
        <v>0</v>
      </c>
      <c r="X76" s="185">
        <v>0</v>
      </c>
      <c r="Y76" s="185">
        <v>4092.57</v>
      </c>
      <c r="Z76" s="185">
        <v>222.86</v>
      </c>
      <c r="AA76" s="185">
        <v>1908.6100000000001</v>
      </c>
      <c r="AB76" s="185">
        <v>2304.6800000000003</v>
      </c>
      <c r="AC76" s="185">
        <v>1904.1200000000001</v>
      </c>
      <c r="AD76" s="185">
        <v>0</v>
      </c>
      <c r="AE76" s="185">
        <v>2275.9</v>
      </c>
      <c r="AF76" s="185">
        <v>0</v>
      </c>
      <c r="AG76" s="185">
        <v>12124.639999999998</v>
      </c>
      <c r="AH76" s="185">
        <v>0</v>
      </c>
      <c r="AI76" s="185">
        <v>0</v>
      </c>
      <c r="AJ76" s="185">
        <v>106.72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9480.0400000000027</v>
      </c>
      <c r="AZ76" s="185">
        <v>0</v>
      </c>
      <c r="BA76" s="185">
        <v>840.12</v>
      </c>
      <c r="BB76" s="185">
        <v>415.36</v>
      </c>
      <c r="BC76" s="185">
        <v>0</v>
      </c>
      <c r="BD76" s="185">
        <v>1669.58</v>
      </c>
      <c r="BE76" s="185">
        <v>28961.040000000001</v>
      </c>
      <c r="BF76" s="185">
        <v>2269.1000000000004</v>
      </c>
      <c r="BG76" s="185">
        <v>251.66000000000003</v>
      </c>
      <c r="BH76" s="185">
        <v>1644.45</v>
      </c>
      <c r="BI76" s="185">
        <v>0</v>
      </c>
      <c r="BJ76" s="185">
        <v>0</v>
      </c>
      <c r="BK76" s="185">
        <v>0</v>
      </c>
      <c r="BL76" s="185">
        <v>7889.8399999999983</v>
      </c>
      <c r="BM76" s="185">
        <v>0</v>
      </c>
      <c r="BN76" s="185">
        <v>5341</v>
      </c>
      <c r="BO76" s="185">
        <v>0</v>
      </c>
      <c r="BP76" s="185">
        <v>0</v>
      </c>
      <c r="BQ76" s="185">
        <v>0</v>
      </c>
      <c r="BR76" s="185">
        <v>0</v>
      </c>
      <c r="BS76" s="185">
        <v>1262.8799999999999</v>
      </c>
      <c r="BT76" s="185">
        <v>1306.9699999999998</v>
      </c>
      <c r="BU76" s="185">
        <v>0</v>
      </c>
      <c r="BV76" s="185">
        <v>5303.2099999999991</v>
      </c>
      <c r="BW76" s="185">
        <v>1045</v>
      </c>
      <c r="BX76" s="185">
        <v>0</v>
      </c>
      <c r="BY76" s="185">
        <v>1645.1000000000001</v>
      </c>
      <c r="BZ76" s="185">
        <v>0</v>
      </c>
      <c r="CA76" s="185">
        <v>4625.7800000000007</v>
      </c>
      <c r="CB76" s="185">
        <v>0</v>
      </c>
      <c r="CC76" s="185">
        <v>15273.25</v>
      </c>
      <c r="CD76" s="249" t="s">
        <v>221</v>
      </c>
      <c r="CE76" s="195">
        <f t="shared" si="8"/>
        <v>217104.36999999991</v>
      </c>
      <c r="CF76" s="195">
        <f>BE59-CE76</f>
        <v>0</v>
      </c>
    </row>
    <row r="77" spans="1:84" ht="12.6" customHeight="1" x14ac:dyDescent="0.2">
      <c r="A77" s="171" t="s">
        <v>249</v>
      </c>
      <c r="B77" s="175"/>
      <c r="C77" s="184">
        <v>11414.196691455458</v>
      </c>
      <c r="D77" s="184">
        <v>0</v>
      </c>
      <c r="E77" s="184">
        <v>166322.80330854453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177737</v>
      </c>
      <c r="CF77" s="195">
        <f>AY59-CE77</f>
        <v>0</v>
      </c>
    </row>
    <row r="78" spans="1:84" ht="12.6" customHeight="1" x14ac:dyDescent="0.2">
      <c r="A78" s="171" t="s">
        <v>250</v>
      </c>
      <c r="B78" s="175"/>
      <c r="C78" s="184">
        <v>1771.3219138758018</v>
      </c>
      <c r="D78" s="184">
        <v>0</v>
      </c>
      <c r="E78" s="184">
        <v>17710.597923304798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9710.7653504717637</v>
      </c>
      <c r="Q78" s="184">
        <v>0</v>
      </c>
      <c r="R78" s="184">
        <v>63.102046802650754</v>
      </c>
      <c r="S78" s="184">
        <v>1270.3820293769313</v>
      </c>
      <c r="T78" s="184">
        <v>0</v>
      </c>
      <c r="U78" s="184">
        <v>1506.9269621500489</v>
      </c>
      <c r="V78" s="184">
        <v>515.47197885698961</v>
      </c>
      <c r="W78" s="184">
        <v>0</v>
      </c>
      <c r="X78" s="184">
        <v>0</v>
      </c>
      <c r="Y78" s="184">
        <v>1294.0298826633484</v>
      </c>
      <c r="Z78" s="184">
        <v>70.466112894917828</v>
      </c>
      <c r="AA78" s="184">
        <v>603.48347721605091</v>
      </c>
      <c r="AB78" s="184">
        <v>728.71686739055554</v>
      </c>
      <c r="AC78" s="184">
        <v>602.06378392475506</v>
      </c>
      <c r="AD78" s="184">
        <v>0</v>
      </c>
      <c r="AE78" s="184">
        <v>719.61691796438777</v>
      </c>
      <c r="AF78" s="184">
        <v>0</v>
      </c>
      <c r="AG78" s="184">
        <v>3833.6904381685185</v>
      </c>
      <c r="AH78" s="184">
        <v>0</v>
      </c>
      <c r="AI78" s="184">
        <v>0</v>
      </c>
      <c r="AJ78" s="184">
        <v>33.743801346790043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265.63757859319014</v>
      </c>
      <c r="BB78" s="184">
        <v>131.33269609635227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519.95871556155259</v>
      </c>
      <c r="BI78" s="184">
        <v>0</v>
      </c>
      <c r="BJ78" s="249" t="s">
        <v>221</v>
      </c>
      <c r="BK78" s="184">
        <v>0</v>
      </c>
      <c r="BL78" s="184">
        <v>2494.6888457454825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399.3100810048183</v>
      </c>
      <c r="BT78" s="184">
        <v>413.25089998326627</v>
      </c>
      <c r="BU78" s="184">
        <v>0</v>
      </c>
      <c r="BV78" s="184">
        <v>1676.8221958424886</v>
      </c>
      <c r="BW78" s="184">
        <v>330.41859452207268</v>
      </c>
      <c r="BX78" s="184">
        <v>0</v>
      </c>
      <c r="BY78" s="184">
        <v>520.16423908924571</v>
      </c>
      <c r="BZ78" s="184">
        <v>0</v>
      </c>
      <c r="CA78" s="184">
        <v>1462.6255752806828</v>
      </c>
      <c r="CB78" s="184">
        <v>0</v>
      </c>
      <c r="CC78" s="249" t="s">
        <v>221</v>
      </c>
      <c r="CD78" s="249" t="s">
        <v>221</v>
      </c>
      <c r="CE78" s="195">
        <f t="shared" si="8"/>
        <v>48648.588908127473</v>
      </c>
      <c r="CF78" s="195"/>
    </row>
    <row r="79" spans="1:84" ht="12.6" customHeight="1" x14ac:dyDescent="0.2">
      <c r="A79" s="171" t="s">
        <v>251</v>
      </c>
      <c r="B79" s="175"/>
      <c r="C79" s="225">
        <v>63949.928712356093</v>
      </c>
      <c r="D79" s="225">
        <v>0</v>
      </c>
      <c r="E79" s="184">
        <v>931851.07128764398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995801.00000000012</v>
      </c>
      <c r="CF79" s="195">
        <f>BA59</f>
        <v>0</v>
      </c>
    </row>
    <row r="80" spans="1:84" ht="21" customHeight="1" x14ac:dyDescent="0.2">
      <c r="A80" s="171" t="s">
        <v>252</v>
      </c>
      <c r="B80" s="175"/>
      <c r="C80" s="187">
        <v>24.2</v>
      </c>
      <c r="D80" s="187">
        <v>0</v>
      </c>
      <c r="E80" s="187">
        <v>137.94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39.99</v>
      </c>
      <c r="Q80" s="187">
        <v>0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5.3100000000000005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46.47</v>
      </c>
      <c r="AH80" s="187">
        <v>0</v>
      </c>
      <c r="AI80" s="187">
        <v>0</v>
      </c>
      <c r="AJ80" s="187">
        <v>1.01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0.87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255.79</v>
      </c>
      <c r="CF80" s="255"/>
    </row>
    <row r="81" spans="1:5" ht="12.6" customHeight="1" x14ac:dyDescent="0.2">
      <c r="A81" s="208" t="s">
        <v>253</v>
      </c>
      <c r="B81" s="208"/>
      <c r="C81" s="208"/>
      <c r="D81" s="208"/>
      <c r="E81" s="208"/>
    </row>
    <row r="82" spans="1:5" ht="12.6" customHeight="1" x14ac:dyDescent="0.2">
      <c r="A82" s="171" t="s">
        <v>254</v>
      </c>
      <c r="B82" s="172"/>
      <c r="C82" s="282" t="s">
        <v>1275</v>
      </c>
      <c r="D82" s="256"/>
      <c r="E82" s="175"/>
    </row>
    <row r="83" spans="1:5" ht="12.6" customHeight="1" x14ac:dyDescent="0.2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">
      <c r="A86" s="173" t="s">
        <v>1252</v>
      </c>
      <c r="B86" s="172" t="s">
        <v>256</v>
      </c>
      <c r="C86" s="231">
        <v>0</v>
      </c>
      <c r="D86" s="205"/>
      <c r="E86" s="204"/>
    </row>
    <row r="87" spans="1:5" ht="12.6" customHeight="1" x14ac:dyDescent="0.2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" customHeight="1" x14ac:dyDescent="0.2">
      <c r="A90" s="173" t="s">
        <v>261</v>
      </c>
      <c r="B90" s="172" t="s">
        <v>256</v>
      </c>
      <c r="C90" s="230" t="s">
        <v>1271</v>
      </c>
      <c r="D90" s="205"/>
      <c r="E90" s="204"/>
    </row>
    <row r="91" spans="1:5" ht="12.6" customHeight="1" x14ac:dyDescent="0.2">
      <c r="A91" s="173" t="s">
        <v>262</v>
      </c>
      <c r="B91" s="172" t="s">
        <v>256</v>
      </c>
      <c r="C91" s="230" t="s">
        <v>1272</v>
      </c>
      <c r="D91" s="205"/>
      <c r="E91" s="204"/>
    </row>
    <row r="92" spans="1:5" ht="12.6" customHeight="1" x14ac:dyDescent="0.2">
      <c r="A92" s="173" t="s">
        <v>263</v>
      </c>
      <c r="B92" s="172" t="s">
        <v>256</v>
      </c>
      <c r="C92" s="226" t="s">
        <v>1273</v>
      </c>
      <c r="D92" s="256"/>
      <c r="E92" s="175"/>
    </row>
    <row r="93" spans="1:5" ht="12.6" customHeight="1" x14ac:dyDescent="0.2">
      <c r="A93" s="173" t="s">
        <v>264</v>
      </c>
      <c r="B93" s="172" t="s">
        <v>256</v>
      </c>
      <c r="C93" s="270" t="s">
        <v>1274</v>
      </c>
      <c r="D93" s="256"/>
      <c r="E93" s="175"/>
    </row>
    <row r="94" spans="1:5" ht="12.6" customHeight="1" x14ac:dyDescent="0.2">
      <c r="A94" s="173"/>
      <c r="B94" s="173"/>
      <c r="C94" s="191"/>
      <c r="D94" s="175"/>
      <c r="E94" s="175"/>
    </row>
    <row r="95" spans="1:5" ht="12.6" customHeight="1" x14ac:dyDescent="0.2">
      <c r="A95" s="208" t="s">
        <v>265</v>
      </c>
      <c r="B95" s="208"/>
      <c r="C95" s="208"/>
      <c r="D95" s="208"/>
      <c r="E95" s="208"/>
    </row>
    <row r="96" spans="1:5" ht="12.6" customHeight="1" x14ac:dyDescent="0.2">
      <c r="A96" s="257" t="s">
        <v>266</v>
      </c>
      <c r="B96" s="257"/>
      <c r="C96" s="257"/>
      <c r="D96" s="257"/>
      <c r="E96" s="257"/>
    </row>
    <row r="97" spans="1:5" ht="12.6" customHeight="1" x14ac:dyDescent="0.2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">
      <c r="A100" s="257" t="s">
        <v>269</v>
      </c>
      <c r="B100" s="257"/>
      <c r="C100" s="257"/>
      <c r="D100" s="257"/>
      <c r="E100" s="257"/>
    </row>
    <row r="101" spans="1:5" ht="12.6" customHeight="1" x14ac:dyDescent="0.2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">
      <c r="A103" s="257" t="s">
        <v>271</v>
      </c>
      <c r="B103" s="257"/>
      <c r="C103" s="257"/>
      <c r="D103" s="257"/>
      <c r="E103" s="257"/>
    </row>
    <row r="104" spans="1:5" ht="12.6" customHeight="1" x14ac:dyDescent="0.2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">
      <c r="A107" s="173"/>
      <c r="B107" s="172"/>
      <c r="C107" s="190"/>
      <c r="D107" s="175"/>
      <c r="E107" s="175"/>
    </row>
    <row r="108" spans="1:5" ht="13.5" customHeight="1" x14ac:dyDescent="0.2">
      <c r="A108" s="207" t="s">
        <v>275</v>
      </c>
      <c r="B108" s="208"/>
      <c r="C108" s="208"/>
      <c r="D108" s="208"/>
      <c r="E108" s="208"/>
    </row>
    <row r="109" spans="1:5" ht="13.5" customHeight="1" x14ac:dyDescent="0.2">
      <c r="A109" s="173"/>
      <c r="B109" s="172"/>
      <c r="C109" s="190"/>
      <c r="D109" s="175"/>
      <c r="E109" s="175"/>
    </row>
    <row r="110" spans="1:5" ht="12.6" customHeight="1" x14ac:dyDescent="0.2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">
      <c r="A111" s="173" t="s">
        <v>278</v>
      </c>
      <c r="B111" s="172" t="s">
        <v>256</v>
      </c>
      <c r="C111" s="189">
        <v>7752</v>
      </c>
      <c r="D111" s="174">
        <v>35418</v>
      </c>
      <c r="E111" s="175"/>
    </row>
    <row r="112" spans="1:5" ht="12.6" customHeight="1" x14ac:dyDescent="0.2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">
      <c r="A114" s="173" t="s">
        <v>281</v>
      </c>
      <c r="B114" s="172" t="s">
        <v>256</v>
      </c>
      <c r="C114" s="189">
        <v>1231</v>
      </c>
      <c r="D114" s="174">
        <v>2348</v>
      </c>
      <c r="E114" s="175"/>
    </row>
    <row r="115" spans="1:5" ht="12.6" customHeight="1" x14ac:dyDescent="0.2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">
      <c r="A116" s="173" t="s">
        <v>283</v>
      </c>
      <c r="B116" s="172" t="s">
        <v>256</v>
      </c>
      <c r="C116" s="189">
        <v>12</v>
      </c>
      <c r="D116" s="175"/>
      <c r="E116" s="175"/>
    </row>
    <row r="117" spans="1:5" ht="12.6" customHeight="1" x14ac:dyDescent="0.2">
      <c r="A117" s="173" t="s">
        <v>284</v>
      </c>
      <c r="B117" s="172" t="s">
        <v>256</v>
      </c>
      <c r="C117" s="189">
        <v>33</v>
      </c>
      <c r="D117" s="175"/>
      <c r="E117" s="175"/>
    </row>
    <row r="118" spans="1:5" ht="12.6" customHeight="1" x14ac:dyDescent="0.2">
      <c r="A118" s="173" t="s">
        <v>1239</v>
      </c>
      <c r="B118" s="172" t="s">
        <v>256</v>
      </c>
      <c r="C118" s="189">
        <v>111</v>
      </c>
      <c r="D118" s="175"/>
      <c r="E118" s="175"/>
    </row>
    <row r="119" spans="1:5" ht="12.6" customHeight="1" x14ac:dyDescent="0.2">
      <c r="A119" s="173" t="s">
        <v>285</v>
      </c>
      <c r="B119" s="172" t="s">
        <v>256</v>
      </c>
      <c r="C119" s="189">
        <v>8</v>
      </c>
      <c r="D119" s="175"/>
      <c r="E119" s="175"/>
    </row>
    <row r="120" spans="1:5" ht="12.6" customHeight="1" x14ac:dyDescent="0.2">
      <c r="A120" s="173" t="s">
        <v>286</v>
      </c>
      <c r="B120" s="172" t="s">
        <v>256</v>
      </c>
      <c r="C120" s="189">
        <v>18</v>
      </c>
      <c r="D120" s="175"/>
      <c r="E120" s="175"/>
    </row>
    <row r="121" spans="1:5" ht="12.6" customHeight="1" x14ac:dyDescent="0.2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">
      <c r="A124" s="173" t="s">
        <v>289</v>
      </c>
      <c r="B124" s="172"/>
      <c r="C124" s="189"/>
      <c r="D124" s="175"/>
      <c r="E124" s="175"/>
    </row>
    <row r="125" spans="1:5" ht="12.6" customHeight="1" x14ac:dyDescent="0.2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">
      <c r="A127" s="173" t="s">
        <v>291</v>
      </c>
      <c r="B127" s="175"/>
      <c r="C127" s="191"/>
      <c r="D127" s="175"/>
      <c r="E127" s="175">
        <f>SUM(C116:C126)</f>
        <v>182</v>
      </c>
    </row>
    <row r="128" spans="1:5" ht="12.6" customHeight="1" x14ac:dyDescent="0.2">
      <c r="A128" s="173" t="s">
        <v>292</v>
      </c>
      <c r="B128" s="172" t="s">
        <v>256</v>
      </c>
      <c r="C128" s="189">
        <v>197</v>
      </c>
      <c r="D128" s="175"/>
      <c r="E128" s="175"/>
    </row>
    <row r="129" spans="1:6" ht="12.6" customHeight="1" x14ac:dyDescent="0.2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" customHeight="1" x14ac:dyDescent="0.2">
      <c r="A130" s="173"/>
      <c r="B130" s="175"/>
      <c r="C130" s="191"/>
      <c r="D130" s="175"/>
      <c r="E130" s="175"/>
    </row>
    <row r="131" spans="1:6" ht="12.6" customHeight="1" x14ac:dyDescent="0.2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">
      <c r="A132" s="173"/>
      <c r="B132" s="173"/>
      <c r="C132" s="191"/>
      <c r="D132" s="175"/>
      <c r="E132" s="175"/>
    </row>
    <row r="133" spans="1:6" ht="12.6" customHeight="1" x14ac:dyDescent="0.2">
      <c r="A133" s="173"/>
      <c r="B133" s="173"/>
      <c r="C133" s="191"/>
      <c r="D133" s="175"/>
      <c r="E133" s="175"/>
    </row>
    <row r="134" spans="1:6" ht="12.6" customHeight="1" x14ac:dyDescent="0.2">
      <c r="A134" s="173"/>
      <c r="B134" s="173"/>
      <c r="C134" s="191"/>
      <c r="D134" s="175"/>
      <c r="E134" s="175"/>
    </row>
    <row r="135" spans="1:6" ht="18" customHeight="1" x14ac:dyDescent="0.2">
      <c r="A135" s="173"/>
      <c r="B135" s="173"/>
      <c r="C135" s="191"/>
      <c r="D135" s="175"/>
      <c r="E135" s="175"/>
    </row>
    <row r="136" spans="1:6" ht="12.6" customHeight="1" x14ac:dyDescent="0.2">
      <c r="A136" s="208" t="s">
        <v>1240</v>
      </c>
      <c r="B136" s="207"/>
      <c r="C136" s="207"/>
      <c r="D136" s="207"/>
      <c r="E136" s="207"/>
    </row>
    <row r="137" spans="1:6" ht="12.6" customHeight="1" x14ac:dyDescent="0.2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">
      <c r="A138" s="173" t="s">
        <v>277</v>
      </c>
      <c r="B138" s="174">
        <v>4045</v>
      </c>
      <c r="C138" s="189">
        <v>1882</v>
      </c>
      <c r="D138" s="174">
        <v>1825</v>
      </c>
      <c r="E138" s="175">
        <f>SUM(B138:D138)</f>
        <v>7752</v>
      </c>
    </row>
    <row r="139" spans="1:6" ht="12.6" customHeight="1" x14ac:dyDescent="0.2">
      <c r="A139" s="173" t="s">
        <v>215</v>
      </c>
      <c r="B139" s="174">
        <v>21492</v>
      </c>
      <c r="C139" s="189">
        <v>7754</v>
      </c>
      <c r="D139" s="174">
        <v>6172</v>
      </c>
      <c r="E139" s="175">
        <f>SUM(B139:D139)</f>
        <v>35418</v>
      </c>
    </row>
    <row r="140" spans="1:6" ht="12.6" customHeight="1" x14ac:dyDescent="0.2">
      <c r="A140" s="173" t="s">
        <v>298</v>
      </c>
      <c r="B140" s="174">
        <v>81991.094990095502</v>
      </c>
      <c r="C140" s="174">
        <v>51835.4290679236</v>
      </c>
      <c r="D140" s="174">
        <v>65328.475941980731</v>
      </c>
      <c r="E140" s="175">
        <f>SUM(B140:D140)</f>
        <v>199154.99999999983</v>
      </c>
    </row>
    <row r="141" spans="1:6" ht="12.6" customHeight="1" x14ac:dyDescent="0.2">
      <c r="A141" s="173" t="s">
        <v>245</v>
      </c>
      <c r="B141" s="174">
        <v>179125860.65000001</v>
      </c>
      <c r="C141" s="189">
        <v>66700564.380000003</v>
      </c>
      <c r="D141" s="174">
        <v>67292450.750000015</v>
      </c>
      <c r="E141" s="175">
        <f>SUM(B141:D141)</f>
        <v>313118875.78000003</v>
      </c>
      <c r="F141" s="199"/>
    </row>
    <row r="142" spans="1:6" ht="12.6" customHeight="1" x14ac:dyDescent="0.2">
      <c r="A142" s="173" t="s">
        <v>246</v>
      </c>
      <c r="B142" s="174">
        <v>148623841.09</v>
      </c>
      <c r="C142" s="189">
        <v>93961186.559999987</v>
      </c>
      <c r="D142" s="174">
        <v>118419799.47000001</v>
      </c>
      <c r="E142" s="175">
        <f>SUM(B142:D142)</f>
        <v>361004827.12</v>
      </c>
      <c r="F142" s="199"/>
    </row>
    <row r="143" spans="1:6" ht="12.6" customHeight="1" x14ac:dyDescent="0.2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">
      <c r="A155" s="177"/>
      <c r="B155" s="177"/>
      <c r="C155" s="193"/>
      <c r="D155" s="178"/>
      <c r="E155" s="175"/>
    </row>
    <row r="156" spans="1:5" ht="12.6" customHeight="1" x14ac:dyDescent="0.2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">
      <c r="A157" s="177" t="s">
        <v>304</v>
      </c>
      <c r="B157" s="174"/>
      <c r="C157" s="174"/>
      <c r="D157" s="175"/>
      <c r="E157" s="175"/>
    </row>
    <row r="158" spans="1:5" ht="12.6" customHeight="1" x14ac:dyDescent="0.2">
      <c r="A158" s="177"/>
      <c r="B158" s="178"/>
      <c r="C158" s="193"/>
      <c r="D158" s="175"/>
      <c r="E158" s="175"/>
    </row>
    <row r="159" spans="1:5" ht="12.6" customHeight="1" x14ac:dyDescent="0.2">
      <c r="A159" s="177"/>
      <c r="B159" s="177"/>
      <c r="C159" s="193"/>
      <c r="D159" s="178"/>
      <c r="E159" s="175"/>
    </row>
    <row r="160" spans="1:5" ht="12.6" customHeight="1" x14ac:dyDescent="0.2">
      <c r="A160" s="177"/>
      <c r="B160" s="177"/>
      <c r="C160" s="193"/>
      <c r="D160" s="178"/>
      <c r="E160" s="175"/>
    </row>
    <row r="161" spans="1:5" ht="12.6" customHeight="1" x14ac:dyDescent="0.2">
      <c r="A161" s="177"/>
      <c r="B161" s="177"/>
      <c r="C161" s="193"/>
      <c r="D161" s="178"/>
      <c r="E161" s="175"/>
    </row>
    <row r="162" spans="1:5" ht="21.75" customHeight="1" x14ac:dyDescent="0.2">
      <c r="A162" s="177"/>
      <c r="B162" s="177"/>
      <c r="C162" s="193"/>
      <c r="D162" s="178"/>
      <c r="E162" s="175"/>
    </row>
    <row r="163" spans="1:5" ht="11.45" customHeight="1" x14ac:dyDescent="0.2">
      <c r="A163" s="207" t="s">
        <v>305</v>
      </c>
      <c r="B163" s="208"/>
      <c r="C163" s="208"/>
      <c r="D163" s="208"/>
      <c r="E163" s="208"/>
    </row>
    <row r="164" spans="1:5" ht="11.45" customHeight="1" x14ac:dyDescent="0.2">
      <c r="A164" s="257" t="s">
        <v>306</v>
      </c>
      <c r="B164" s="257"/>
      <c r="C164" s="257"/>
      <c r="D164" s="257"/>
      <c r="E164" s="257"/>
    </row>
    <row r="165" spans="1:5" ht="11.45" customHeight="1" x14ac:dyDescent="0.2">
      <c r="A165" s="173" t="s">
        <v>307</v>
      </c>
      <c r="B165" s="172" t="s">
        <v>256</v>
      </c>
      <c r="C165" s="189">
        <v>4492593.99</v>
      </c>
      <c r="D165" s="175"/>
      <c r="E165" s="175"/>
    </row>
    <row r="166" spans="1:5" ht="11.45" customHeight="1" x14ac:dyDescent="0.2">
      <c r="A166" s="173" t="s">
        <v>308</v>
      </c>
      <c r="B166" s="172" t="s">
        <v>256</v>
      </c>
      <c r="C166" s="189">
        <v>49459.600000000006</v>
      </c>
      <c r="D166" s="175"/>
      <c r="E166" s="175"/>
    </row>
    <row r="167" spans="1:5" ht="11.45" customHeight="1" x14ac:dyDescent="0.2">
      <c r="A167" s="177" t="s">
        <v>309</v>
      </c>
      <c r="B167" s="172" t="s">
        <v>256</v>
      </c>
      <c r="C167" s="189">
        <v>-80589.459999999992</v>
      </c>
      <c r="D167" s="175"/>
      <c r="E167" s="175"/>
    </row>
    <row r="168" spans="1:5" ht="11.45" customHeight="1" x14ac:dyDescent="0.2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5" customHeight="1" x14ac:dyDescent="0.2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5" customHeight="1" x14ac:dyDescent="0.2">
      <c r="A170" s="173" t="s">
        <v>312</v>
      </c>
      <c r="B170" s="172" t="s">
        <v>256</v>
      </c>
      <c r="C170" s="189">
        <v>1254470.1099999999</v>
      </c>
      <c r="D170" s="175"/>
      <c r="E170" s="175"/>
    </row>
    <row r="171" spans="1:5" ht="11.45" customHeight="1" x14ac:dyDescent="0.2">
      <c r="A171" s="173" t="s">
        <v>313</v>
      </c>
      <c r="B171" s="172" t="s">
        <v>256</v>
      </c>
      <c r="C171" s="189">
        <v>56200.039999999979</v>
      </c>
      <c r="D171" s="175"/>
      <c r="E171" s="175"/>
    </row>
    <row r="172" spans="1:5" ht="11.45" customHeight="1" x14ac:dyDescent="0.2">
      <c r="A172" s="173" t="s">
        <v>313</v>
      </c>
      <c r="B172" s="172" t="s">
        <v>256</v>
      </c>
      <c r="C172" s="189"/>
      <c r="D172" s="175"/>
      <c r="E172" s="175"/>
    </row>
    <row r="173" spans="1:5" ht="11.45" customHeight="1" x14ac:dyDescent="0.2">
      <c r="A173" s="173" t="s">
        <v>203</v>
      </c>
      <c r="B173" s="175"/>
      <c r="C173" s="191"/>
      <c r="D173" s="175">
        <f>SUM(C165:C172)</f>
        <v>5772134.2800000003</v>
      </c>
      <c r="E173" s="175"/>
    </row>
    <row r="174" spans="1:5" ht="11.45" customHeight="1" x14ac:dyDescent="0.2">
      <c r="A174" s="257" t="s">
        <v>314</v>
      </c>
      <c r="B174" s="257"/>
      <c r="C174" s="257"/>
      <c r="D174" s="257"/>
      <c r="E174" s="257"/>
    </row>
    <row r="175" spans="1:5" ht="11.45" customHeight="1" x14ac:dyDescent="0.2">
      <c r="A175" s="173" t="s">
        <v>315</v>
      </c>
      <c r="B175" s="172" t="s">
        <v>256</v>
      </c>
      <c r="C175" s="189">
        <v>549082.85000000009</v>
      </c>
      <c r="D175" s="175"/>
      <c r="E175" s="175"/>
    </row>
    <row r="176" spans="1:5" ht="11.45" customHeight="1" x14ac:dyDescent="0.2">
      <c r="A176" s="173" t="s">
        <v>316</v>
      </c>
      <c r="B176" s="172" t="s">
        <v>256</v>
      </c>
      <c r="C176" s="189">
        <v>745264.21000000008</v>
      </c>
      <c r="D176" s="175"/>
      <c r="E176" s="175"/>
    </row>
    <row r="177" spans="1:5" ht="11.45" customHeight="1" x14ac:dyDescent="0.2">
      <c r="A177" s="173" t="s">
        <v>203</v>
      </c>
      <c r="B177" s="175"/>
      <c r="C177" s="191"/>
      <c r="D177" s="175">
        <f>SUM(C175:C176)</f>
        <v>1294347.06</v>
      </c>
      <c r="E177" s="175"/>
    </row>
    <row r="178" spans="1:5" ht="11.45" customHeight="1" x14ac:dyDescent="0.2">
      <c r="A178" s="257" t="s">
        <v>317</v>
      </c>
      <c r="B178" s="257"/>
      <c r="C178" s="257"/>
      <c r="D178" s="257"/>
      <c r="E178" s="257"/>
    </row>
    <row r="179" spans="1:5" ht="11.45" customHeight="1" x14ac:dyDescent="0.2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5" customHeight="1" x14ac:dyDescent="0.2">
      <c r="A180" s="173" t="s">
        <v>319</v>
      </c>
      <c r="B180" s="172" t="s">
        <v>256</v>
      </c>
      <c r="C180" s="189">
        <v>114.98</v>
      </c>
      <c r="D180" s="175"/>
      <c r="E180" s="175"/>
    </row>
    <row r="181" spans="1:5" ht="11.45" customHeight="1" x14ac:dyDescent="0.2">
      <c r="A181" s="173" t="s">
        <v>203</v>
      </c>
      <c r="B181" s="175"/>
      <c r="C181" s="191"/>
      <c r="D181" s="175">
        <f>SUM(C179:C180)</f>
        <v>114.98</v>
      </c>
      <c r="E181" s="175"/>
    </row>
    <row r="182" spans="1:5" ht="11.45" customHeight="1" x14ac:dyDescent="0.2">
      <c r="A182" s="257" t="s">
        <v>320</v>
      </c>
      <c r="B182" s="257"/>
      <c r="C182" s="257"/>
      <c r="D182" s="257"/>
      <c r="E182" s="257"/>
    </row>
    <row r="183" spans="1:5" ht="11.45" customHeight="1" x14ac:dyDescent="0.2">
      <c r="A183" s="173" t="s">
        <v>321</v>
      </c>
      <c r="B183" s="172" t="s">
        <v>256</v>
      </c>
      <c r="C183" s="189">
        <v>91147.49</v>
      </c>
      <c r="D183" s="175"/>
      <c r="E183" s="175"/>
    </row>
    <row r="184" spans="1:5" ht="11.45" customHeight="1" x14ac:dyDescent="0.2">
      <c r="A184" s="173" t="s">
        <v>322</v>
      </c>
      <c r="B184" s="172" t="s">
        <v>256</v>
      </c>
      <c r="C184" s="189">
        <v>7041833.4999999991</v>
      </c>
      <c r="D184" s="175"/>
      <c r="E184" s="175"/>
    </row>
    <row r="185" spans="1:5" ht="11.45" customHeight="1" x14ac:dyDescent="0.2">
      <c r="A185" s="173" t="s">
        <v>132</v>
      </c>
      <c r="B185" s="172" t="s">
        <v>256</v>
      </c>
      <c r="C185" s="189"/>
      <c r="D185" s="175"/>
      <c r="E185" s="175"/>
    </row>
    <row r="186" spans="1:5" ht="11.45" customHeight="1" x14ac:dyDescent="0.2">
      <c r="A186" s="173" t="s">
        <v>203</v>
      </c>
      <c r="B186" s="175"/>
      <c r="C186" s="191"/>
      <c r="D186" s="175">
        <f>SUM(C183:C185)</f>
        <v>7132980.9899999993</v>
      </c>
      <c r="E186" s="175"/>
    </row>
    <row r="187" spans="1:5" ht="11.45" customHeight="1" x14ac:dyDescent="0.2">
      <c r="A187" s="257" t="s">
        <v>323</v>
      </c>
      <c r="B187" s="257"/>
      <c r="C187" s="257"/>
      <c r="D187" s="257"/>
      <c r="E187" s="257"/>
    </row>
    <row r="188" spans="1:5" ht="11.45" customHeight="1" x14ac:dyDescent="0.2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5" customHeight="1" x14ac:dyDescent="0.2">
      <c r="A189" s="173" t="s">
        <v>325</v>
      </c>
      <c r="B189" s="172" t="s">
        <v>256</v>
      </c>
      <c r="C189" s="189">
        <v>1962860.32</v>
      </c>
      <c r="D189" s="175"/>
      <c r="E189" s="175"/>
    </row>
    <row r="190" spans="1:5" ht="11.45" customHeight="1" x14ac:dyDescent="0.2">
      <c r="A190" s="173" t="s">
        <v>203</v>
      </c>
      <c r="B190" s="175"/>
      <c r="C190" s="191"/>
      <c r="D190" s="175">
        <f>SUM(C188:C189)</f>
        <v>1962860.32</v>
      </c>
      <c r="E190" s="175"/>
    </row>
    <row r="191" spans="1:5" ht="18" customHeight="1" x14ac:dyDescent="0.2">
      <c r="A191" s="173"/>
      <c r="B191" s="175"/>
      <c r="C191" s="191"/>
      <c r="D191" s="175"/>
      <c r="E191" s="175"/>
    </row>
    <row r="192" spans="1:5" ht="12.6" customHeight="1" x14ac:dyDescent="0.2">
      <c r="A192" s="208" t="s">
        <v>326</v>
      </c>
      <c r="B192" s="208"/>
      <c r="C192" s="208"/>
      <c r="D192" s="208"/>
      <c r="E192" s="208"/>
    </row>
    <row r="193" spans="1:8" ht="12.6" customHeight="1" x14ac:dyDescent="0.2">
      <c r="A193" s="207" t="s">
        <v>327</v>
      </c>
      <c r="B193" s="208"/>
      <c r="C193" s="208"/>
      <c r="D193" s="208"/>
      <c r="E193" s="208"/>
    </row>
    <row r="194" spans="1:8" ht="12.6" customHeight="1" x14ac:dyDescent="0.2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">
      <c r="A195" s="173" t="s">
        <v>332</v>
      </c>
      <c r="B195" s="174">
        <v>3181104.64</v>
      </c>
      <c r="C195" s="189">
        <v>0</v>
      </c>
      <c r="D195" s="174">
        <v>0</v>
      </c>
      <c r="E195" s="175">
        <f t="shared" ref="E195:E203" si="10">SUM(B195:C195)-D195</f>
        <v>3181104.64</v>
      </c>
    </row>
    <row r="196" spans="1:8" ht="12.6" customHeight="1" x14ac:dyDescent="0.2">
      <c r="A196" s="173" t="s">
        <v>333</v>
      </c>
      <c r="B196" s="174">
        <v>3636125.5</v>
      </c>
      <c r="C196" s="189">
        <v>0</v>
      </c>
      <c r="D196" s="174">
        <v>0</v>
      </c>
      <c r="E196" s="175">
        <f t="shared" si="10"/>
        <v>3636125.5</v>
      </c>
    </row>
    <row r="197" spans="1:8" ht="12.6" customHeight="1" x14ac:dyDescent="0.2">
      <c r="A197" s="173" t="s">
        <v>334</v>
      </c>
      <c r="B197" s="174">
        <v>95122414.180000007</v>
      </c>
      <c r="C197" s="189">
        <v>0</v>
      </c>
      <c r="D197" s="174">
        <v>0</v>
      </c>
      <c r="E197" s="175">
        <f t="shared" si="10"/>
        <v>95122414.180000007</v>
      </c>
    </row>
    <row r="198" spans="1:8" ht="12.6" customHeight="1" x14ac:dyDescent="0.2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">
      <c r="A199" s="173" t="s">
        <v>336</v>
      </c>
      <c r="B199" s="174">
        <v>6722912.6299999999</v>
      </c>
      <c r="C199" s="189">
        <v>0</v>
      </c>
      <c r="D199" s="174">
        <v>0</v>
      </c>
      <c r="E199" s="175">
        <f t="shared" si="10"/>
        <v>6722912.6299999999</v>
      </c>
    </row>
    <row r="200" spans="1:8" ht="12.6" customHeight="1" x14ac:dyDescent="0.2">
      <c r="A200" s="173" t="s">
        <v>337</v>
      </c>
      <c r="B200" s="174">
        <v>36973913.329999998</v>
      </c>
      <c r="C200" s="189">
        <v>2534692.3099999996</v>
      </c>
      <c r="D200" s="174">
        <v>0</v>
      </c>
      <c r="E200" s="175">
        <f t="shared" si="10"/>
        <v>39508605.640000001</v>
      </c>
    </row>
    <row r="201" spans="1:8" ht="12.6" customHeight="1" x14ac:dyDescent="0.2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">
      <c r="A202" s="173" t="s">
        <v>339</v>
      </c>
      <c r="B202" s="174">
        <v>0</v>
      </c>
      <c r="C202" s="189">
        <v>0</v>
      </c>
      <c r="D202" s="174">
        <v>0</v>
      </c>
      <c r="E202" s="175">
        <f t="shared" si="10"/>
        <v>0</v>
      </c>
    </row>
    <row r="203" spans="1:8" ht="12.6" customHeight="1" x14ac:dyDescent="0.2">
      <c r="A203" s="173" t="s">
        <v>340</v>
      </c>
      <c r="B203" s="174">
        <v>2657779.3500000015</v>
      </c>
      <c r="C203" s="189">
        <v>-412507.15999999922</v>
      </c>
      <c r="D203" s="174">
        <v>-210621.82</v>
      </c>
      <c r="E203" s="175">
        <f t="shared" si="10"/>
        <v>2455894.0100000021</v>
      </c>
    </row>
    <row r="204" spans="1:8" ht="12.6" customHeight="1" x14ac:dyDescent="0.2">
      <c r="A204" s="173" t="s">
        <v>203</v>
      </c>
      <c r="B204" s="175">
        <f>SUM(B195:B203)</f>
        <v>148294249.63</v>
      </c>
      <c r="C204" s="191">
        <f>SUM(C195:C203)</f>
        <v>2122185.1500000004</v>
      </c>
      <c r="D204" s="175">
        <f>SUM(D195:D203)</f>
        <v>-210621.82</v>
      </c>
      <c r="E204" s="175">
        <f>SUM(E195:E203)</f>
        <v>150627056.59999999</v>
      </c>
    </row>
    <row r="205" spans="1:8" ht="12.6" customHeight="1" x14ac:dyDescent="0.2">
      <c r="A205" s="173"/>
      <c r="B205" s="173"/>
      <c r="C205" s="191"/>
      <c r="D205" s="175"/>
      <c r="E205" s="175"/>
    </row>
    <row r="206" spans="1:8" ht="12.6" customHeight="1" x14ac:dyDescent="0.2">
      <c r="A206" s="207" t="s">
        <v>341</v>
      </c>
      <c r="B206" s="207"/>
      <c r="C206" s="207"/>
      <c r="D206" s="207"/>
      <c r="E206" s="207"/>
    </row>
    <row r="207" spans="1:8" ht="12.6" customHeight="1" x14ac:dyDescent="0.2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">
      <c r="A209" s="173" t="s">
        <v>333</v>
      </c>
      <c r="B209" s="174">
        <v>3102377.2199999997</v>
      </c>
      <c r="C209" s="189">
        <v>108936.71000000004</v>
      </c>
      <c r="D209" s="174">
        <v>0</v>
      </c>
      <c r="E209" s="175">
        <f t="shared" ref="E209:E216" si="11">SUM(B209:C209)-D209</f>
        <v>3211313.9299999997</v>
      </c>
      <c r="H209" s="259"/>
    </row>
    <row r="210" spans="1:8" ht="12.6" customHeight="1" x14ac:dyDescent="0.2">
      <c r="A210" s="173" t="s">
        <v>334</v>
      </c>
      <c r="B210" s="174">
        <v>53033193.939999998</v>
      </c>
      <c r="C210" s="189">
        <v>2998733.6799999978</v>
      </c>
      <c r="D210" s="174">
        <v>0</v>
      </c>
      <c r="E210" s="175">
        <f t="shared" si="11"/>
        <v>56031927.619999997</v>
      </c>
      <c r="H210" s="259"/>
    </row>
    <row r="211" spans="1:8" ht="12.6" customHeight="1" x14ac:dyDescent="0.2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">
      <c r="A212" s="173" t="s">
        <v>336</v>
      </c>
      <c r="B212" s="174">
        <v>5487673.7800000003</v>
      </c>
      <c r="C212" s="189">
        <v>158788.74000000049</v>
      </c>
      <c r="D212" s="174">
        <v>0</v>
      </c>
      <c r="E212" s="175">
        <f t="shared" si="11"/>
        <v>5646462.5200000005</v>
      </c>
      <c r="H212" s="259"/>
    </row>
    <row r="213" spans="1:8" ht="12.6" customHeight="1" x14ac:dyDescent="0.2">
      <c r="A213" s="173" t="s">
        <v>337</v>
      </c>
      <c r="B213" s="174">
        <v>32004263.739999998</v>
      </c>
      <c r="C213" s="189">
        <v>1217088.369999991</v>
      </c>
      <c r="D213" s="174">
        <v>0</v>
      </c>
      <c r="E213" s="175">
        <f t="shared" si="11"/>
        <v>33221352.109999988</v>
      </c>
      <c r="H213" s="259"/>
    </row>
    <row r="214" spans="1:8" ht="12.6" customHeight="1" x14ac:dyDescent="0.2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">
      <c r="A217" s="173" t="s">
        <v>203</v>
      </c>
      <c r="B217" s="175">
        <f>SUM(B208:B216)</f>
        <v>93627508.679999992</v>
      </c>
      <c r="C217" s="191">
        <f>SUM(C208:C216)</f>
        <v>4483547.4999999898</v>
      </c>
      <c r="D217" s="175">
        <f>SUM(D208:D216)</f>
        <v>0</v>
      </c>
      <c r="E217" s="175">
        <f>SUM(E208:E216)</f>
        <v>98111056.179999992</v>
      </c>
    </row>
    <row r="218" spans="1:8" ht="21.75" customHeight="1" x14ac:dyDescent="0.2">
      <c r="A218" s="173"/>
      <c r="B218" s="175"/>
      <c r="C218" s="191"/>
      <c r="D218" s="175"/>
      <c r="E218" s="175"/>
    </row>
    <row r="219" spans="1:8" ht="12.6" customHeight="1" x14ac:dyDescent="0.2">
      <c r="A219" s="208" t="s">
        <v>342</v>
      </c>
      <c r="B219" s="208"/>
      <c r="C219" s="208"/>
      <c r="D219" s="208"/>
      <c r="E219" s="208"/>
    </row>
    <row r="220" spans="1:8" ht="12.6" customHeight="1" x14ac:dyDescent="0.2">
      <c r="A220" s="208"/>
      <c r="B220" s="286" t="s">
        <v>1255</v>
      </c>
      <c r="C220" s="286"/>
      <c r="D220" s="208"/>
      <c r="E220" s="208"/>
    </row>
    <row r="221" spans="1:8" ht="12.6" customHeight="1" x14ac:dyDescent="0.2">
      <c r="A221" s="272" t="s">
        <v>1255</v>
      </c>
      <c r="B221" s="208"/>
      <c r="C221" s="189">
        <v>2106577.9199999999</v>
      </c>
      <c r="D221" s="172">
        <f>C221</f>
        <v>2106577.9199999999</v>
      </c>
      <c r="E221" s="208"/>
    </row>
    <row r="222" spans="1:8" ht="12.6" customHeight="1" x14ac:dyDescent="0.2">
      <c r="A222" s="257" t="s">
        <v>343</v>
      </c>
      <c r="B222" s="257"/>
      <c r="C222" s="257"/>
      <c r="D222" s="257"/>
      <c r="E222" s="257"/>
    </row>
    <row r="223" spans="1:8" ht="12.6" customHeight="1" x14ac:dyDescent="0.2">
      <c r="A223" s="173" t="s">
        <v>344</v>
      </c>
      <c r="B223" s="172" t="s">
        <v>256</v>
      </c>
      <c r="C223" s="189">
        <v>243819691.65000004</v>
      </c>
      <c r="D223" s="175"/>
      <c r="E223" s="175"/>
    </row>
    <row r="224" spans="1:8" ht="12.6" customHeight="1" x14ac:dyDescent="0.2">
      <c r="A224" s="173" t="s">
        <v>345</v>
      </c>
      <c r="B224" s="172" t="s">
        <v>256</v>
      </c>
      <c r="C224" s="189">
        <v>121929858.40000001</v>
      </c>
      <c r="D224" s="175"/>
      <c r="E224" s="175"/>
    </row>
    <row r="225" spans="1:5" ht="12.6" customHeight="1" x14ac:dyDescent="0.2">
      <c r="A225" s="173" t="s">
        <v>346</v>
      </c>
      <c r="B225" s="172" t="s">
        <v>256</v>
      </c>
      <c r="C225" s="189">
        <v>6646507.3200000003</v>
      </c>
      <c r="D225" s="175"/>
      <c r="E225" s="175"/>
    </row>
    <row r="226" spans="1:5" ht="12.6" customHeight="1" x14ac:dyDescent="0.2">
      <c r="A226" s="173" t="s">
        <v>347</v>
      </c>
      <c r="B226" s="172" t="s">
        <v>256</v>
      </c>
      <c r="C226" s="189">
        <v>17757150.010000002</v>
      </c>
      <c r="D226" s="175"/>
      <c r="E226" s="175"/>
    </row>
    <row r="227" spans="1:5" ht="12.6" customHeight="1" x14ac:dyDescent="0.2">
      <c r="A227" s="173" t="s">
        <v>348</v>
      </c>
      <c r="B227" s="172" t="s">
        <v>256</v>
      </c>
      <c r="C227" s="189">
        <v>67708823.079999983</v>
      </c>
      <c r="D227" s="175"/>
      <c r="E227" s="175"/>
    </row>
    <row r="228" spans="1:5" ht="12.6" customHeight="1" x14ac:dyDescent="0.2">
      <c r="A228" s="173" t="s">
        <v>349</v>
      </c>
      <c r="B228" s="172" t="s">
        <v>256</v>
      </c>
      <c r="C228" s="189">
        <v>895086.78000000026</v>
      </c>
      <c r="D228" s="175"/>
      <c r="E228" s="175"/>
    </row>
    <row r="229" spans="1:5" ht="12.6" customHeight="1" x14ac:dyDescent="0.2">
      <c r="A229" s="173" t="s">
        <v>350</v>
      </c>
      <c r="B229" s="175"/>
      <c r="C229" s="191"/>
      <c r="D229" s="175">
        <f>SUM(C223:C228)</f>
        <v>458757117.24000001</v>
      </c>
      <c r="E229" s="175"/>
    </row>
    <row r="230" spans="1:5" ht="12.6" customHeight="1" x14ac:dyDescent="0.2">
      <c r="A230" s="257" t="s">
        <v>351</v>
      </c>
      <c r="B230" s="257"/>
      <c r="C230" s="257"/>
      <c r="D230" s="257"/>
      <c r="E230" s="257"/>
    </row>
    <row r="231" spans="1:5" ht="12.6" customHeight="1" x14ac:dyDescent="0.2">
      <c r="A231" s="171" t="s">
        <v>352</v>
      </c>
      <c r="B231" s="172" t="s">
        <v>256</v>
      </c>
      <c r="C231" s="189">
        <v>926</v>
      </c>
      <c r="D231" s="175"/>
      <c r="E231" s="175"/>
    </row>
    <row r="232" spans="1:5" ht="12.6" customHeight="1" x14ac:dyDescent="0.2">
      <c r="A232" s="171"/>
      <c r="B232" s="172"/>
      <c r="C232" s="191"/>
      <c r="D232" s="175"/>
      <c r="E232" s="175"/>
    </row>
    <row r="233" spans="1:5" ht="12.6" customHeight="1" x14ac:dyDescent="0.2">
      <c r="A233" s="171" t="s">
        <v>353</v>
      </c>
      <c r="B233" s="172" t="s">
        <v>256</v>
      </c>
      <c r="C233" s="189">
        <v>4013889.3499999996</v>
      </c>
      <c r="D233" s="175"/>
      <c r="E233" s="175"/>
    </row>
    <row r="234" spans="1:5" ht="12.6" customHeight="1" x14ac:dyDescent="0.2">
      <c r="A234" s="171" t="s">
        <v>354</v>
      </c>
      <c r="B234" s="172" t="s">
        <v>256</v>
      </c>
      <c r="C234" s="189">
        <v>7209265.6500000004</v>
      </c>
      <c r="D234" s="175"/>
      <c r="E234" s="175"/>
    </row>
    <row r="235" spans="1:5" ht="12.6" customHeight="1" x14ac:dyDescent="0.2">
      <c r="A235" s="173"/>
      <c r="B235" s="175"/>
      <c r="C235" s="191"/>
      <c r="D235" s="175"/>
      <c r="E235" s="175"/>
    </row>
    <row r="236" spans="1:5" ht="12.6" customHeight="1" x14ac:dyDescent="0.2">
      <c r="A236" s="171" t="s">
        <v>355</v>
      </c>
      <c r="B236" s="175"/>
      <c r="C236" s="191"/>
      <c r="D236" s="175">
        <f>SUM(C233:C235)</f>
        <v>11223155</v>
      </c>
      <c r="E236" s="175"/>
    </row>
    <row r="237" spans="1:5" ht="12.6" customHeight="1" x14ac:dyDescent="0.2">
      <c r="A237" s="257" t="s">
        <v>356</v>
      </c>
      <c r="B237" s="257"/>
      <c r="C237" s="257"/>
      <c r="D237" s="257"/>
      <c r="E237" s="257"/>
    </row>
    <row r="238" spans="1:5" ht="12.6" customHeight="1" x14ac:dyDescent="0.2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">
      <c r="A241" s="173"/>
      <c r="B241" s="175"/>
      <c r="C241" s="191"/>
      <c r="D241" s="175"/>
      <c r="E241" s="175"/>
    </row>
    <row r="242" spans="1:5" ht="12.6" customHeight="1" x14ac:dyDescent="0.2">
      <c r="A242" s="173" t="s">
        <v>359</v>
      </c>
      <c r="B242" s="175"/>
      <c r="C242" s="191"/>
      <c r="D242" s="175">
        <f>D221+D229+D236+D240</f>
        <v>472086850.16000003</v>
      </c>
      <c r="E242" s="175"/>
    </row>
    <row r="243" spans="1:5" ht="12.6" customHeight="1" x14ac:dyDescent="0.2">
      <c r="A243" s="173"/>
      <c r="B243" s="173"/>
      <c r="C243" s="191"/>
      <c r="D243" s="175"/>
      <c r="E243" s="175"/>
    </row>
    <row r="244" spans="1:5" ht="12.6" customHeight="1" x14ac:dyDescent="0.2">
      <c r="A244" s="173"/>
      <c r="B244" s="173"/>
      <c r="C244" s="191"/>
      <c r="D244" s="175"/>
      <c r="E244" s="175"/>
    </row>
    <row r="245" spans="1:5" ht="12.6" customHeight="1" x14ac:dyDescent="0.2">
      <c r="A245" s="173"/>
      <c r="B245" s="173"/>
      <c r="C245" s="191"/>
      <c r="D245" s="175"/>
      <c r="E245" s="175"/>
    </row>
    <row r="246" spans="1:5" ht="12.6" customHeight="1" x14ac:dyDescent="0.2">
      <c r="A246" s="173"/>
      <c r="B246" s="173"/>
      <c r="C246" s="191"/>
      <c r="D246" s="175"/>
      <c r="E246" s="175"/>
    </row>
    <row r="247" spans="1:5" ht="21.75" customHeight="1" x14ac:dyDescent="0.2">
      <c r="A247" s="173"/>
      <c r="B247" s="173"/>
      <c r="C247" s="191"/>
      <c r="D247" s="175"/>
      <c r="E247" s="175"/>
    </row>
    <row r="248" spans="1:5" ht="12.4" customHeight="1" x14ac:dyDescent="0.2">
      <c r="A248" s="208" t="s">
        <v>360</v>
      </c>
      <c r="B248" s="208"/>
      <c r="C248" s="208"/>
      <c r="D248" s="208"/>
      <c r="E248" s="208"/>
    </row>
    <row r="249" spans="1:5" ht="11.25" customHeight="1" x14ac:dyDescent="0.2">
      <c r="A249" s="257" t="s">
        <v>361</v>
      </c>
      <c r="B249" s="257"/>
      <c r="C249" s="257"/>
      <c r="D249" s="257"/>
      <c r="E249" s="257"/>
    </row>
    <row r="250" spans="1:5" ht="12.4" customHeight="1" x14ac:dyDescent="0.2">
      <c r="A250" s="173" t="s">
        <v>362</v>
      </c>
      <c r="B250" s="172" t="s">
        <v>256</v>
      </c>
      <c r="C250" s="189">
        <v>10920</v>
      </c>
      <c r="D250" s="175"/>
      <c r="E250" s="175"/>
    </row>
    <row r="251" spans="1:5" ht="12.4" customHeight="1" x14ac:dyDescent="0.2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2">
      <c r="A252" s="173" t="s">
        <v>364</v>
      </c>
      <c r="B252" s="172" t="s">
        <v>256</v>
      </c>
      <c r="C252" s="189">
        <v>70751050.060000002</v>
      </c>
      <c r="D252" s="175"/>
      <c r="E252" s="175"/>
    </row>
    <row r="253" spans="1:5" ht="12.4" customHeight="1" x14ac:dyDescent="0.2">
      <c r="A253" s="173" t="s">
        <v>365</v>
      </c>
      <c r="B253" s="172" t="s">
        <v>256</v>
      </c>
      <c r="C253" s="189">
        <v>47758507.93</v>
      </c>
      <c r="D253" s="175"/>
      <c r="E253" s="175"/>
    </row>
    <row r="254" spans="1:5" ht="12.4" customHeight="1" x14ac:dyDescent="0.2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2">
      <c r="A255" s="173" t="s">
        <v>366</v>
      </c>
      <c r="B255" s="172" t="s">
        <v>256</v>
      </c>
      <c r="C255" s="189">
        <v>56383404.870000005</v>
      </c>
      <c r="D255" s="175"/>
      <c r="E255" s="175"/>
    </row>
    <row r="256" spans="1:5" ht="12.4" customHeight="1" x14ac:dyDescent="0.2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2">
      <c r="A257" s="173" t="s">
        <v>368</v>
      </c>
      <c r="B257" s="172" t="s">
        <v>256</v>
      </c>
      <c r="C257" s="189">
        <v>2157057.9</v>
      </c>
      <c r="D257" s="175"/>
      <c r="E257" s="175"/>
    </row>
    <row r="258" spans="1:5" ht="12.4" customHeight="1" x14ac:dyDescent="0.2">
      <c r="A258" s="173" t="s">
        <v>369</v>
      </c>
      <c r="B258" s="172" t="s">
        <v>256</v>
      </c>
      <c r="C258" s="189">
        <v>6000.09</v>
      </c>
      <c r="D258" s="175"/>
      <c r="E258" s="175"/>
    </row>
    <row r="259" spans="1:5" ht="12.4" customHeight="1" x14ac:dyDescent="0.2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" customHeight="1" x14ac:dyDescent="0.2">
      <c r="A260" s="173" t="s">
        <v>371</v>
      </c>
      <c r="B260" s="175"/>
      <c r="C260" s="191"/>
      <c r="D260" s="175">
        <f>SUM(C250:C252)-C253+SUM(C254:C259)</f>
        <v>81549924.99000001</v>
      </c>
      <c r="E260" s="175"/>
    </row>
    <row r="261" spans="1:5" ht="11.25" customHeight="1" x14ac:dyDescent="0.2">
      <c r="A261" s="257" t="s">
        <v>372</v>
      </c>
      <c r="B261" s="257"/>
      <c r="C261" s="257"/>
      <c r="D261" s="257"/>
      <c r="E261" s="257"/>
    </row>
    <row r="262" spans="1:5" ht="12.4" customHeight="1" x14ac:dyDescent="0.2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2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2">
      <c r="A264" s="173" t="s">
        <v>373</v>
      </c>
      <c r="B264" s="172" t="s">
        <v>256</v>
      </c>
      <c r="C264" s="189">
        <v>15498840.4</v>
      </c>
      <c r="D264" s="175"/>
      <c r="E264" s="175"/>
    </row>
    <row r="265" spans="1:5" ht="12.4" customHeight="1" x14ac:dyDescent="0.2">
      <c r="A265" s="173" t="s">
        <v>374</v>
      </c>
      <c r="B265" s="175"/>
      <c r="C265" s="191"/>
      <c r="D265" s="175">
        <f>SUM(C262:C264)</f>
        <v>15498840.4</v>
      </c>
      <c r="E265" s="175"/>
    </row>
    <row r="266" spans="1:5" ht="11.25" customHeight="1" x14ac:dyDescent="0.2">
      <c r="A266" s="257" t="s">
        <v>375</v>
      </c>
      <c r="B266" s="257"/>
      <c r="C266" s="257"/>
      <c r="D266" s="257"/>
      <c r="E266" s="257"/>
    </row>
    <row r="267" spans="1:5" ht="12.4" customHeight="1" x14ac:dyDescent="0.2">
      <c r="A267" s="173" t="s">
        <v>332</v>
      </c>
      <c r="B267" s="172" t="s">
        <v>256</v>
      </c>
      <c r="C267" s="189">
        <v>3181104.64</v>
      </c>
      <c r="D267" s="175"/>
      <c r="E267" s="175"/>
    </row>
    <row r="268" spans="1:5" ht="12.4" customHeight="1" x14ac:dyDescent="0.2">
      <c r="A268" s="173" t="s">
        <v>333</v>
      </c>
      <c r="B268" s="172" t="s">
        <v>256</v>
      </c>
      <c r="C268" s="189">
        <v>2540479.87</v>
      </c>
      <c r="D268" s="175"/>
      <c r="E268" s="175"/>
    </row>
    <row r="269" spans="1:5" ht="12.4" customHeight="1" x14ac:dyDescent="0.2">
      <c r="A269" s="173" t="s">
        <v>334</v>
      </c>
      <c r="B269" s="172" t="s">
        <v>256</v>
      </c>
      <c r="C269" s="189">
        <v>95122414.180000007</v>
      </c>
      <c r="D269" s="175"/>
      <c r="E269" s="175"/>
    </row>
    <row r="270" spans="1:5" ht="12.4" customHeight="1" x14ac:dyDescent="0.2">
      <c r="A270" s="173" t="s">
        <v>376</v>
      </c>
      <c r="B270" s="172" t="s">
        <v>256</v>
      </c>
      <c r="C270" s="189"/>
      <c r="D270" s="175"/>
      <c r="E270" s="175"/>
    </row>
    <row r="271" spans="1:5" ht="12.4" customHeight="1" x14ac:dyDescent="0.2">
      <c r="A271" s="173" t="s">
        <v>377</v>
      </c>
      <c r="B271" s="172" t="s">
        <v>256</v>
      </c>
      <c r="C271" s="189">
        <v>6722912.6299999999</v>
      </c>
      <c r="D271" s="175"/>
      <c r="E271" s="175"/>
    </row>
    <row r="272" spans="1:5" ht="12.4" customHeight="1" x14ac:dyDescent="0.2">
      <c r="A272" s="173" t="s">
        <v>378</v>
      </c>
      <c r="B272" s="172" t="s">
        <v>256</v>
      </c>
      <c r="C272" s="189">
        <v>39508605.640000001</v>
      </c>
      <c r="D272" s="175"/>
      <c r="E272" s="175"/>
    </row>
    <row r="273" spans="1:5" ht="12.4" customHeight="1" x14ac:dyDescent="0.2">
      <c r="A273" s="173" t="s">
        <v>339</v>
      </c>
      <c r="B273" s="172" t="s">
        <v>256</v>
      </c>
      <c r="C273" s="189">
        <v>1095645.6299999999</v>
      </c>
      <c r="D273" s="175"/>
      <c r="E273" s="175"/>
    </row>
    <row r="274" spans="1:5" ht="12.4" customHeight="1" x14ac:dyDescent="0.2">
      <c r="A274" s="173" t="s">
        <v>340</v>
      </c>
      <c r="B274" s="172" t="s">
        <v>256</v>
      </c>
      <c r="C274" s="189">
        <v>2455894.0100000002</v>
      </c>
      <c r="D274" s="175"/>
      <c r="E274" s="175"/>
    </row>
    <row r="275" spans="1:5" ht="12.4" customHeight="1" x14ac:dyDescent="0.2">
      <c r="A275" s="173" t="s">
        <v>379</v>
      </c>
      <c r="B275" s="175"/>
      <c r="C275" s="191"/>
      <c r="D275" s="175">
        <f>SUM(C267:C274)</f>
        <v>150627056.59999999</v>
      </c>
      <c r="E275" s="175"/>
    </row>
    <row r="276" spans="1:5" ht="12.6" customHeight="1" x14ac:dyDescent="0.2">
      <c r="A276" s="173" t="s">
        <v>380</v>
      </c>
      <c r="B276" s="172" t="s">
        <v>256</v>
      </c>
      <c r="C276" s="189">
        <v>98111056.179999992</v>
      </c>
      <c r="D276" s="175"/>
      <c r="E276" s="175"/>
    </row>
    <row r="277" spans="1:5" ht="12.6" customHeight="1" x14ac:dyDescent="0.2">
      <c r="A277" s="173" t="s">
        <v>381</v>
      </c>
      <c r="B277" s="175"/>
      <c r="C277" s="191"/>
      <c r="D277" s="175">
        <f>D275-C276</f>
        <v>52516000.420000002</v>
      </c>
      <c r="E277" s="175"/>
    </row>
    <row r="278" spans="1:5" ht="12.6" customHeight="1" x14ac:dyDescent="0.2">
      <c r="A278" s="257" t="s">
        <v>382</v>
      </c>
      <c r="B278" s="257"/>
      <c r="C278" s="257"/>
      <c r="D278" s="257"/>
      <c r="E278" s="257"/>
    </row>
    <row r="279" spans="1:5" ht="12.6" customHeight="1" x14ac:dyDescent="0.2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">
      <c r="A282" s="173" t="s">
        <v>373</v>
      </c>
      <c r="B282" s="172" t="s">
        <v>256</v>
      </c>
      <c r="C282" s="189">
        <v>6344465.3300000001</v>
      </c>
      <c r="D282" s="175"/>
      <c r="E282" s="175"/>
    </row>
    <row r="283" spans="1:5" ht="12.6" customHeight="1" x14ac:dyDescent="0.2">
      <c r="A283" s="173" t="s">
        <v>386</v>
      </c>
      <c r="B283" s="175"/>
      <c r="C283" s="191"/>
      <c r="D283" s="175">
        <f>C279-C280+C281+C282</f>
        <v>6344465.3300000001</v>
      </c>
      <c r="E283" s="175"/>
    </row>
    <row r="284" spans="1:5" ht="12.6" customHeight="1" x14ac:dyDescent="0.2">
      <c r="A284" s="173"/>
      <c r="B284" s="175"/>
      <c r="C284" s="191"/>
      <c r="D284" s="175"/>
      <c r="E284" s="175"/>
    </row>
    <row r="285" spans="1:5" ht="12.6" customHeight="1" x14ac:dyDescent="0.2">
      <c r="A285" s="257" t="s">
        <v>387</v>
      </c>
      <c r="B285" s="257"/>
      <c r="C285" s="257"/>
      <c r="D285" s="257"/>
      <c r="E285" s="257"/>
    </row>
    <row r="286" spans="1:5" ht="12.6" customHeight="1" x14ac:dyDescent="0.2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">
      <c r="A291" s="173"/>
      <c r="B291" s="175"/>
      <c r="C291" s="191"/>
      <c r="D291" s="175"/>
      <c r="E291" s="175"/>
    </row>
    <row r="292" spans="1:5" ht="12.6" customHeight="1" x14ac:dyDescent="0.2">
      <c r="A292" s="173" t="s">
        <v>393</v>
      </c>
      <c r="B292" s="175"/>
      <c r="C292" s="191"/>
      <c r="D292" s="175">
        <f>D260+D265+D277+D283+D290</f>
        <v>155909231.14000002</v>
      </c>
      <c r="E292" s="175"/>
    </row>
    <row r="293" spans="1:5" ht="12.6" customHeight="1" x14ac:dyDescent="0.2">
      <c r="A293" s="173"/>
      <c r="B293" s="173"/>
      <c r="C293" s="191"/>
      <c r="D293" s="175"/>
      <c r="E293" s="175"/>
    </row>
    <row r="294" spans="1:5" ht="12.6" customHeight="1" x14ac:dyDescent="0.2">
      <c r="A294" s="173"/>
      <c r="B294" s="173"/>
      <c r="C294" s="191"/>
      <c r="D294" s="175"/>
      <c r="E294" s="175"/>
    </row>
    <row r="295" spans="1:5" ht="12.6" customHeight="1" x14ac:dyDescent="0.2">
      <c r="A295" s="173"/>
      <c r="B295" s="173"/>
      <c r="C295" s="191"/>
      <c r="D295" s="175"/>
      <c r="E295" s="175"/>
    </row>
    <row r="296" spans="1:5" ht="12.6" customHeight="1" x14ac:dyDescent="0.2">
      <c r="A296" s="173"/>
      <c r="B296" s="173"/>
      <c r="C296" s="191"/>
      <c r="D296" s="175"/>
      <c r="E296" s="175"/>
    </row>
    <row r="297" spans="1:5" ht="12.6" customHeight="1" x14ac:dyDescent="0.2">
      <c r="A297" s="173"/>
      <c r="B297" s="173"/>
      <c r="C297" s="191"/>
      <c r="D297" s="175"/>
      <c r="E297" s="175"/>
    </row>
    <row r="298" spans="1:5" ht="12.6" customHeight="1" x14ac:dyDescent="0.2">
      <c r="A298" s="173"/>
      <c r="B298" s="173"/>
      <c r="C298" s="191"/>
      <c r="D298" s="175"/>
      <c r="E298" s="175"/>
    </row>
    <row r="299" spans="1:5" ht="12.6" customHeight="1" x14ac:dyDescent="0.2">
      <c r="A299" s="173"/>
      <c r="B299" s="173"/>
      <c r="C299" s="191"/>
      <c r="D299" s="175"/>
      <c r="E299" s="175"/>
    </row>
    <row r="300" spans="1:5" ht="12.6" customHeight="1" x14ac:dyDescent="0.2">
      <c r="A300" s="173"/>
      <c r="B300" s="173"/>
      <c r="C300" s="191"/>
      <c r="D300" s="175"/>
      <c r="E300" s="175"/>
    </row>
    <row r="301" spans="1:5" ht="20.25" customHeight="1" x14ac:dyDescent="0.2">
      <c r="A301" s="173"/>
      <c r="B301" s="173"/>
      <c r="C301" s="191"/>
      <c r="D301" s="175"/>
      <c r="E301" s="175"/>
    </row>
    <row r="302" spans="1:5" ht="12.6" customHeight="1" x14ac:dyDescent="0.2">
      <c r="A302" s="208" t="s">
        <v>394</v>
      </c>
      <c r="B302" s="208"/>
      <c r="C302" s="208"/>
      <c r="D302" s="208"/>
      <c r="E302" s="208"/>
    </row>
    <row r="303" spans="1:5" ht="14.25" customHeight="1" x14ac:dyDescent="0.2">
      <c r="A303" s="257" t="s">
        <v>395</v>
      </c>
      <c r="B303" s="257"/>
      <c r="C303" s="257"/>
      <c r="D303" s="257"/>
      <c r="E303" s="257"/>
    </row>
    <row r="304" spans="1:5" ht="12.6" customHeight="1" x14ac:dyDescent="0.2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">
      <c r="A305" s="173" t="s">
        <v>397</v>
      </c>
      <c r="B305" s="172" t="s">
        <v>256</v>
      </c>
      <c r="C305" s="189">
        <v>2940163.4699999997</v>
      </c>
      <c r="D305" s="175"/>
      <c r="E305" s="175"/>
    </row>
    <row r="306" spans="1:5" ht="12.6" customHeight="1" x14ac:dyDescent="0.2">
      <c r="A306" s="173" t="s">
        <v>398</v>
      </c>
      <c r="B306" s="172" t="s">
        <v>256</v>
      </c>
      <c r="C306" s="189">
        <v>4690817.24</v>
      </c>
      <c r="D306" s="175"/>
      <c r="E306" s="175"/>
    </row>
    <row r="307" spans="1:5" ht="12.6" customHeight="1" x14ac:dyDescent="0.2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">
      <c r="A312" s="173" t="s">
        <v>403</v>
      </c>
      <c r="B312" s="172" t="s">
        <v>256</v>
      </c>
      <c r="C312" s="189">
        <v>1364819.65</v>
      </c>
      <c r="D312" s="175"/>
      <c r="E312" s="175"/>
    </row>
    <row r="313" spans="1:5" ht="12.6" customHeight="1" x14ac:dyDescent="0.2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">
      <c r="A314" s="173" t="s">
        <v>405</v>
      </c>
      <c r="B314" s="175"/>
      <c r="C314" s="191"/>
      <c r="D314" s="175">
        <f>SUM(C304:C313)</f>
        <v>8995800.3599999994</v>
      </c>
      <c r="E314" s="175"/>
    </row>
    <row r="315" spans="1:5" ht="12.6" customHeight="1" x14ac:dyDescent="0.2">
      <c r="A315" s="257" t="s">
        <v>406</v>
      </c>
      <c r="B315" s="257"/>
      <c r="C315" s="257"/>
      <c r="D315" s="257"/>
      <c r="E315" s="257"/>
    </row>
    <row r="316" spans="1:5" ht="12.6" customHeight="1" x14ac:dyDescent="0.2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">
      <c r="A320" s="257" t="s">
        <v>411</v>
      </c>
      <c r="B320" s="257"/>
      <c r="C320" s="257"/>
      <c r="D320" s="257"/>
      <c r="E320" s="257"/>
    </row>
    <row r="321" spans="1:5" ht="12.6" customHeight="1" x14ac:dyDescent="0.2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">
      <c r="A326" s="171" t="s">
        <v>417</v>
      </c>
      <c r="B326" s="172" t="s">
        <v>256</v>
      </c>
      <c r="C326" s="189">
        <v>46743325.189999998</v>
      </c>
      <c r="D326" s="175"/>
      <c r="E326" s="175"/>
    </row>
    <row r="327" spans="1:5" ht="12.6" customHeight="1" x14ac:dyDescent="0.2">
      <c r="A327" s="173" t="s">
        <v>418</v>
      </c>
      <c r="B327" s="172" t="s">
        <v>256</v>
      </c>
      <c r="C327" s="189">
        <v>-2431.84</v>
      </c>
      <c r="D327" s="175"/>
      <c r="E327" s="175"/>
    </row>
    <row r="328" spans="1:5" ht="19.5" customHeight="1" x14ac:dyDescent="0.2">
      <c r="A328" s="173" t="s">
        <v>203</v>
      </c>
      <c r="B328" s="175"/>
      <c r="C328" s="191"/>
      <c r="D328" s="175">
        <f>SUM(C321:C327)</f>
        <v>46740893.349999994</v>
      </c>
      <c r="E328" s="175"/>
    </row>
    <row r="329" spans="1:5" ht="12.6" customHeight="1" x14ac:dyDescent="0.2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">
      <c r="A330" s="173" t="s">
        <v>420</v>
      </c>
      <c r="B330" s="175"/>
      <c r="C330" s="191"/>
      <c r="D330" s="175">
        <f>D328-D329</f>
        <v>46740893.349999994</v>
      </c>
      <c r="E330" s="175"/>
    </row>
    <row r="331" spans="1:5" ht="12.6" customHeight="1" x14ac:dyDescent="0.2">
      <c r="A331" s="173"/>
      <c r="B331" s="175"/>
      <c r="C331" s="191"/>
      <c r="D331" s="175"/>
      <c r="E331" s="175"/>
    </row>
    <row r="332" spans="1:5" ht="12.6" customHeight="1" x14ac:dyDescent="0.2">
      <c r="A332" s="173" t="s">
        <v>421</v>
      </c>
      <c r="B332" s="172" t="s">
        <v>256</v>
      </c>
      <c r="C332" s="222">
        <v>100172537.42999971</v>
      </c>
      <c r="D332" s="175"/>
      <c r="E332" s="175"/>
    </row>
    <row r="333" spans="1:5" ht="12.6" customHeight="1" x14ac:dyDescent="0.2">
      <c r="A333" s="173"/>
      <c r="B333" s="172"/>
      <c r="C333" s="232"/>
      <c r="D333" s="175"/>
      <c r="E333" s="175"/>
    </row>
    <row r="334" spans="1:5" ht="12.6" customHeight="1" x14ac:dyDescent="0.2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">
      <c r="A339" s="173" t="s">
        <v>424</v>
      </c>
      <c r="B339" s="175"/>
      <c r="C339" s="191"/>
      <c r="D339" s="175">
        <f>D314+D319+D330+C332+C336+C337</f>
        <v>155909231.13999969</v>
      </c>
      <c r="E339" s="175"/>
    </row>
    <row r="340" spans="1:5" ht="12.6" customHeight="1" x14ac:dyDescent="0.2">
      <c r="A340" s="173"/>
      <c r="B340" s="175"/>
      <c r="C340" s="191"/>
      <c r="D340" s="175"/>
      <c r="E340" s="175"/>
    </row>
    <row r="341" spans="1:5" ht="12.6" customHeight="1" x14ac:dyDescent="0.2">
      <c r="A341" s="173" t="s">
        <v>425</v>
      </c>
      <c r="B341" s="175"/>
      <c r="C341" s="191"/>
      <c r="D341" s="175">
        <f>D292</f>
        <v>155909231.14000002</v>
      </c>
      <c r="E341" s="175"/>
    </row>
    <row r="342" spans="1:5" ht="12.6" customHeight="1" x14ac:dyDescent="0.2">
      <c r="A342" s="173"/>
      <c r="B342" s="173"/>
      <c r="C342" s="191"/>
      <c r="D342" s="175"/>
      <c r="E342" s="175"/>
    </row>
    <row r="343" spans="1:5" ht="12.6" customHeight="1" x14ac:dyDescent="0.2">
      <c r="A343" s="173"/>
      <c r="B343" s="173"/>
      <c r="C343" s="191"/>
      <c r="D343" s="175"/>
      <c r="E343" s="175"/>
    </row>
    <row r="344" spans="1:5" ht="12.6" customHeight="1" x14ac:dyDescent="0.2">
      <c r="A344" s="173"/>
      <c r="B344" s="173"/>
      <c r="C344" s="191"/>
      <c r="D344" s="175"/>
      <c r="E344" s="175"/>
    </row>
    <row r="345" spans="1:5" ht="12.6" customHeight="1" x14ac:dyDescent="0.2">
      <c r="A345" s="173"/>
      <c r="B345" s="173"/>
      <c r="C345" s="191"/>
      <c r="D345" s="175"/>
      <c r="E345" s="175"/>
    </row>
    <row r="346" spans="1:5" ht="12.6" customHeight="1" x14ac:dyDescent="0.2">
      <c r="A346" s="173"/>
      <c r="B346" s="173"/>
      <c r="C346" s="191"/>
      <c r="D346" s="175"/>
      <c r="E346" s="175"/>
    </row>
    <row r="347" spans="1:5" ht="12.6" customHeight="1" x14ac:dyDescent="0.2">
      <c r="A347" s="173"/>
      <c r="B347" s="173"/>
      <c r="C347" s="191"/>
      <c r="D347" s="175"/>
      <c r="E347" s="175"/>
    </row>
    <row r="348" spans="1:5" ht="12.6" customHeight="1" x14ac:dyDescent="0.2">
      <c r="A348" s="173"/>
      <c r="B348" s="173"/>
      <c r="C348" s="191"/>
      <c r="D348" s="175"/>
      <c r="E348" s="175"/>
    </row>
    <row r="349" spans="1:5" ht="12.6" customHeight="1" x14ac:dyDescent="0.2">
      <c r="A349" s="173"/>
      <c r="B349" s="173"/>
      <c r="C349" s="191"/>
      <c r="D349" s="175"/>
      <c r="E349" s="175"/>
    </row>
    <row r="350" spans="1:5" ht="12.6" customHeight="1" x14ac:dyDescent="0.2">
      <c r="A350" s="173"/>
      <c r="B350" s="173"/>
      <c r="C350" s="191"/>
      <c r="D350" s="175"/>
      <c r="E350" s="175"/>
    </row>
    <row r="351" spans="1:5" ht="12.6" customHeight="1" x14ac:dyDescent="0.2">
      <c r="A351" s="173"/>
      <c r="B351" s="173"/>
      <c r="C351" s="191"/>
      <c r="D351" s="175"/>
      <c r="E351" s="175"/>
    </row>
    <row r="352" spans="1:5" ht="12.6" customHeight="1" x14ac:dyDescent="0.2">
      <c r="A352" s="173"/>
      <c r="B352" s="173"/>
      <c r="C352" s="191"/>
      <c r="D352" s="175"/>
      <c r="E352" s="175"/>
    </row>
    <row r="353" spans="1:5" ht="12.6" customHeight="1" x14ac:dyDescent="0.2">
      <c r="A353" s="173"/>
      <c r="B353" s="173"/>
      <c r="C353" s="191"/>
      <c r="D353" s="175"/>
      <c r="E353" s="175"/>
    </row>
    <row r="354" spans="1:5" ht="12.6" customHeight="1" x14ac:dyDescent="0.2">
      <c r="A354" s="173"/>
      <c r="B354" s="173"/>
      <c r="C354" s="191"/>
      <c r="D354" s="175"/>
      <c r="E354" s="175"/>
    </row>
    <row r="355" spans="1:5" ht="12.6" customHeight="1" x14ac:dyDescent="0.2">
      <c r="A355" s="173"/>
      <c r="B355" s="173"/>
      <c r="C355" s="191"/>
      <c r="D355" s="175"/>
      <c r="E355" s="175"/>
    </row>
    <row r="356" spans="1:5" ht="20.25" customHeight="1" x14ac:dyDescent="0.2">
      <c r="A356" s="173"/>
      <c r="B356" s="173"/>
      <c r="C356" s="191"/>
      <c r="D356" s="175"/>
      <c r="E356" s="175"/>
    </row>
    <row r="357" spans="1:5" ht="12.6" customHeight="1" x14ac:dyDescent="0.2">
      <c r="A357" s="208" t="s">
        <v>426</v>
      </c>
      <c r="B357" s="208"/>
      <c r="C357" s="208"/>
      <c r="D357" s="208"/>
      <c r="E357" s="208"/>
    </row>
    <row r="358" spans="1:5" ht="12.6" customHeight="1" x14ac:dyDescent="0.2">
      <c r="A358" s="257" t="s">
        <v>427</v>
      </c>
      <c r="B358" s="257"/>
      <c r="C358" s="257"/>
      <c r="D358" s="257"/>
      <c r="E358" s="257"/>
    </row>
    <row r="359" spans="1:5" ht="12.6" customHeight="1" x14ac:dyDescent="0.2">
      <c r="A359" s="173" t="s">
        <v>428</v>
      </c>
      <c r="B359" s="172" t="s">
        <v>256</v>
      </c>
      <c r="C359" s="189">
        <v>313118875.78000009</v>
      </c>
      <c r="D359" s="175"/>
      <c r="E359" s="175"/>
    </row>
    <row r="360" spans="1:5" ht="12.6" customHeight="1" x14ac:dyDescent="0.2">
      <c r="A360" s="173" t="s">
        <v>429</v>
      </c>
      <c r="B360" s="172" t="s">
        <v>256</v>
      </c>
      <c r="C360" s="189">
        <v>361004827.12000036</v>
      </c>
      <c r="D360" s="175"/>
      <c r="E360" s="175"/>
    </row>
    <row r="361" spans="1:5" ht="12.6" customHeight="1" x14ac:dyDescent="0.2">
      <c r="A361" s="173" t="s">
        <v>430</v>
      </c>
      <c r="B361" s="175"/>
      <c r="C361" s="191"/>
      <c r="D361" s="175">
        <f>SUM(C359:C360)</f>
        <v>674123702.90000045</v>
      </c>
      <c r="E361" s="175"/>
    </row>
    <row r="362" spans="1:5" ht="12.6" customHeight="1" x14ac:dyDescent="0.2">
      <c r="A362" s="257" t="s">
        <v>431</v>
      </c>
      <c r="B362" s="257"/>
      <c r="C362" s="257"/>
      <c r="D362" s="257"/>
      <c r="E362" s="257"/>
    </row>
    <row r="363" spans="1:5" ht="12.6" customHeight="1" x14ac:dyDescent="0.2">
      <c r="A363" s="173" t="s">
        <v>1255</v>
      </c>
      <c r="B363" s="257"/>
      <c r="C363" s="189">
        <v>2106577.9199999999</v>
      </c>
      <c r="D363" s="175"/>
      <c r="E363" s="257"/>
    </row>
    <row r="364" spans="1:5" ht="12.6" customHeight="1" x14ac:dyDescent="0.2">
      <c r="A364" s="173" t="s">
        <v>432</v>
      </c>
      <c r="B364" s="172" t="s">
        <v>256</v>
      </c>
      <c r="C364" s="189">
        <v>458757117.24000025</v>
      </c>
      <c r="D364" s="175"/>
      <c r="E364" s="175"/>
    </row>
    <row r="365" spans="1:5" ht="12.6" customHeight="1" x14ac:dyDescent="0.2">
      <c r="A365" s="173" t="s">
        <v>433</v>
      </c>
      <c r="B365" s="172" t="s">
        <v>256</v>
      </c>
      <c r="C365" s="189">
        <v>11223155</v>
      </c>
      <c r="D365" s="175"/>
      <c r="E365" s="175"/>
    </row>
    <row r="366" spans="1:5" ht="12.6" customHeight="1" x14ac:dyDescent="0.2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">
      <c r="A367" s="173" t="s">
        <v>359</v>
      </c>
      <c r="B367" s="175"/>
      <c r="C367" s="191"/>
      <c r="D367" s="175">
        <f>SUM(C363:C366)</f>
        <v>472086850.16000026</v>
      </c>
      <c r="E367" s="175"/>
    </row>
    <row r="368" spans="1:5" ht="12.6" customHeight="1" x14ac:dyDescent="0.2">
      <c r="A368" s="173" t="s">
        <v>435</v>
      </c>
      <c r="B368" s="175"/>
      <c r="C368" s="191"/>
      <c r="D368" s="175">
        <f>D361-D367</f>
        <v>202036852.74000019</v>
      </c>
      <c r="E368" s="175"/>
    </row>
    <row r="369" spans="1:5" ht="12.6" customHeight="1" x14ac:dyDescent="0.2">
      <c r="A369" s="257" t="s">
        <v>436</v>
      </c>
      <c r="B369" s="257"/>
      <c r="C369" s="257"/>
      <c r="D369" s="257"/>
      <c r="E369" s="257"/>
    </row>
    <row r="370" spans="1:5" ht="12.6" customHeight="1" x14ac:dyDescent="0.2">
      <c r="A370" s="173" t="s">
        <v>437</v>
      </c>
      <c r="B370" s="172" t="s">
        <v>256</v>
      </c>
      <c r="C370" s="189">
        <v>5866998.8200000003</v>
      </c>
      <c r="D370" s="175"/>
      <c r="E370" s="175"/>
    </row>
    <row r="371" spans="1:5" ht="12.6" customHeight="1" x14ac:dyDescent="0.2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">
      <c r="A372" s="173" t="s">
        <v>439</v>
      </c>
      <c r="B372" s="175"/>
      <c r="C372" s="191"/>
      <c r="D372" s="175">
        <f>SUM(C370:C371)</f>
        <v>5866998.8200000003</v>
      </c>
      <c r="E372" s="175"/>
    </row>
    <row r="373" spans="1:5" ht="12.6" customHeight="1" x14ac:dyDescent="0.2">
      <c r="A373" s="173" t="s">
        <v>440</v>
      </c>
      <c r="B373" s="175"/>
      <c r="C373" s="191"/>
      <c r="D373" s="175">
        <f>D368+D372</f>
        <v>207903851.56000018</v>
      </c>
      <c r="E373" s="175"/>
    </row>
    <row r="374" spans="1:5" ht="12.6" customHeight="1" x14ac:dyDescent="0.2">
      <c r="A374" s="173"/>
      <c r="B374" s="175"/>
      <c r="C374" s="191"/>
      <c r="D374" s="175"/>
      <c r="E374" s="175"/>
    </row>
    <row r="375" spans="1:5" ht="12.6" customHeight="1" x14ac:dyDescent="0.2">
      <c r="A375" s="173"/>
      <c r="B375" s="175"/>
      <c r="C375" s="191"/>
      <c r="D375" s="175"/>
      <c r="E375" s="175"/>
    </row>
    <row r="376" spans="1:5" ht="12.6" customHeight="1" x14ac:dyDescent="0.2">
      <c r="A376" s="173"/>
      <c r="B376" s="175"/>
      <c r="C376" s="191"/>
      <c r="D376" s="175"/>
      <c r="E376" s="175"/>
    </row>
    <row r="377" spans="1:5" ht="12.6" customHeight="1" x14ac:dyDescent="0.2">
      <c r="A377" s="257" t="s">
        <v>441</v>
      </c>
      <c r="B377" s="257"/>
      <c r="C377" s="257"/>
      <c r="D377" s="257"/>
      <c r="E377" s="257"/>
    </row>
    <row r="378" spans="1:5" ht="12.6" customHeight="1" x14ac:dyDescent="0.2">
      <c r="A378" s="173" t="s">
        <v>442</v>
      </c>
      <c r="B378" s="172" t="s">
        <v>256</v>
      </c>
      <c r="C378" s="189">
        <v>61387544.059999995</v>
      </c>
      <c r="D378" s="175"/>
      <c r="E378" s="175"/>
    </row>
    <row r="379" spans="1:5" ht="12.6" customHeight="1" x14ac:dyDescent="0.2">
      <c r="A379" s="173" t="s">
        <v>3</v>
      </c>
      <c r="B379" s="172" t="s">
        <v>256</v>
      </c>
      <c r="C379" s="189">
        <v>5772134.2799999993</v>
      </c>
      <c r="D379" s="175"/>
      <c r="E379" s="175"/>
    </row>
    <row r="380" spans="1:5" ht="12.6" customHeight="1" x14ac:dyDescent="0.2">
      <c r="A380" s="173" t="s">
        <v>236</v>
      </c>
      <c r="B380" s="172" t="s">
        <v>256</v>
      </c>
      <c r="C380" s="189">
        <v>3322868.6600000006</v>
      </c>
      <c r="D380" s="175"/>
      <c r="E380" s="175"/>
    </row>
    <row r="381" spans="1:5" ht="12.6" customHeight="1" x14ac:dyDescent="0.2">
      <c r="A381" s="173" t="s">
        <v>443</v>
      </c>
      <c r="B381" s="172" t="s">
        <v>256</v>
      </c>
      <c r="C381" s="189">
        <v>38100774.280000009</v>
      </c>
      <c r="D381" s="175"/>
      <c r="E381" s="175"/>
    </row>
    <row r="382" spans="1:5" ht="12.6" customHeight="1" x14ac:dyDescent="0.2">
      <c r="A382" s="173" t="s">
        <v>444</v>
      </c>
      <c r="B382" s="172" t="s">
        <v>256</v>
      </c>
      <c r="C382" s="189">
        <v>1637929.5399999998</v>
      </c>
      <c r="D382" s="175"/>
      <c r="E382" s="175"/>
    </row>
    <row r="383" spans="1:5" ht="12.6" customHeight="1" x14ac:dyDescent="0.2">
      <c r="A383" s="173" t="s">
        <v>445</v>
      </c>
      <c r="B383" s="172" t="s">
        <v>256</v>
      </c>
      <c r="C383" s="189">
        <v>25013230.770000018</v>
      </c>
      <c r="D383" s="175"/>
      <c r="E383" s="175"/>
    </row>
    <row r="384" spans="1:5" ht="12.6" customHeight="1" x14ac:dyDescent="0.2">
      <c r="A384" s="173" t="s">
        <v>6</v>
      </c>
      <c r="B384" s="172" t="s">
        <v>256</v>
      </c>
      <c r="C384" s="189">
        <v>4483547.4999999991</v>
      </c>
      <c r="D384" s="175"/>
      <c r="E384" s="175"/>
    </row>
    <row r="385" spans="1:6" ht="12.6" customHeight="1" x14ac:dyDescent="0.2">
      <c r="A385" s="173" t="s">
        <v>446</v>
      </c>
      <c r="B385" s="172" t="s">
        <v>256</v>
      </c>
      <c r="C385" s="189">
        <v>1294347.06</v>
      </c>
      <c r="D385" s="175"/>
      <c r="E385" s="175"/>
    </row>
    <row r="386" spans="1:6" ht="12.6" customHeight="1" x14ac:dyDescent="0.2">
      <c r="A386" s="173" t="s">
        <v>447</v>
      </c>
      <c r="B386" s="172" t="s">
        <v>256</v>
      </c>
      <c r="C386" s="189">
        <v>114.98</v>
      </c>
      <c r="D386" s="175"/>
      <c r="E386" s="175"/>
    </row>
    <row r="387" spans="1:6" ht="12.6" customHeight="1" x14ac:dyDescent="0.2">
      <c r="A387" s="173" t="s">
        <v>448</v>
      </c>
      <c r="B387" s="172" t="s">
        <v>256</v>
      </c>
      <c r="C387" s="189">
        <v>7132980.9899999993</v>
      </c>
      <c r="D387" s="175"/>
      <c r="E387" s="175"/>
    </row>
    <row r="388" spans="1:6" ht="12.6" customHeight="1" x14ac:dyDescent="0.2">
      <c r="A388" s="173" t="s">
        <v>449</v>
      </c>
      <c r="B388" s="172" t="s">
        <v>256</v>
      </c>
      <c r="C388" s="189">
        <v>1962860.32</v>
      </c>
      <c r="D388" s="175"/>
      <c r="E388" s="175"/>
    </row>
    <row r="389" spans="1:6" ht="12.6" customHeight="1" x14ac:dyDescent="0.2">
      <c r="A389" s="173" t="s">
        <v>451</v>
      </c>
      <c r="B389" s="172" t="s">
        <v>256</v>
      </c>
      <c r="C389" s="189">
        <v>60176199.21928741</v>
      </c>
      <c r="D389" s="175"/>
      <c r="E389" s="175"/>
    </row>
    <row r="390" spans="1:6" ht="12.6" customHeight="1" x14ac:dyDescent="0.2">
      <c r="A390" s="173" t="s">
        <v>452</v>
      </c>
      <c r="B390" s="175"/>
      <c r="C390" s="191"/>
      <c r="D390" s="175">
        <f>SUM(C378:C389)</f>
        <v>210284531.65928745</v>
      </c>
      <c r="E390" s="175"/>
    </row>
    <row r="391" spans="1:6" ht="12.6" customHeight="1" x14ac:dyDescent="0.2">
      <c r="A391" s="173" t="s">
        <v>453</v>
      </c>
      <c r="B391" s="175"/>
      <c r="C391" s="191"/>
      <c r="D391" s="175">
        <f>D373-D390</f>
        <v>-2380680.0992872715</v>
      </c>
      <c r="E391" s="175"/>
    </row>
    <row r="392" spans="1:6" ht="12.6" customHeight="1" x14ac:dyDescent="0.2">
      <c r="A392" s="173" t="s">
        <v>454</v>
      </c>
      <c r="B392" s="172" t="s">
        <v>256</v>
      </c>
      <c r="C392" s="189">
        <v>2081032.37</v>
      </c>
      <c r="D392" s="175"/>
      <c r="E392" s="175"/>
    </row>
    <row r="393" spans="1:6" ht="12.6" customHeight="1" x14ac:dyDescent="0.2">
      <c r="A393" s="173" t="s">
        <v>455</v>
      </c>
      <c r="B393" s="175"/>
      <c r="C393" s="191"/>
      <c r="D393" s="195">
        <f>D391+C392</f>
        <v>-299647.72928727139</v>
      </c>
      <c r="E393" s="175"/>
      <c r="F393" s="197"/>
    </row>
    <row r="394" spans="1:6" ht="12.6" customHeight="1" x14ac:dyDescent="0.2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">
      <c r="A396" s="173" t="s">
        <v>458</v>
      </c>
      <c r="B396" s="175"/>
      <c r="C396" s="191"/>
      <c r="D396" s="175">
        <f>D393+C394-C395</f>
        <v>-299647.72928727139</v>
      </c>
      <c r="E396" s="175"/>
    </row>
    <row r="397" spans="1:6" ht="13.5" customHeight="1" x14ac:dyDescent="0.2">
      <c r="A397" s="179"/>
      <c r="B397" s="179"/>
    </row>
    <row r="398" spans="1:6" ht="12.6" customHeight="1" x14ac:dyDescent="0.2">
      <c r="A398" s="179"/>
      <c r="B398" s="179"/>
    </row>
    <row r="399" spans="1:6" ht="12.6" customHeight="1" x14ac:dyDescent="0.2">
      <c r="A399" s="179"/>
      <c r="B399" s="179"/>
    </row>
    <row r="400" spans="1:6" ht="12" customHeight="1" x14ac:dyDescent="0.2">
      <c r="A400" s="179"/>
      <c r="B400" s="179"/>
    </row>
    <row r="401" spans="1:5" ht="12" customHeight="1" x14ac:dyDescent="0.2">
      <c r="A401" s="179"/>
      <c r="B401" s="179"/>
    </row>
    <row r="402" spans="1:5" ht="12" customHeight="1" x14ac:dyDescent="0.2">
      <c r="A402" s="179"/>
      <c r="B402" s="179"/>
    </row>
    <row r="403" spans="1:5" ht="12" customHeight="1" x14ac:dyDescent="0.2">
      <c r="A403" s="179"/>
      <c r="B403" s="179"/>
    </row>
    <row r="404" spans="1:5" ht="12" customHeight="1" x14ac:dyDescent="0.2">
      <c r="A404" s="179"/>
      <c r="B404" s="179"/>
    </row>
    <row r="405" spans="1:5" ht="12.6" customHeight="1" x14ac:dyDescent="0.2">
      <c r="A405" s="179"/>
      <c r="B405" s="179"/>
    </row>
    <row r="406" spans="1:5" ht="12.6" customHeight="1" x14ac:dyDescent="0.2">
      <c r="A406" s="179"/>
      <c r="B406" s="179"/>
    </row>
    <row r="407" spans="1:5" ht="12.6" customHeight="1" x14ac:dyDescent="0.2">
      <c r="A407" s="179"/>
      <c r="B407" s="179"/>
    </row>
    <row r="408" spans="1:5" ht="12.6" customHeight="1" x14ac:dyDescent="0.2">
      <c r="A408" s="179"/>
      <c r="B408" s="179"/>
    </row>
    <row r="409" spans="1:5" ht="12.6" customHeight="1" x14ac:dyDescent="0.2">
      <c r="A409" s="179"/>
      <c r="B409" s="179"/>
    </row>
    <row r="410" spans="1:5" ht="12.6" customHeight="1" x14ac:dyDescent="0.2">
      <c r="A410" s="179"/>
      <c r="B410" s="179"/>
    </row>
    <row r="411" spans="1:5" ht="12.6" customHeight="1" x14ac:dyDescent="0.2">
      <c r="A411" s="179"/>
      <c r="B411" s="179"/>
      <c r="C411" s="181" t="s">
        <v>459</v>
      </c>
      <c r="D411" s="179"/>
      <c r="E411" s="260"/>
    </row>
    <row r="412" spans="1:5" ht="12.6" customHeight="1" x14ac:dyDescent="0.2">
      <c r="A412" s="179" t="str">
        <f>C84&amp;"   "&amp;"H-"&amp;FIXED(C83,0,TRUE)&amp;"     FYE "&amp;C82</f>
        <v>HOLY FAMILY HOSPITAL   H-0     FYE 12/31/2019</v>
      </c>
      <c r="B412" s="179"/>
      <c r="C412" s="179"/>
      <c r="D412" s="179"/>
      <c r="E412" s="260"/>
    </row>
    <row r="413" spans="1:5" ht="12.6" customHeight="1" x14ac:dyDescent="0.2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">
      <c r="A414" s="179" t="s">
        <v>463</v>
      </c>
      <c r="B414" s="179">
        <f>C111</f>
        <v>7752</v>
      </c>
      <c r="C414" s="194">
        <f>E138</f>
        <v>7752</v>
      </c>
      <c r="D414" s="179"/>
    </row>
    <row r="415" spans="1:5" ht="12.6" customHeight="1" x14ac:dyDescent="0.2">
      <c r="A415" s="179" t="s">
        <v>464</v>
      </c>
      <c r="B415" s="179">
        <f>D111</f>
        <v>35418</v>
      </c>
      <c r="C415" s="179">
        <f>E139</f>
        <v>35418</v>
      </c>
      <c r="D415" s="194">
        <f>SUM(C59:H59)+N59</f>
        <v>35418</v>
      </c>
    </row>
    <row r="416" spans="1:5" ht="12.6" customHeight="1" x14ac:dyDescent="0.2">
      <c r="A416" s="179"/>
      <c r="B416" s="179"/>
      <c r="C416" s="194"/>
      <c r="D416" s="179"/>
    </row>
    <row r="417" spans="1:7" ht="12.6" customHeight="1" x14ac:dyDescent="0.2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">
      <c r="A419" s="179"/>
      <c r="B419" s="179"/>
      <c r="C419" s="194"/>
      <c r="D419" s="179"/>
    </row>
    <row r="420" spans="1:7" ht="12.6" customHeight="1" x14ac:dyDescent="0.2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">
      <c r="A422" s="206"/>
      <c r="B422" s="206"/>
      <c r="C422" s="181"/>
      <c r="D422" s="179"/>
    </row>
    <row r="423" spans="1:7" ht="12.6" customHeight="1" x14ac:dyDescent="0.2">
      <c r="A423" s="180" t="s">
        <v>469</v>
      </c>
      <c r="B423" s="180">
        <f>C114</f>
        <v>1231</v>
      </c>
    </row>
    <row r="424" spans="1:7" ht="12.6" customHeight="1" x14ac:dyDescent="0.2">
      <c r="A424" s="179" t="s">
        <v>1244</v>
      </c>
      <c r="B424" s="179">
        <f>D114</f>
        <v>2348</v>
      </c>
      <c r="D424" s="179">
        <f>J59</f>
        <v>2348</v>
      </c>
    </row>
    <row r="425" spans="1:7" ht="12.6" customHeight="1" x14ac:dyDescent="0.2">
      <c r="A425" s="206"/>
      <c r="B425" s="206"/>
      <c r="C425" s="206"/>
      <c r="D425" s="206"/>
      <c r="F425" s="206"/>
      <c r="G425" s="206"/>
    </row>
    <row r="426" spans="1:7" ht="12.6" customHeight="1" x14ac:dyDescent="0.2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">
      <c r="A427" s="179" t="s">
        <v>473</v>
      </c>
      <c r="B427" s="179">
        <f t="shared" ref="B427:B437" si="12">C378</f>
        <v>61387544.059999995</v>
      </c>
      <c r="C427" s="179">
        <f t="shared" ref="C427:C434" si="13">CE61</f>
        <v>61387544.06000001</v>
      </c>
      <c r="D427" s="179"/>
    </row>
    <row r="428" spans="1:7" ht="12.6" customHeight="1" x14ac:dyDescent="0.2">
      <c r="A428" s="179" t="s">
        <v>3</v>
      </c>
      <c r="B428" s="179">
        <f t="shared" si="12"/>
        <v>5772134.2799999993</v>
      </c>
      <c r="C428" s="179">
        <f t="shared" si="13"/>
        <v>5772136</v>
      </c>
      <c r="D428" s="179">
        <f>D173</f>
        <v>5772134.2800000003</v>
      </c>
    </row>
    <row r="429" spans="1:7" ht="12.6" customHeight="1" x14ac:dyDescent="0.2">
      <c r="A429" s="179" t="s">
        <v>236</v>
      </c>
      <c r="B429" s="179">
        <f t="shared" si="12"/>
        <v>3322868.6600000006</v>
      </c>
      <c r="C429" s="179">
        <f t="shared" si="13"/>
        <v>3322868.66</v>
      </c>
      <c r="D429" s="179"/>
    </row>
    <row r="430" spans="1:7" ht="12.6" customHeight="1" x14ac:dyDescent="0.2">
      <c r="A430" s="179" t="s">
        <v>237</v>
      </c>
      <c r="B430" s="179">
        <f t="shared" si="12"/>
        <v>38100774.280000009</v>
      </c>
      <c r="C430" s="179">
        <f t="shared" si="13"/>
        <v>38100774.280000001</v>
      </c>
      <c r="D430" s="179"/>
    </row>
    <row r="431" spans="1:7" ht="12.6" customHeight="1" x14ac:dyDescent="0.2">
      <c r="A431" s="179" t="s">
        <v>444</v>
      </c>
      <c r="B431" s="179">
        <f t="shared" si="12"/>
        <v>1637929.5399999998</v>
      </c>
      <c r="C431" s="179">
        <f t="shared" si="13"/>
        <v>1637929.5400000003</v>
      </c>
      <c r="D431" s="179"/>
    </row>
    <row r="432" spans="1:7" ht="12.6" customHeight="1" x14ac:dyDescent="0.2">
      <c r="A432" s="179" t="s">
        <v>445</v>
      </c>
      <c r="B432" s="179">
        <f t="shared" si="12"/>
        <v>25013230.770000018</v>
      </c>
      <c r="C432" s="179">
        <f t="shared" si="13"/>
        <v>25013230.770000007</v>
      </c>
      <c r="D432" s="179"/>
    </row>
    <row r="433" spans="1:7" ht="12.6" customHeight="1" x14ac:dyDescent="0.2">
      <c r="A433" s="179" t="s">
        <v>6</v>
      </c>
      <c r="B433" s="179">
        <f t="shared" si="12"/>
        <v>4483547.4999999991</v>
      </c>
      <c r="C433" s="179">
        <f t="shared" si="13"/>
        <v>4483546</v>
      </c>
      <c r="D433" s="179">
        <f>C217</f>
        <v>4483547.4999999898</v>
      </c>
    </row>
    <row r="434" spans="1:7" ht="12.6" customHeight="1" x14ac:dyDescent="0.2">
      <c r="A434" s="179" t="s">
        <v>474</v>
      </c>
      <c r="B434" s="179">
        <f t="shared" si="12"/>
        <v>1294347.06</v>
      </c>
      <c r="C434" s="179">
        <f t="shared" si="13"/>
        <v>1294347.06</v>
      </c>
      <c r="D434" s="179">
        <f>D177</f>
        <v>1294347.06</v>
      </c>
    </row>
    <row r="435" spans="1:7" ht="12.6" customHeight="1" x14ac:dyDescent="0.2">
      <c r="A435" s="179" t="s">
        <v>447</v>
      </c>
      <c r="B435" s="179">
        <f t="shared" si="12"/>
        <v>114.98</v>
      </c>
      <c r="C435" s="179"/>
      <c r="D435" s="179">
        <f>D181</f>
        <v>114.98</v>
      </c>
    </row>
    <row r="436" spans="1:7" ht="12.6" customHeight="1" x14ac:dyDescent="0.2">
      <c r="A436" s="179" t="s">
        <v>475</v>
      </c>
      <c r="B436" s="179">
        <f t="shared" si="12"/>
        <v>7132980.9899999993</v>
      </c>
      <c r="C436" s="179"/>
      <c r="D436" s="179">
        <f>D186</f>
        <v>7132980.9899999993</v>
      </c>
    </row>
    <row r="437" spans="1:7" ht="12.6" customHeight="1" x14ac:dyDescent="0.2">
      <c r="A437" s="194" t="s">
        <v>449</v>
      </c>
      <c r="B437" s="194">
        <f t="shared" si="12"/>
        <v>1962860.32</v>
      </c>
      <c r="C437" s="194"/>
      <c r="D437" s="194">
        <f>D190</f>
        <v>1962860.32</v>
      </c>
    </row>
    <row r="438" spans="1:7" ht="12.6" customHeight="1" x14ac:dyDescent="0.2">
      <c r="A438" s="194" t="s">
        <v>476</v>
      </c>
      <c r="B438" s="194">
        <f>C386+C387+C388</f>
        <v>9095956.2899999991</v>
      </c>
      <c r="C438" s="194">
        <f>CD69</f>
        <v>9095956.2899999991</v>
      </c>
      <c r="D438" s="194">
        <f>D181+D186+D190</f>
        <v>9095956.2899999991</v>
      </c>
    </row>
    <row r="439" spans="1:7" ht="12.6" customHeight="1" x14ac:dyDescent="0.2">
      <c r="A439" s="179" t="s">
        <v>451</v>
      </c>
      <c r="B439" s="194">
        <f>C389</f>
        <v>60176199.21928741</v>
      </c>
      <c r="C439" s="194">
        <f>SUM(C69:CC69)</f>
        <v>60176199.219287738</v>
      </c>
      <c r="D439" s="179"/>
    </row>
    <row r="440" spans="1:7" ht="12.6" customHeight="1" x14ac:dyDescent="0.2">
      <c r="A440" s="179" t="s">
        <v>477</v>
      </c>
      <c r="B440" s="194">
        <f>B438+B439</f>
        <v>69272155.509287417</v>
      </c>
      <c r="C440" s="194">
        <f>CE69</f>
        <v>69272155.509287745</v>
      </c>
      <c r="D440" s="179"/>
    </row>
    <row r="441" spans="1:7" ht="12.6" customHeight="1" x14ac:dyDescent="0.2">
      <c r="A441" s="179" t="s">
        <v>478</v>
      </c>
      <c r="B441" s="179">
        <f>D390</f>
        <v>210284531.65928745</v>
      </c>
      <c r="C441" s="179">
        <f>SUM(C427:C437)+C440</f>
        <v>210284531.87928775</v>
      </c>
      <c r="D441" s="179"/>
    </row>
    <row r="442" spans="1:7" ht="12.6" customHeight="1" x14ac:dyDescent="0.2">
      <c r="A442" s="206"/>
      <c r="B442" s="206"/>
      <c r="C442" s="206"/>
      <c r="D442" s="206"/>
      <c r="F442" s="206"/>
      <c r="G442" s="206"/>
    </row>
    <row r="443" spans="1:7" ht="12.6" customHeight="1" x14ac:dyDescent="0.2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">
      <c r="A444" s="179" t="s">
        <v>1257</v>
      </c>
      <c r="B444" s="179">
        <f>D221</f>
        <v>2106577.9199999999</v>
      </c>
      <c r="C444" s="179">
        <f>C363</f>
        <v>2106577.9199999999</v>
      </c>
      <c r="D444" s="179"/>
    </row>
    <row r="445" spans="1:7" ht="12.6" customHeight="1" x14ac:dyDescent="0.2">
      <c r="A445" s="179" t="s">
        <v>343</v>
      </c>
      <c r="B445" s="179">
        <f>D229</f>
        <v>458757117.24000001</v>
      </c>
      <c r="C445" s="179">
        <f>C364</f>
        <v>458757117.24000025</v>
      </c>
      <c r="D445" s="179"/>
    </row>
    <row r="446" spans="1:7" ht="12.6" customHeight="1" x14ac:dyDescent="0.2">
      <c r="A446" s="179" t="s">
        <v>351</v>
      </c>
      <c r="B446" s="179">
        <f>D236</f>
        <v>11223155</v>
      </c>
      <c r="C446" s="179">
        <f>C365</f>
        <v>11223155</v>
      </c>
      <c r="D446" s="179"/>
    </row>
    <row r="447" spans="1:7" ht="12.6" customHeight="1" x14ac:dyDescent="0.2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">
      <c r="A448" s="179" t="s">
        <v>358</v>
      </c>
      <c r="B448" s="179">
        <f>D242</f>
        <v>472086850.16000003</v>
      </c>
      <c r="C448" s="179">
        <f>D367</f>
        <v>472086850.16000026</v>
      </c>
      <c r="D448" s="179"/>
    </row>
    <row r="449" spans="1:7" ht="12.6" customHeight="1" x14ac:dyDescent="0.2">
      <c r="A449" s="206"/>
      <c r="B449" s="206"/>
      <c r="C449" s="206"/>
      <c r="D449" s="206"/>
      <c r="F449" s="206"/>
      <c r="G449" s="206"/>
    </row>
    <row r="450" spans="1:7" ht="12.6" customHeight="1" x14ac:dyDescent="0.2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">
      <c r="B451" s="181" t="s">
        <v>483</v>
      </c>
    </row>
    <row r="452" spans="1:7" ht="12.6" customHeight="1" x14ac:dyDescent="0.2">
      <c r="B452" s="181" t="s">
        <v>472</v>
      </c>
    </row>
    <row r="453" spans="1:7" ht="12.6" customHeight="1" x14ac:dyDescent="0.2">
      <c r="A453" s="199" t="s">
        <v>484</v>
      </c>
      <c r="B453" s="180">
        <f>C231</f>
        <v>926</v>
      </c>
    </row>
    <row r="454" spans="1:7" ht="12.6" customHeight="1" x14ac:dyDescent="0.2">
      <c r="A454" s="179" t="s">
        <v>168</v>
      </c>
      <c r="B454" s="179">
        <f>C233</f>
        <v>4013889.3499999996</v>
      </c>
      <c r="C454" s="179"/>
      <c r="D454" s="179"/>
    </row>
    <row r="455" spans="1:7" ht="12.6" customHeight="1" x14ac:dyDescent="0.2">
      <c r="A455" s="179" t="s">
        <v>131</v>
      </c>
      <c r="B455" s="179">
        <f>C234</f>
        <v>7209265.6500000004</v>
      </c>
      <c r="C455" s="179"/>
      <c r="D455" s="179"/>
    </row>
    <row r="456" spans="1:7" ht="12.6" customHeight="1" x14ac:dyDescent="0.2">
      <c r="A456" s="206"/>
      <c r="B456" s="206"/>
      <c r="C456" s="206"/>
      <c r="D456" s="206"/>
      <c r="F456" s="206"/>
      <c r="G456" s="206"/>
    </row>
    <row r="457" spans="1:7" ht="12.6" customHeight="1" x14ac:dyDescent="0.2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">
      <c r="A458" s="179" t="s">
        <v>487</v>
      </c>
      <c r="B458" s="194">
        <f>C370</f>
        <v>5866998.8200000003</v>
      </c>
      <c r="C458" s="194">
        <f>CE70</f>
        <v>5866998.8200000003</v>
      </c>
      <c r="D458" s="194"/>
    </row>
    <row r="459" spans="1:7" ht="12.6" customHeight="1" x14ac:dyDescent="0.2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">
      <c r="A460" s="206"/>
      <c r="B460" s="206"/>
      <c r="C460" s="206"/>
      <c r="D460" s="206"/>
      <c r="F460" s="206"/>
      <c r="G460" s="206"/>
    </row>
    <row r="461" spans="1:7" ht="12.6" customHeight="1" x14ac:dyDescent="0.2">
      <c r="A461" s="179" t="s">
        <v>488</v>
      </c>
      <c r="B461" s="181"/>
      <c r="C461" s="181"/>
      <c r="D461" s="181" t="s">
        <v>1245</v>
      </c>
    </row>
    <row r="462" spans="1:7" ht="12.6" customHeight="1" x14ac:dyDescent="0.2">
      <c r="B462" s="181" t="s">
        <v>471</v>
      </c>
      <c r="C462" s="181" t="s">
        <v>486</v>
      </c>
      <c r="D462" s="181" t="s">
        <v>490</v>
      </c>
    </row>
    <row r="463" spans="1:7" ht="12.6" customHeight="1" x14ac:dyDescent="0.2">
      <c r="A463" s="179" t="s">
        <v>245</v>
      </c>
      <c r="B463" s="194">
        <f>C359</f>
        <v>313118875.78000009</v>
      </c>
      <c r="C463" s="194">
        <f>CE73</f>
        <v>313118875.78000009</v>
      </c>
      <c r="D463" s="194">
        <f>E141+E147+E153</f>
        <v>313118875.78000003</v>
      </c>
    </row>
    <row r="464" spans="1:7" ht="12.6" customHeight="1" x14ac:dyDescent="0.2">
      <c r="A464" s="179" t="s">
        <v>246</v>
      </c>
      <c r="B464" s="194">
        <f>C360</f>
        <v>361004827.12000036</v>
      </c>
      <c r="C464" s="194">
        <f>CE74</f>
        <v>361004827.12</v>
      </c>
      <c r="D464" s="194">
        <f>E142+E148+E154</f>
        <v>361004827.12</v>
      </c>
    </row>
    <row r="465" spans="1:7" ht="12.6" customHeight="1" x14ac:dyDescent="0.2">
      <c r="A465" s="179" t="s">
        <v>247</v>
      </c>
      <c r="B465" s="194">
        <f>D361</f>
        <v>674123702.90000045</v>
      </c>
      <c r="C465" s="194">
        <f>CE75</f>
        <v>674123702.89999998</v>
      </c>
      <c r="D465" s="194">
        <f>D463+D464</f>
        <v>674123702.9000001</v>
      </c>
    </row>
    <row r="466" spans="1:7" ht="12.6" customHeight="1" x14ac:dyDescent="0.2">
      <c r="A466" s="206"/>
      <c r="B466" s="206"/>
      <c r="C466" s="206"/>
      <c r="D466" s="206"/>
      <c r="F466" s="206"/>
      <c r="G466" s="206"/>
    </row>
    <row r="467" spans="1:7" ht="12.6" customHeight="1" x14ac:dyDescent="0.2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">
      <c r="A468" s="179" t="s">
        <v>332</v>
      </c>
      <c r="B468" s="179">
        <f t="shared" ref="B468:B475" si="14">C267</f>
        <v>3181104.64</v>
      </c>
      <c r="C468" s="179">
        <f>E195</f>
        <v>3181104.64</v>
      </c>
      <c r="D468" s="179"/>
    </row>
    <row r="469" spans="1:7" ht="12.6" customHeight="1" x14ac:dyDescent="0.2">
      <c r="A469" s="179" t="s">
        <v>333</v>
      </c>
      <c r="B469" s="179">
        <f t="shared" si="14"/>
        <v>2540479.87</v>
      </c>
      <c r="C469" s="179">
        <f>E196</f>
        <v>3636125.5</v>
      </c>
      <c r="D469" s="179"/>
    </row>
    <row r="470" spans="1:7" ht="12.6" customHeight="1" x14ac:dyDescent="0.2">
      <c r="A470" s="179" t="s">
        <v>334</v>
      </c>
      <c r="B470" s="179">
        <f t="shared" si="14"/>
        <v>95122414.180000007</v>
      </c>
      <c r="C470" s="179">
        <f>E197</f>
        <v>95122414.180000007</v>
      </c>
      <c r="D470" s="179"/>
    </row>
    <row r="471" spans="1:7" ht="12.6" customHeight="1" x14ac:dyDescent="0.2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">
      <c r="A472" s="179" t="s">
        <v>377</v>
      </c>
      <c r="B472" s="179">
        <f t="shared" si="14"/>
        <v>6722912.6299999999</v>
      </c>
      <c r="C472" s="179">
        <f>E199</f>
        <v>6722912.6299999999</v>
      </c>
      <c r="D472" s="179"/>
    </row>
    <row r="473" spans="1:7" ht="12.6" customHeight="1" x14ac:dyDescent="0.2">
      <c r="A473" s="179" t="s">
        <v>495</v>
      </c>
      <c r="B473" s="179">
        <f t="shared" si="14"/>
        <v>39508605.640000001</v>
      </c>
      <c r="C473" s="179">
        <f>SUM(E200:E201)</f>
        <v>39508605.640000001</v>
      </c>
      <c r="D473" s="179"/>
    </row>
    <row r="474" spans="1:7" ht="12.6" customHeight="1" x14ac:dyDescent="0.2">
      <c r="A474" s="179" t="s">
        <v>339</v>
      </c>
      <c r="B474" s="179">
        <f t="shared" si="14"/>
        <v>1095645.6299999999</v>
      </c>
      <c r="C474" s="179">
        <f>E202</f>
        <v>0</v>
      </c>
      <c r="D474" s="179"/>
    </row>
    <row r="475" spans="1:7" ht="12.6" customHeight="1" x14ac:dyDescent="0.2">
      <c r="A475" s="179" t="s">
        <v>340</v>
      </c>
      <c r="B475" s="179">
        <f t="shared" si="14"/>
        <v>2455894.0100000002</v>
      </c>
      <c r="C475" s="179">
        <f>E203</f>
        <v>2455894.0100000021</v>
      </c>
      <c r="D475" s="179"/>
    </row>
    <row r="476" spans="1:7" ht="12.6" customHeight="1" x14ac:dyDescent="0.2">
      <c r="A476" s="179" t="s">
        <v>203</v>
      </c>
      <c r="B476" s="179">
        <f>D275</f>
        <v>150627056.59999999</v>
      </c>
      <c r="C476" s="179">
        <f>E204</f>
        <v>150627056.59999999</v>
      </c>
      <c r="D476" s="179"/>
    </row>
    <row r="477" spans="1:7" ht="12.6" customHeight="1" x14ac:dyDescent="0.2">
      <c r="A477" s="179"/>
      <c r="B477" s="179"/>
      <c r="C477" s="179"/>
      <c r="D477" s="179"/>
    </row>
    <row r="478" spans="1:7" ht="12.6" customHeight="1" x14ac:dyDescent="0.2">
      <c r="A478" s="179" t="s">
        <v>496</v>
      </c>
      <c r="B478" s="179">
        <f>C276</f>
        <v>98111056.179999992</v>
      </c>
      <c r="C478" s="179">
        <f>E217</f>
        <v>98111056.179999992</v>
      </c>
      <c r="D478" s="179"/>
    </row>
    <row r="480" spans="1:7" ht="12.6" customHeight="1" x14ac:dyDescent="0.2">
      <c r="A480" s="180" t="s">
        <v>497</v>
      </c>
    </row>
    <row r="481" spans="1:12" ht="12.6" customHeight="1" x14ac:dyDescent="0.2">
      <c r="A481" s="180" t="s">
        <v>498</v>
      </c>
      <c r="C481" s="180">
        <f>D341</f>
        <v>155909231.14000002</v>
      </c>
    </row>
    <row r="482" spans="1:12" ht="12.6" customHeight="1" x14ac:dyDescent="0.2">
      <c r="A482" s="180" t="s">
        <v>499</v>
      </c>
      <c r="C482" s="180">
        <f>D339</f>
        <v>155909231.13999969</v>
      </c>
    </row>
    <row r="485" spans="1:12" ht="12.6" customHeight="1" x14ac:dyDescent="0.2">
      <c r="A485" s="199" t="s">
        <v>500</v>
      </c>
    </row>
    <row r="486" spans="1:12" ht="12.6" customHeight="1" x14ac:dyDescent="0.2">
      <c r="A486" s="199" t="s">
        <v>501</v>
      </c>
    </row>
    <row r="487" spans="1:12" ht="12.6" customHeight="1" x14ac:dyDescent="0.2">
      <c r="A487" s="199" t="s">
        <v>502</v>
      </c>
    </row>
    <row r="488" spans="1:12" ht="12.6" customHeight="1" x14ac:dyDescent="0.2">
      <c r="A488" s="199"/>
    </row>
    <row r="489" spans="1:12" ht="12.6" customHeight="1" x14ac:dyDescent="0.2">
      <c r="A489" s="198" t="s">
        <v>503</v>
      </c>
    </row>
    <row r="490" spans="1:12" ht="12.6" customHeight="1" x14ac:dyDescent="0.2">
      <c r="A490" s="199" t="s">
        <v>504</v>
      </c>
    </row>
    <row r="491" spans="1:12" ht="12.6" customHeight="1" x14ac:dyDescent="0.2">
      <c r="A491" s="199"/>
    </row>
    <row r="493" spans="1:12" ht="12.6" customHeight="1" x14ac:dyDescent="0.2">
      <c r="A493" s="179" t="str">
        <f>C84&amp;"   "&amp;"H-"&amp;FIXED(C82,0,TRUE)&amp;"     FYE "&amp;C82</f>
        <v>HOLY FAMILY HOSPITAL   H-0     FYE 12/31/2019</v>
      </c>
      <c r="B493" s="261" t="str">
        <f>RIGHT('Prior Year'!C82,4)</f>
        <v>2019</v>
      </c>
      <c r="C493" s="261" t="str">
        <f>RIGHT(C82,4)</f>
        <v>2019</v>
      </c>
      <c r="D493" s="261" t="str">
        <f>RIGHT('Prior Year'!C82,4)</f>
        <v>2019</v>
      </c>
      <c r="E493" s="261" t="str">
        <f>RIGHT(C82,4)</f>
        <v>2019</v>
      </c>
      <c r="F493" s="261" t="str">
        <f>RIGHT('Prior Year'!C82,4)</f>
        <v>2019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">
      <c r="A496" s="180" t="s">
        <v>512</v>
      </c>
      <c r="B496" s="240">
        <f>'Prior Year'!C71</f>
        <v>5224670.0599999996</v>
      </c>
      <c r="C496" s="240">
        <f>C71</f>
        <v>5224670.0599999996</v>
      </c>
      <c r="D496" s="240">
        <f>'Prior Year'!C59</f>
        <v>2274.5293237647161</v>
      </c>
      <c r="E496" s="180">
        <f>C59</f>
        <v>2274.5293237647161</v>
      </c>
      <c r="F496" s="263">
        <f t="shared" ref="F496:G511" si="15">IF(B496=0,"",IF(D496=0,"",B496/D496))</f>
        <v>2297.0335028929503</v>
      </c>
      <c r="G496" s="264">
        <f t="shared" si="15"/>
        <v>2297.0335028929503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">
      <c r="A498" s="180" t="s">
        <v>514</v>
      </c>
      <c r="B498" s="240">
        <f>'Prior Year'!E71</f>
        <v>25297183.430000007</v>
      </c>
      <c r="C498" s="240">
        <f>E71</f>
        <v>25297183.430000007</v>
      </c>
      <c r="D498" s="240">
        <f>'Prior Year'!E59</f>
        <v>33143.470676235287</v>
      </c>
      <c r="E498" s="180">
        <f>E59</f>
        <v>33143.470676235287</v>
      </c>
      <c r="F498" s="263">
        <f t="shared" si="15"/>
        <v>763.26295689179983</v>
      </c>
      <c r="G498" s="263">
        <f t="shared" si="15"/>
        <v>763.26295689179983</v>
      </c>
      <c r="H498" s="265" t="str">
        <f t="shared" si="16"/>
        <v/>
      </c>
      <c r="I498" s="267"/>
      <c r="K498" s="261"/>
      <c r="L498" s="261"/>
    </row>
    <row r="499" spans="1:12" ht="12.6" customHeight="1" x14ac:dyDescent="0.2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2348</v>
      </c>
      <c r="E503" s="180">
        <f>J59</f>
        <v>2348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1231</v>
      </c>
      <c r="E508" s="180">
        <f>O59</f>
        <v>1231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">
      <c r="A509" s="180" t="s">
        <v>525</v>
      </c>
      <c r="B509" s="240">
        <f>'Prior Year'!P71</f>
        <v>28611220.699999999</v>
      </c>
      <c r="C509" s="240">
        <f>P71</f>
        <v>28611220.699999999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">
      <c r="A511" s="180" t="s">
        <v>527</v>
      </c>
      <c r="B511" s="240">
        <f>'Prior Year'!R71</f>
        <v>2693544.4400000004</v>
      </c>
      <c r="C511" s="240">
        <f>R71</f>
        <v>2693544.4400000004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">
      <c r="A512" s="180" t="s">
        <v>528</v>
      </c>
      <c r="B512" s="240">
        <f>'Prior Year'!S71</f>
        <v>-61119.110000000015</v>
      </c>
      <c r="C512" s="240">
        <f>S71</f>
        <v>-61119.110000000015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">
      <c r="A514" s="180" t="s">
        <v>530</v>
      </c>
      <c r="B514" s="240">
        <f>'Prior Year'!U71</f>
        <v>6329013.1400000006</v>
      </c>
      <c r="C514" s="240">
        <f>U71</f>
        <v>6329013.1400000006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">
      <c r="A515" s="180" t="s">
        <v>531</v>
      </c>
      <c r="B515" s="240">
        <f>'Prior Year'!V71</f>
        <v>1470619.4200000002</v>
      </c>
      <c r="C515" s="240">
        <f>V71</f>
        <v>1470619.4200000002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">
      <c r="A518" s="180" t="s">
        <v>534</v>
      </c>
      <c r="B518" s="240">
        <f>'Prior Year'!Y71</f>
        <v>12265301.129999999</v>
      </c>
      <c r="C518" s="240">
        <f>Y71</f>
        <v>12265301.129999999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">
      <c r="A519" s="180" t="s">
        <v>535</v>
      </c>
      <c r="B519" s="240">
        <f>'Prior Year'!Z71</f>
        <v>17580.849999999999</v>
      </c>
      <c r="C519" s="240">
        <f>Z71</f>
        <v>17580.849999999999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">
      <c r="A520" s="180" t="s">
        <v>536</v>
      </c>
      <c r="B520" s="240">
        <f>'Prior Year'!AA71</f>
        <v>529476.68999999994</v>
      </c>
      <c r="C520" s="240">
        <f>AA71</f>
        <v>529476.68999999994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">
      <c r="A521" s="180" t="s">
        <v>537</v>
      </c>
      <c r="B521" s="240">
        <f>'Prior Year'!AB71</f>
        <v>15707166.350000001</v>
      </c>
      <c r="C521" s="240">
        <f>AB71</f>
        <v>15707166.350000001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">
      <c r="A522" s="180" t="s">
        <v>538</v>
      </c>
      <c r="B522" s="240">
        <f>'Prior Year'!AC71</f>
        <v>3318799.62</v>
      </c>
      <c r="C522" s="240">
        <f>AC71</f>
        <v>3318799.62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">
      <c r="A524" s="180" t="s">
        <v>540</v>
      </c>
      <c r="B524" s="240">
        <f>'Prior Year'!AE71</f>
        <v>1391360.02</v>
      </c>
      <c r="C524" s="240">
        <f>AE71</f>
        <v>1391360.02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">
      <c r="A526" s="180" t="s">
        <v>542</v>
      </c>
      <c r="B526" s="240">
        <f>'Prior Year'!AG71</f>
        <v>8852161.0600000005</v>
      </c>
      <c r="C526" s="240">
        <f>AG71</f>
        <v>8852161.0600000005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">
      <c r="A529" s="180" t="s">
        <v>545</v>
      </c>
      <c r="B529" s="240">
        <f>'Prior Year'!AJ71</f>
        <v>4057870.95</v>
      </c>
      <c r="C529" s="240">
        <f>AJ71</f>
        <v>4057870.95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">
      <c r="A530" s="180" t="s">
        <v>546</v>
      </c>
      <c r="B530" s="240">
        <f>'Prior Year'!AK71</f>
        <v>492447.42999999993</v>
      </c>
      <c r="C530" s="240">
        <f>AK71</f>
        <v>492447.42999999993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">
      <c r="A531" s="180" t="s">
        <v>547</v>
      </c>
      <c r="B531" s="240">
        <f>'Prior Year'!AL71</f>
        <v>178358.19999999998</v>
      </c>
      <c r="C531" s="240">
        <f>AL71</f>
        <v>178358.19999999998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">
      <c r="A537" s="180" t="s">
        <v>552</v>
      </c>
      <c r="B537" s="240">
        <f>'Prior Year'!AR71</f>
        <v>791955.07</v>
      </c>
      <c r="C537" s="240">
        <f>AR71</f>
        <v>791955.07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">
      <c r="A541" s="180" t="s">
        <v>556</v>
      </c>
      <c r="B541" s="240">
        <f>'Prior Year'!AV71</f>
        <v>125.28</v>
      </c>
      <c r="C541" s="240">
        <f>AV71</f>
        <v>125.28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">
      <c r="A543" s="180" t="s">
        <v>557</v>
      </c>
      <c r="B543" s="240">
        <f>'Prior Year'!AX71</f>
        <v>14955.1</v>
      </c>
      <c r="C543" s="240">
        <f>AX71</f>
        <v>14955.1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">
      <c r="A544" s="180" t="s">
        <v>558</v>
      </c>
      <c r="B544" s="240">
        <f>'Prior Year'!AY71</f>
        <v>2744516.9499999997</v>
      </c>
      <c r="C544" s="240">
        <f>AY71</f>
        <v>2744516.9499999997</v>
      </c>
      <c r="D544" s="240">
        <f>'Prior Year'!AY59</f>
        <v>177737</v>
      </c>
      <c r="E544" s="180">
        <f>AY59</f>
        <v>177737</v>
      </c>
      <c r="F544" s="263">
        <f t="shared" ref="F544:G550" si="19">IF(B544=0,"",IF(D544=0,"",B544/D544))</f>
        <v>15.441449726280965</v>
      </c>
      <c r="G544" s="263">
        <f t="shared" si="19"/>
        <v>15.441449726280965</v>
      </c>
      <c r="H544" s="265" t="str">
        <f t="shared" si="16"/>
        <v/>
      </c>
      <c r="I544" s="267"/>
      <c r="K544" s="261"/>
      <c r="L544" s="261"/>
    </row>
    <row r="545" spans="1:13" ht="12.6" customHeight="1" x14ac:dyDescent="0.2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">
      <c r="A546" s="180" t="s">
        <v>560</v>
      </c>
      <c r="B546" s="240">
        <f>'Prior Year'!BA71</f>
        <v>474708.52999999997</v>
      </c>
      <c r="C546" s="240">
        <f>BA71</f>
        <v>474708.52999999997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">
      <c r="A547" s="180" t="s">
        <v>561</v>
      </c>
      <c r="B547" s="240">
        <f>'Prior Year'!BB71</f>
        <v>617946.69999999995</v>
      </c>
      <c r="C547" s="240">
        <f>BB71</f>
        <v>617946.69999999995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">
      <c r="A549" s="180" t="s">
        <v>563</v>
      </c>
      <c r="B549" s="240">
        <f>'Prior Year'!BD71</f>
        <v>63019.11</v>
      </c>
      <c r="C549" s="240">
        <f>BD71</f>
        <v>63019.11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">
      <c r="A550" s="180" t="s">
        <v>564</v>
      </c>
      <c r="B550" s="240">
        <f>'Prior Year'!BE71</f>
        <v>6729658.5200000014</v>
      </c>
      <c r="C550" s="240">
        <f>BE71</f>
        <v>6729658.5200000014</v>
      </c>
      <c r="D550" s="240">
        <f>'Prior Year'!BE59</f>
        <v>217104.36999999991</v>
      </c>
      <c r="E550" s="180">
        <f>BE59</f>
        <v>217104.36999999991</v>
      </c>
      <c r="F550" s="263">
        <f t="shared" si="19"/>
        <v>30.99734252240065</v>
      </c>
      <c r="G550" s="263">
        <f t="shared" si="19"/>
        <v>30.99734252240065</v>
      </c>
      <c r="H550" s="265" t="str">
        <f t="shared" si="16"/>
        <v/>
      </c>
      <c r="I550" s="267"/>
      <c r="K550" s="261"/>
      <c r="L550" s="261"/>
    </row>
    <row r="551" spans="1:13" ht="12.6" customHeight="1" x14ac:dyDescent="0.2">
      <c r="A551" s="180" t="s">
        <v>565</v>
      </c>
      <c r="B551" s="240">
        <f>'Prior Year'!BF71</f>
        <v>1875959.78</v>
      </c>
      <c r="C551" s="240">
        <f>BF71</f>
        <v>1875959.78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">
      <c r="A552" s="180" t="s">
        <v>566</v>
      </c>
      <c r="B552" s="240">
        <f>'Prior Year'!BG71</f>
        <v>5581.1</v>
      </c>
      <c r="C552" s="240">
        <f>BG71</f>
        <v>5581.1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">
      <c r="A553" s="180" t="s">
        <v>567</v>
      </c>
      <c r="B553" s="240">
        <f>'Prior Year'!BH71</f>
        <v>151223.4</v>
      </c>
      <c r="C553" s="240">
        <f>BH71</f>
        <v>151223.4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">
      <c r="A557" s="180" t="s">
        <v>571</v>
      </c>
      <c r="B557" s="240">
        <f>'Prior Year'!BL71</f>
        <v>162938</v>
      </c>
      <c r="C557" s="240">
        <f>BL71</f>
        <v>162938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">
      <c r="A559" s="180" t="s">
        <v>573</v>
      </c>
      <c r="B559" s="240">
        <f>'Prior Year'!BN71</f>
        <v>3329142.41</v>
      </c>
      <c r="C559" s="240">
        <f>BN71</f>
        <v>3329142.41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">
      <c r="A564" s="180" t="s">
        <v>1249</v>
      </c>
      <c r="B564" s="240">
        <f>'Prior Year'!BS71</f>
        <v>83135.790000000008</v>
      </c>
      <c r="C564" s="240">
        <f>BS71</f>
        <v>83135.790000000008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">
      <c r="A565" s="180" t="s">
        <v>578</v>
      </c>
      <c r="B565" s="240">
        <f>'Prior Year'!BT71</f>
        <v>351484.30000000005</v>
      </c>
      <c r="C565" s="240">
        <f>BT71</f>
        <v>351484.30000000005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">
      <c r="A567" s="180" t="s">
        <v>580</v>
      </c>
      <c r="B567" s="240">
        <f>'Prior Year'!BV71</f>
        <v>171567.88</v>
      </c>
      <c r="C567" s="240">
        <f>BV71</f>
        <v>171567.88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">
      <c r="A568" s="180" t="s">
        <v>581</v>
      </c>
      <c r="B568" s="240">
        <f>'Prior Year'!BW71</f>
        <v>357218.33999999997</v>
      </c>
      <c r="C568" s="240">
        <f>BW71</f>
        <v>357218.33999999997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">
      <c r="A570" s="180" t="s">
        <v>583</v>
      </c>
      <c r="B570" s="240">
        <f>'Prior Year'!BY71</f>
        <v>4160021.6</v>
      </c>
      <c r="C570" s="240">
        <f>BY71</f>
        <v>4160021.6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">
      <c r="A572" s="180" t="s">
        <v>585</v>
      </c>
      <c r="B572" s="240">
        <f>'Prior Year'!CA71</f>
        <v>244727.93000000002</v>
      </c>
      <c r="C572" s="240">
        <f>CA71</f>
        <v>244727.93000000002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">
      <c r="A574" s="180" t="s">
        <v>587</v>
      </c>
      <c r="B574" s="240">
        <f>'Prior Year'!CC71</f>
        <v>56616036.599287733</v>
      </c>
      <c r="C574" s="240">
        <f>CC71</f>
        <v>56616036.599287733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">
      <c r="A575" s="180" t="s">
        <v>588</v>
      </c>
      <c r="B575" s="240">
        <f>'Prior Year'!CD71</f>
        <v>9095956.2899999991</v>
      </c>
      <c r="C575" s="240">
        <f>CD71</f>
        <v>9095956.2899999991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">
      <c r="M576" s="265"/>
    </row>
    <row r="577" spans="13:13" ht="12.6" customHeight="1" x14ac:dyDescent="0.2">
      <c r="M577" s="265"/>
    </row>
    <row r="578" spans="13:13" ht="12.6" customHeight="1" x14ac:dyDescent="0.2">
      <c r="M578" s="265"/>
    </row>
    <row r="612" spans="1:14" ht="12.6" customHeight="1" x14ac:dyDescent="0.2">
      <c r="A612" s="196"/>
      <c r="C612" s="181" t="s">
        <v>589</v>
      </c>
      <c r="D612" s="180">
        <f>CE76-(BE76+CD76)</f>
        <v>188143.3299999999</v>
      </c>
      <c r="E612" s="180">
        <f>SUM(C624:D647)+SUM(C668:D713)</f>
        <v>142696688.63909402</v>
      </c>
      <c r="F612" s="180">
        <f>CE64-(AX64+BD64+BE64+BG64+BJ64+BN64+BP64+BQ64+CB64+CC64+CD64)</f>
        <v>37344090.649999999</v>
      </c>
      <c r="G612" s="180">
        <f>CE77-(AX77+AY77+BD77+BE77+BG77+BJ77+BN77+BP77+BQ77+CB77+CC77+CD77)</f>
        <v>177737</v>
      </c>
      <c r="H612" s="197">
        <f>CE60-(AX60+AY60+AZ60+BD60+BE60+BG60+BJ60+BN60+BO60+BP60+BQ60+BR60+CB60+CC60+CD60)</f>
        <v>705.81</v>
      </c>
      <c r="I612" s="180">
        <f>CE78-(AX78+AY78+AZ78+BD78+BE78+BF78+BG78+BJ78+BN78+BO78+BP78+BQ78+BR78+CB78+CC78+CD78)</f>
        <v>48648.588908127473</v>
      </c>
      <c r="J612" s="180">
        <f>CE79-(AX79+AY79+AZ79+BA79+BD79+BE79+BF79+BG79+BJ79+BN79+BO79+BP79+BQ79+BR79+CB79+CC79+CD79)</f>
        <v>995801.00000000012</v>
      </c>
      <c r="K612" s="180">
        <f>CE75-(AW75+AX75+AY75+AZ75+BA75+BB75+BC75+BD75+BE75+BF75+BG75+BH75+BI75+BJ75+BK75+BL75+BM75+BN75+BO75+BP75+BQ75+BR75+BS75+BT75+BU75+BV75+BW75+BX75+CB75+CC75+CD75)</f>
        <v>674123702.89999998</v>
      </c>
      <c r="L612" s="197">
        <f>CE80-(AW80+AX80+AY80+AZ80+BA80+BB80+BC80+BD80+BE80+BF80+BG80+BH80+BI80+BJ80+BK80+BL80+BM80+BN80+BO80+BP80+BQ80+BR80+BS80+BT80+BU80+BV80+BW80+BX80+BY80+BZ80+CA80+CB80+CC80+CD80)</f>
        <v>255.79</v>
      </c>
    </row>
    <row r="613" spans="1:14" ht="12.6" customHeight="1" x14ac:dyDescent="0.2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">
      <c r="A614" s="196">
        <v>8430</v>
      </c>
      <c r="B614" s="198" t="s">
        <v>140</v>
      </c>
      <c r="C614" s="180">
        <f>BE71</f>
        <v>6729658.5200000014</v>
      </c>
      <c r="N614" s="199" t="s">
        <v>600</v>
      </c>
    </row>
    <row r="615" spans="1:14" ht="12.6" customHeight="1" x14ac:dyDescent="0.2">
      <c r="A615" s="196"/>
      <c r="B615" s="198" t="s">
        <v>601</v>
      </c>
      <c r="C615" s="273">
        <f>CD69-CD70</f>
        <v>9095956.2899999991</v>
      </c>
      <c r="D615" s="266">
        <f>SUM(C614:C615)</f>
        <v>15825614.810000001</v>
      </c>
      <c r="N615" s="199" t="s">
        <v>602</v>
      </c>
    </row>
    <row r="616" spans="1:14" ht="12.6" customHeight="1" x14ac:dyDescent="0.2">
      <c r="A616" s="196">
        <v>8310</v>
      </c>
      <c r="B616" s="200" t="s">
        <v>603</v>
      </c>
      <c r="C616" s="180">
        <f>AX71</f>
        <v>14955.1</v>
      </c>
      <c r="D616" s="180">
        <f>(D615/D612)*AX76</f>
        <v>0</v>
      </c>
      <c r="N616" s="199" t="s">
        <v>604</v>
      </c>
    </row>
    <row r="617" spans="1:14" ht="12.6" customHeight="1" x14ac:dyDescent="0.2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">
      <c r="A618" s="196">
        <v>8470</v>
      </c>
      <c r="B618" s="200" t="s">
        <v>606</v>
      </c>
      <c r="C618" s="180">
        <f>BG71</f>
        <v>5581.1</v>
      </c>
      <c r="D618" s="180">
        <f>(D615/D612)*BG76</f>
        <v>21168.29878095919</v>
      </c>
      <c r="N618" s="199" t="s">
        <v>607</v>
      </c>
    </row>
    <row r="619" spans="1:14" ht="12.6" customHeight="1" x14ac:dyDescent="0.2">
      <c r="A619" s="196">
        <v>8610</v>
      </c>
      <c r="B619" s="200" t="s">
        <v>608</v>
      </c>
      <c r="C619" s="180">
        <f>BN71</f>
        <v>3329142.41</v>
      </c>
      <c r="D619" s="180">
        <f>(D615/D612)*BN76</f>
        <v>449256.47218112939</v>
      </c>
      <c r="N619" s="199" t="s">
        <v>609</v>
      </c>
    </row>
    <row r="620" spans="1:14" ht="12.6" customHeight="1" x14ac:dyDescent="0.2">
      <c r="A620" s="196">
        <v>8790</v>
      </c>
      <c r="B620" s="200" t="s">
        <v>610</v>
      </c>
      <c r="C620" s="180">
        <f>CC71</f>
        <v>56616036.599287733</v>
      </c>
      <c r="D620" s="180">
        <f>(D615/D612)*CC76</f>
        <v>1284704.439943912</v>
      </c>
      <c r="N620" s="199" t="s">
        <v>611</v>
      </c>
    </row>
    <row r="621" spans="1:14" ht="12.6" customHeight="1" x14ac:dyDescent="0.2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61720844.420193732</v>
      </c>
      <c r="N623" s="199" t="s">
        <v>617</v>
      </c>
    </row>
    <row r="624" spans="1:14" ht="12.6" customHeight="1" x14ac:dyDescent="0.2">
      <c r="A624" s="196">
        <v>8420</v>
      </c>
      <c r="B624" s="200" t="s">
        <v>139</v>
      </c>
      <c r="C624" s="180">
        <f>BD71</f>
        <v>63019.11</v>
      </c>
      <c r="D624" s="180">
        <f>(D615/D612)*BD76</f>
        <v>140436.17690023777</v>
      </c>
      <c r="E624" s="180">
        <f>(E623/E612)*SUM(C624:D624)</f>
        <v>88000.865535117598</v>
      </c>
      <c r="F624" s="180">
        <f>SUM(C624:E624)</f>
        <v>291456.15243535535</v>
      </c>
      <c r="N624" s="199" t="s">
        <v>618</v>
      </c>
    </row>
    <row r="625" spans="1:14" ht="12.6" customHeight="1" x14ac:dyDescent="0.2">
      <c r="A625" s="196">
        <v>8320</v>
      </c>
      <c r="B625" s="200" t="s">
        <v>135</v>
      </c>
      <c r="C625" s="180">
        <f>AY71</f>
        <v>2744516.9499999997</v>
      </c>
      <c r="D625" s="180">
        <f>(D615/D612)*AY76</f>
        <v>797410.4711731876</v>
      </c>
      <c r="E625" s="180">
        <f>(E623/E612)*SUM(C625:D625)</f>
        <v>1531995.9656720192</v>
      </c>
      <c r="F625" s="180">
        <f>(F624/F612)*AY64</f>
        <v>7015.0775051473493</v>
      </c>
      <c r="G625" s="180">
        <f>SUM(C625:F625)</f>
        <v>5080938.4643503539</v>
      </c>
      <c r="N625" s="199" t="s">
        <v>619</v>
      </c>
    </row>
    <row r="626" spans="1:14" ht="12.6" customHeight="1" x14ac:dyDescent="0.2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">
      <c r="A629" s="196">
        <v>8460</v>
      </c>
      <c r="B629" s="200" t="s">
        <v>141</v>
      </c>
      <c r="C629" s="180">
        <f>BF71</f>
        <v>1875959.78</v>
      </c>
      <c r="D629" s="180">
        <f>(D615/D612)*BF76</f>
        <v>190864.60607118532</v>
      </c>
      <c r="E629" s="180">
        <f>(E623/E612)*SUM(C629:D629)</f>
        <v>893967.11019132426</v>
      </c>
      <c r="F629" s="180">
        <f>(F624/F612)*BF64</f>
        <v>2003.6882058384092</v>
      </c>
      <c r="G629" s="180">
        <f>(G625/G612)*BF77</f>
        <v>0</v>
      </c>
      <c r="H629" s="180">
        <f>(H628/H612)*BF60</f>
        <v>0</v>
      </c>
      <c r="I629" s="180">
        <f>SUM(C629:H629)</f>
        <v>2962795.1844683476</v>
      </c>
      <c r="N629" s="199" t="s">
        <v>624</v>
      </c>
    </row>
    <row r="630" spans="1:14" ht="12.6" customHeight="1" x14ac:dyDescent="0.2">
      <c r="A630" s="196">
        <v>8350</v>
      </c>
      <c r="B630" s="200" t="s">
        <v>625</v>
      </c>
      <c r="C630" s="180">
        <f>BA71</f>
        <v>474708.52999999997</v>
      </c>
      <c r="D630" s="180">
        <f>(D615/D612)*BA76</f>
        <v>70666.419660889427</v>
      </c>
      <c r="E630" s="180">
        <f>(E623/E612)*SUM(C630:D630)</f>
        <v>235891.96595742708</v>
      </c>
      <c r="F630" s="180">
        <f>(F624/F612)*BA64</f>
        <v>106.62716074203016</v>
      </c>
      <c r="G630" s="180">
        <f>(G625/G612)*BA77</f>
        <v>0</v>
      </c>
      <c r="H630" s="180">
        <f>(H628/H612)*BA60</f>
        <v>0</v>
      </c>
      <c r="I630" s="180">
        <f>(I629/I612)*BA78</f>
        <v>16177.853383497642</v>
      </c>
      <c r="J630" s="180">
        <f>SUM(C630:I630)</f>
        <v>797551.39616255614</v>
      </c>
      <c r="N630" s="199" t="s">
        <v>626</v>
      </c>
    </row>
    <row r="631" spans="1:14" ht="12.6" customHeight="1" x14ac:dyDescent="0.2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">
      <c r="A632" s="196">
        <v>8360</v>
      </c>
      <c r="B632" s="200" t="s">
        <v>629</v>
      </c>
      <c r="C632" s="180">
        <f>BB71</f>
        <v>617946.69999999995</v>
      </c>
      <c r="D632" s="180">
        <f>(D615/D612)*BB76</f>
        <v>34937.870864099212</v>
      </c>
      <c r="E632" s="180">
        <f>(E623/E612)*SUM(C632:D632)</f>
        <v>282393.28751745209</v>
      </c>
      <c r="F632" s="180">
        <f>(F624/F612)*BB64</f>
        <v>3.117552417635391</v>
      </c>
      <c r="G632" s="180">
        <f>(G625/G612)*BB77</f>
        <v>0</v>
      </c>
      <c r="H632" s="180">
        <f>(H628/H612)*BB60</f>
        <v>0</v>
      </c>
      <c r="I632" s="180">
        <f>(I629/I612)*BB78</f>
        <v>7998.4206796286026</v>
      </c>
      <c r="J632" s="180">
        <f>(J630/J612)*BB79</f>
        <v>0</v>
      </c>
      <c r="N632" s="199" t="s">
        <v>630</v>
      </c>
    </row>
    <row r="633" spans="1:14" ht="12.6" customHeight="1" x14ac:dyDescent="0.2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">
      <c r="A636" s="196">
        <v>8480</v>
      </c>
      <c r="B636" s="200" t="s">
        <v>637</v>
      </c>
      <c r="C636" s="180">
        <f>BH71</f>
        <v>151223.4</v>
      </c>
      <c r="D636" s="180">
        <f>(D615/D612)*BH76</f>
        <v>138322.37515039471</v>
      </c>
      <c r="E636" s="180">
        <f>(E623/E612)*SUM(C636:D636)</f>
        <v>125237.73264130154</v>
      </c>
      <c r="F636" s="180">
        <f>(F624/F612)*BH64</f>
        <v>5.1668875379826202</v>
      </c>
      <c r="G636" s="180">
        <f>(G625/G612)*BH77</f>
        <v>0</v>
      </c>
      <c r="H636" s="180">
        <f>(H628/H612)*BH60</f>
        <v>0</v>
      </c>
      <c r="I636" s="180">
        <f>(I629/I612)*BH78</f>
        <v>31666.513112998979</v>
      </c>
      <c r="J636" s="180">
        <f>(J630/J612)*BH79</f>
        <v>0</v>
      </c>
      <c r="N636" s="199" t="s">
        <v>638</v>
      </c>
    </row>
    <row r="637" spans="1:14" ht="12.6" customHeight="1" x14ac:dyDescent="0.2">
      <c r="A637" s="196">
        <v>8560</v>
      </c>
      <c r="B637" s="200" t="s">
        <v>147</v>
      </c>
      <c r="C637" s="180">
        <f>BL71</f>
        <v>162938</v>
      </c>
      <c r="D637" s="180">
        <f>(D615/D612)*BL76</f>
        <v>663651.31707050384</v>
      </c>
      <c r="E637" s="180">
        <f>(E623/E612)*SUM(C637:D637)</f>
        <v>357526.10046429362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151931.47971629648</v>
      </c>
      <c r="J637" s="180">
        <f>(J630/J612)*BL79</f>
        <v>0</v>
      </c>
      <c r="N637" s="199" t="s">
        <v>639</v>
      </c>
    </row>
    <row r="638" spans="1:14" ht="12.6" customHeight="1" x14ac:dyDescent="0.2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">
      <c r="A639" s="196">
        <v>8660</v>
      </c>
      <c r="B639" s="200" t="s">
        <v>642</v>
      </c>
      <c r="C639" s="180">
        <f>BS71</f>
        <v>83135.790000000008</v>
      </c>
      <c r="D639" s="180">
        <f>(D615/D612)*BS76</f>
        <v>106226.73911029856</v>
      </c>
      <c r="E639" s="180">
        <f>(E623/E612)*SUM(C639:D639)</f>
        <v>81905.300744513108</v>
      </c>
      <c r="F639" s="180">
        <f>(F624/F612)*BS64</f>
        <v>6.625335454576752</v>
      </c>
      <c r="G639" s="180">
        <f>(G625/G612)*BS77</f>
        <v>0</v>
      </c>
      <c r="H639" s="180">
        <f>(H628/H612)*BS60</f>
        <v>0</v>
      </c>
      <c r="I639" s="180">
        <f>(I629/I612)*BS78</f>
        <v>24318.772890719782</v>
      </c>
      <c r="J639" s="180">
        <f>(J630/J612)*BS79</f>
        <v>0</v>
      </c>
      <c r="N639" s="199" t="s">
        <v>643</v>
      </c>
    </row>
    <row r="640" spans="1:14" ht="12.6" customHeight="1" x14ac:dyDescent="0.2">
      <c r="A640" s="196">
        <v>8670</v>
      </c>
      <c r="B640" s="200" t="s">
        <v>644</v>
      </c>
      <c r="C640" s="180">
        <f>BT71</f>
        <v>351484.30000000005</v>
      </c>
      <c r="D640" s="180">
        <f>(D615/D612)*BT76</f>
        <v>109935.35507331409</v>
      </c>
      <c r="E640" s="180">
        <f>(E623/E612)*SUM(C640:D640)</f>
        <v>199578.63784231603</v>
      </c>
      <c r="F640" s="180">
        <f>(F624/F612)*BT64</f>
        <v>3.7921050661676898</v>
      </c>
      <c r="G640" s="180">
        <f>(G625/G612)*BT77</f>
        <v>0</v>
      </c>
      <c r="H640" s="180">
        <f>(H628/H612)*BT60</f>
        <v>0</v>
      </c>
      <c r="I640" s="180">
        <f>(I629/I612)*BT78</f>
        <v>25167.796310800732</v>
      </c>
      <c r="J640" s="180">
        <f>(J630/J612)*BT79</f>
        <v>0</v>
      </c>
      <c r="N640" s="199" t="s">
        <v>645</v>
      </c>
    </row>
    <row r="641" spans="1:14" ht="12.6" customHeight="1" x14ac:dyDescent="0.2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">
      <c r="A642" s="196">
        <v>8690</v>
      </c>
      <c r="B642" s="200" t="s">
        <v>648</v>
      </c>
      <c r="C642" s="180">
        <f>BV71</f>
        <v>171567.88</v>
      </c>
      <c r="D642" s="180">
        <f>(D615/D612)*BV76</f>
        <v>446077.77866236412</v>
      </c>
      <c r="E642" s="180">
        <f>(E623/E612)*SUM(C642:D642)</f>
        <v>267151.34015144792</v>
      </c>
      <c r="F642" s="180">
        <f>(F624/F612)*BV64</f>
        <v>5.8844436007624381</v>
      </c>
      <c r="G642" s="180">
        <f>(G625/G612)*BV77</f>
        <v>0</v>
      </c>
      <c r="H642" s="180">
        <f>(H628/H612)*BV60</f>
        <v>0</v>
      </c>
      <c r="I642" s="180">
        <f>(I629/I612)*BV78</f>
        <v>102121.78479490848</v>
      </c>
      <c r="J642" s="180">
        <f>(J630/J612)*BV79</f>
        <v>0</v>
      </c>
      <c r="N642" s="199" t="s">
        <v>649</v>
      </c>
    </row>
    <row r="643" spans="1:14" ht="12.6" customHeight="1" x14ac:dyDescent="0.2">
      <c r="A643" s="196">
        <v>8700</v>
      </c>
      <c r="B643" s="200" t="s">
        <v>650</v>
      </c>
      <c r="C643" s="180">
        <f>BW71</f>
        <v>357218.33999999997</v>
      </c>
      <c r="D643" s="180">
        <f>(D615/D612)*BW76</f>
        <v>87899.834006605539</v>
      </c>
      <c r="E643" s="180">
        <f>(E623/E612)*SUM(C643:D643)</f>
        <v>192527.73017001696</v>
      </c>
      <c r="F643" s="180">
        <f>(F624/F612)*BW64</f>
        <v>6.3048780700026885</v>
      </c>
      <c r="G643" s="180">
        <f>(G625/G612)*BW77</f>
        <v>0</v>
      </c>
      <c r="H643" s="180">
        <f>(H628/H612)*BW60</f>
        <v>0</v>
      </c>
      <c r="I643" s="180">
        <f>(I629/I612)*BW78</f>
        <v>20123.14524800628</v>
      </c>
      <c r="J643" s="180">
        <f>(J630/J612)*BW79</f>
        <v>0</v>
      </c>
      <c r="N643" s="199" t="s">
        <v>651</v>
      </c>
    </row>
    <row r="644" spans="1:14" ht="12.6" customHeight="1" x14ac:dyDescent="0.2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5352244.6134244278</v>
      </c>
      <c r="N644" s="199" t="s">
        <v>653</v>
      </c>
    </row>
    <row r="645" spans="1:14" ht="12.6" customHeight="1" x14ac:dyDescent="0.2">
      <c r="A645" s="196">
        <v>8720</v>
      </c>
      <c r="B645" s="200" t="s">
        <v>654</v>
      </c>
      <c r="C645" s="180">
        <f>BY71</f>
        <v>4160021.6</v>
      </c>
      <c r="D645" s="180">
        <f>(D615/D612)*BY76</f>
        <v>138377.04968829357</v>
      </c>
      <c r="E645" s="180">
        <f>(E623/E612)*SUM(C645:D645)</f>
        <v>1859193.7685700338</v>
      </c>
      <c r="F645" s="180">
        <f>(F624/F612)*BY64</f>
        <v>476.70416362169522</v>
      </c>
      <c r="G645" s="180">
        <f>(G625/G612)*BY77</f>
        <v>0</v>
      </c>
      <c r="H645" s="180">
        <f>(H628/H612)*BY60</f>
        <v>0</v>
      </c>
      <c r="I645" s="180">
        <f>(I629/I612)*BY78</f>
        <v>31679.02990190922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">
      <c r="A647" s="196">
        <v>8740</v>
      </c>
      <c r="B647" s="200" t="s">
        <v>658</v>
      </c>
      <c r="C647" s="180">
        <f>CA71</f>
        <v>244727.93000000002</v>
      </c>
      <c r="D647" s="180">
        <f>(D615/D612)*CA76</f>
        <v>389095.97526418738</v>
      </c>
      <c r="E647" s="180">
        <f>(E623/E612)*SUM(C647:D647)</f>
        <v>274148.94500847539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89076.787392653117</v>
      </c>
      <c r="J647" s="180">
        <f>(J630/J612)*CA79</f>
        <v>0</v>
      </c>
      <c r="K647" s="180">
        <v>0</v>
      </c>
      <c r="L647" s="180">
        <f>SUM(C645:K647)</f>
        <v>7186797.7899891743</v>
      </c>
      <c r="N647" s="199" t="s">
        <v>659</v>
      </c>
    </row>
    <row r="648" spans="1:14" ht="12.6" customHeight="1" x14ac:dyDescent="0.2">
      <c r="A648" s="196"/>
      <c r="B648" s="196"/>
      <c r="C648" s="180">
        <f>SUM(C614:C647)</f>
        <v>87249798.329287753</v>
      </c>
      <c r="L648" s="266"/>
    </row>
    <row r="666" spans="1:14" ht="12.6" customHeight="1" x14ac:dyDescent="0.2">
      <c r="C666" s="181" t="s">
        <v>660</v>
      </c>
      <c r="M666" s="181" t="s">
        <v>661</v>
      </c>
    </row>
    <row r="667" spans="1:14" ht="12.6" customHeight="1" x14ac:dyDescent="0.2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">
      <c r="A668" s="196">
        <v>6010</v>
      </c>
      <c r="B668" s="198" t="s">
        <v>283</v>
      </c>
      <c r="C668" s="180">
        <f>C71</f>
        <v>5224670.0599999996</v>
      </c>
      <c r="D668" s="180">
        <f>(D615/D612)*C76</f>
        <v>471217.13118825335</v>
      </c>
      <c r="E668" s="180">
        <f>(E623/E612)*SUM(C668:D668)</f>
        <v>2463651.8935029465</v>
      </c>
      <c r="F668" s="180">
        <f>(F624/F612)*C64</f>
        <v>4311.969985022607</v>
      </c>
      <c r="G668" s="180">
        <f>(G625/G612)*C77</f>
        <v>326295.76851908484</v>
      </c>
      <c r="H668" s="180">
        <f>(H628/H612)*C60</f>
        <v>0</v>
      </c>
      <c r="I668" s="180">
        <f>(I629/I612)*C78</f>
        <v>107877.0043358383</v>
      </c>
      <c r="J668" s="180">
        <f>(J630/J612)*C79</f>
        <v>51218.421079146872</v>
      </c>
      <c r="K668" s="180">
        <f>(K644/K612)*C75</f>
        <v>56661.393888046434</v>
      </c>
      <c r="L668" s="180">
        <f>(L647/L612)*C80</f>
        <v>679934.73754931008</v>
      </c>
      <c r="M668" s="180">
        <f t="shared" ref="M668:M713" si="20">ROUND(SUM(D668:L668),0)</f>
        <v>4161168</v>
      </c>
      <c r="N668" s="198" t="s">
        <v>663</v>
      </c>
    </row>
    <row r="669" spans="1:14" ht="12.6" customHeight="1" x14ac:dyDescent="0.2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">
      <c r="A670" s="196">
        <v>6070</v>
      </c>
      <c r="B670" s="198" t="s">
        <v>665</v>
      </c>
      <c r="C670" s="180">
        <f>E71</f>
        <v>25297183.430000007</v>
      </c>
      <c r="D670" s="180">
        <f>(D615/D612)*E76</f>
        <v>4711474.0012376327</v>
      </c>
      <c r="E670" s="180">
        <f>(E623/E612)*SUM(C670:D670)</f>
        <v>12979696.265109267</v>
      </c>
      <c r="F670" s="180">
        <f>(F624/F612)*E64</f>
        <v>14077.159771266461</v>
      </c>
      <c r="G670" s="180">
        <f>(G625/G612)*E77</f>
        <v>4754642.695831269</v>
      </c>
      <c r="H670" s="180">
        <f>(H628/H612)*E60</f>
        <v>0</v>
      </c>
      <c r="I670" s="180">
        <f>(I629/I612)*E78</f>
        <v>1078610.4061582801</v>
      </c>
      <c r="J670" s="180">
        <f>(J630/J612)*E79</f>
        <v>746332.97508340923</v>
      </c>
      <c r="K670" s="180">
        <f>(K644/K612)*E75</f>
        <v>580196.88706863648</v>
      </c>
      <c r="L670" s="180">
        <f>(L647/L612)*E80</f>
        <v>3875628.0040310672</v>
      </c>
      <c r="M670" s="180">
        <f t="shared" si="20"/>
        <v>28740658</v>
      </c>
      <c r="N670" s="198" t="s">
        <v>666</v>
      </c>
    </row>
    <row r="671" spans="1:14" ht="12.6" customHeight="1" x14ac:dyDescent="0.2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">
      <c r="A681" s="196">
        <v>7020</v>
      </c>
      <c r="B681" s="198" t="s">
        <v>684</v>
      </c>
      <c r="C681" s="180">
        <f>P71</f>
        <v>28611220.699999999</v>
      </c>
      <c r="D681" s="180">
        <f>(D615/D612)*P76</f>
        <v>2583313.0354488697</v>
      </c>
      <c r="E681" s="180">
        <f>(E623/E612)*SUM(C681:D681)</f>
        <v>13492625.384711578</v>
      </c>
      <c r="F681" s="180">
        <f>(F624/F612)*P64</f>
        <v>126233.5021385952</v>
      </c>
      <c r="G681" s="180">
        <f>(G625/G612)*P77</f>
        <v>0</v>
      </c>
      <c r="H681" s="180">
        <f>(H628/H612)*P60</f>
        <v>0</v>
      </c>
      <c r="I681" s="180">
        <f>(I629/I612)*P78</f>
        <v>591404.79639016208</v>
      </c>
      <c r="J681" s="180">
        <f>(J630/J612)*P79</f>
        <v>0</v>
      </c>
      <c r="K681" s="180">
        <f>(K644/K612)*P75</f>
        <v>1391588.7229351252</v>
      </c>
      <c r="L681" s="180">
        <f>(L647/L612)*P80</f>
        <v>1123578.1055618557</v>
      </c>
      <c r="M681" s="180">
        <f t="shared" si="20"/>
        <v>19308744</v>
      </c>
      <c r="N681" s="198" t="s">
        <v>685</v>
      </c>
    </row>
    <row r="682" spans="1:14" ht="12.6" customHeight="1" x14ac:dyDescent="0.2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">
      <c r="A683" s="196">
        <v>7040</v>
      </c>
      <c r="B683" s="198" t="s">
        <v>107</v>
      </c>
      <c r="C683" s="180">
        <f>R71</f>
        <v>2693544.4400000004</v>
      </c>
      <c r="D683" s="180">
        <f>(D615/D612)*R76</f>
        <v>16786.765428419396</v>
      </c>
      <c r="E683" s="180">
        <f>(E623/E612)*SUM(C683:D683)</f>
        <v>1172304.2227036902</v>
      </c>
      <c r="F683" s="180">
        <f>(F624/F612)*R64</f>
        <v>3833.0278487991918</v>
      </c>
      <c r="G683" s="180">
        <f>(G625/G612)*R77</f>
        <v>0</v>
      </c>
      <c r="H683" s="180">
        <f>(H628/H612)*R60</f>
        <v>0</v>
      </c>
      <c r="I683" s="180">
        <f>(I629/I612)*R78</f>
        <v>3843.0393274111129</v>
      </c>
      <c r="J683" s="180">
        <f>(J630/J612)*R79</f>
        <v>0</v>
      </c>
      <c r="K683" s="180">
        <f>(K644/K612)*R75</f>
        <v>286495.09020684904</v>
      </c>
      <c r="L683" s="180">
        <f>(L647/L612)*R80</f>
        <v>0</v>
      </c>
      <c r="M683" s="180">
        <f t="shared" si="20"/>
        <v>1483262</v>
      </c>
      <c r="N683" s="198" t="s">
        <v>688</v>
      </c>
    </row>
    <row r="684" spans="1:14" ht="12.6" customHeight="1" x14ac:dyDescent="0.2">
      <c r="A684" s="196">
        <v>7050</v>
      </c>
      <c r="B684" s="198" t="s">
        <v>689</v>
      </c>
      <c r="C684" s="180">
        <f>S71</f>
        <v>-61119.110000000015</v>
      </c>
      <c r="D684" s="180">
        <f>(D615/D612)*S76</f>
        <v>337954.25366034417</v>
      </c>
      <c r="E684" s="180">
        <f>(E623/E612)*SUM(C684:D684)</f>
        <v>119739.98131881644</v>
      </c>
      <c r="F684" s="180">
        <f>(F624/F612)*S64</f>
        <v>-2523.5577294146347</v>
      </c>
      <c r="G684" s="180">
        <f>(G625/G612)*S77</f>
        <v>0</v>
      </c>
      <c r="H684" s="180">
        <f>(H628/H612)*S60</f>
        <v>0</v>
      </c>
      <c r="I684" s="180">
        <f>(I629/I612)*S78</f>
        <v>77368.775611994904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532539</v>
      </c>
      <c r="N684" s="198" t="s">
        <v>690</v>
      </c>
    </row>
    <row r="685" spans="1:14" ht="12.6" customHeight="1" x14ac:dyDescent="0.2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">
      <c r="A686" s="196">
        <v>7070</v>
      </c>
      <c r="B686" s="198" t="s">
        <v>109</v>
      </c>
      <c r="C686" s="180">
        <f>U71</f>
        <v>6329013.1400000006</v>
      </c>
      <c r="D686" s="180">
        <f>(D615/D612)*U76</f>
        <v>400881.28219496773</v>
      </c>
      <c r="E686" s="180">
        <f>(E623/E612)*SUM(C686:D686)</f>
        <v>2910892.8213967448</v>
      </c>
      <c r="F686" s="180">
        <f>(F624/F612)*U64</f>
        <v>8028.2991329799752</v>
      </c>
      <c r="G686" s="180">
        <f>(G625/G612)*U77</f>
        <v>0</v>
      </c>
      <c r="H686" s="180">
        <f>(H628/H612)*U60</f>
        <v>0</v>
      </c>
      <c r="I686" s="180">
        <f>(I629/I612)*U78</f>
        <v>91774.829383751829</v>
      </c>
      <c r="J686" s="180">
        <f>(J630/J612)*U79</f>
        <v>0</v>
      </c>
      <c r="K686" s="180">
        <f>(K644/K612)*U75</f>
        <v>470908.17295713664</v>
      </c>
      <c r="L686" s="180">
        <f>(L647/L612)*U80</f>
        <v>0</v>
      </c>
      <c r="M686" s="180">
        <f t="shared" si="20"/>
        <v>3882485</v>
      </c>
      <c r="N686" s="198" t="s">
        <v>693</v>
      </c>
    </row>
    <row r="687" spans="1:14" ht="12.6" customHeight="1" x14ac:dyDescent="0.2">
      <c r="A687" s="196">
        <v>7110</v>
      </c>
      <c r="B687" s="198" t="s">
        <v>694</v>
      </c>
      <c r="C687" s="180">
        <f>V71</f>
        <v>1470619.4200000002</v>
      </c>
      <c r="D687" s="180">
        <f>(D615/D612)*V76</f>
        <v>137128.78793072607</v>
      </c>
      <c r="E687" s="180">
        <f>(E623/E612)*SUM(C687:D687)</f>
        <v>695402.10046157695</v>
      </c>
      <c r="F687" s="180">
        <f>(F624/F612)*V64</f>
        <v>974.56709969890323</v>
      </c>
      <c r="G687" s="180">
        <f>(G625/G612)*V77</f>
        <v>0</v>
      </c>
      <c r="H687" s="180">
        <f>(H628/H612)*V60</f>
        <v>0</v>
      </c>
      <c r="I687" s="180">
        <f>(I629/I612)*V78</f>
        <v>31393.261982789201</v>
      </c>
      <c r="J687" s="180">
        <f>(J630/J612)*V79</f>
        <v>0</v>
      </c>
      <c r="K687" s="180">
        <f>(K644/K612)*V75</f>
        <v>107489.07962131925</v>
      </c>
      <c r="L687" s="180">
        <f>(L647/L612)*V80</f>
        <v>0</v>
      </c>
      <c r="M687" s="180">
        <f t="shared" si="20"/>
        <v>972388</v>
      </c>
      <c r="N687" s="198" t="s">
        <v>695</v>
      </c>
    </row>
    <row r="688" spans="1:14" ht="12.6" customHeight="1" x14ac:dyDescent="0.2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">
      <c r="A690" s="196">
        <v>7140</v>
      </c>
      <c r="B690" s="198" t="s">
        <v>1250</v>
      </c>
      <c r="C690" s="180">
        <f>Y71</f>
        <v>12265301.129999999</v>
      </c>
      <c r="D690" s="180">
        <f>(D615/D612)*Y76</f>
        <v>344245.19010565901</v>
      </c>
      <c r="E690" s="180">
        <f>(E623/E612)*SUM(C690:D690)</f>
        <v>5454028.7798889242</v>
      </c>
      <c r="F690" s="180">
        <f>(F624/F612)*Y64</f>
        <v>7253.0829060760061</v>
      </c>
      <c r="G690" s="180">
        <f>(G625/G612)*Y77</f>
        <v>0</v>
      </c>
      <c r="H690" s="180">
        <f>(H628/H612)*Y60</f>
        <v>0</v>
      </c>
      <c r="I690" s="180">
        <f>(I629/I612)*Y78</f>
        <v>78808.976600605805</v>
      </c>
      <c r="J690" s="180">
        <f>(J630/J612)*Y79</f>
        <v>0</v>
      </c>
      <c r="K690" s="180">
        <f>(K644/K612)*Y75</f>
        <v>501271.74019810738</v>
      </c>
      <c r="L690" s="180">
        <f>(L647/L612)*Y80</f>
        <v>149192.29158623292</v>
      </c>
      <c r="M690" s="180">
        <f t="shared" si="20"/>
        <v>6534800</v>
      </c>
      <c r="N690" s="198" t="s">
        <v>700</v>
      </c>
    </row>
    <row r="691" spans="1:14" ht="12.6" customHeight="1" x14ac:dyDescent="0.2">
      <c r="A691" s="196">
        <v>7150</v>
      </c>
      <c r="B691" s="198" t="s">
        <v>701</v>
      </c>
      <c r="C691" s="180">
        <f>Z71</f>
        <v>17580.849999999999</v>
      </c>
      <c r="D691" s="180">
        <f>(D615/D612)*Z76</f>
        <v>18745.796178671877</v>
      </c>
      <c r="E691" s="180">
        <f>(E623/E612)*SUM(C691:D691)</f>
        <v>15712.426815817293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4291.5255023642876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38750</v>
      </c>
      <c r="N691" s="198" t="s">
        <v>702</v>
      </c>
    </row>
    <row r="692" spans="1:14" ht="12.6" customHeight="1" x14ac:dyDescent="0.2">
      <c r="A692" s="196">
        <v>7160</v>
      </c>
      <c r="B692" s="198" t="s">
        <v>703</v>
      </c>
      <c r="C692" s="180">
        <f>AA71</f>
        <v>529476.68999999994</v>
      </c>
      <c r="D692" s="180">
        <f>(D615/D612)*AA76</f>
        <v>160542.10735248556</v>
      </c>
      <c r="E692" s="180">
        <f>(E623/E612)*SUM(C692:D692)</f>
        <v>298455.01843505382</v>
      </c>
      <c r="F692" s="180">
        <f>(F624/F612)*AA64</f>
        <v>1982.3372057798263</v>
      </c>
      <c r="G692" s="180">
        <f>(G625/G612)*AA77</f>
        <v>0</v>
      </c>
      <c r="H692" s="180">
        <f>(H628/H612)*AA60</f>
        <v>0</v>
      </c>
      <c r="I692" s="180">
        <f>(I629/I612)*AA78</f>
        <v>36753.336126121794</v>
      </c>
      <c r="J692" s="180">
        <f>(J630/J612)*AA79</f>
        <v>0</v>
      </c>
      <c r="K692" s="180">
        <f>(K644/K612)*AA75</f>
        <v>35328.13835161888</v>
      </c>
      <c r="L692" s="180">
        <f>(L647/L612)*AA80</f>
        <v>0</v>
      </c>
      <c r="M692" s="180">
        <f t="shared" si="20"/>
        <v>533061</v>
      </c>
      <c r="N692" s="198" t="s">
        <v>704</v>
      </c>
    </row>
    <row r="693" spans="1:14" ht="12.6" customHeight="1" x14ac:dyDescent="0.2">
      <c r="A693" s="196">
        <v>7170</v>
      </c>
      <c r="B693" s="198" t="s">
        <v>115</v>
      </c>
      <c r="C693" s="180">
        <f>AB71</f>
        <v>15707166.350000001</v>
      </c>
      <c r="D693" s="180">
        <f>(D615/D612)*AB76</f>
        <v>193857.40616109443</v>
      </c>
      <c r="E693" s="180">
        <f>(E623/E612)*SUM(C693:D693)</f>
        <v>6877697.1822942961</v>
      </c>
      <c r="F693" s="180">
        <f>(F624/F612)*AB64</f>
        <v>103709.05058920072</v>
      </c>
      <c r="G693" s="180">
        <f>(G625/G612)*AB77</f>
        <v>0</v>
      </c>
      <c r="H693" s="180">
        <f>(H628/H612)*AB60</f>
        <v>0</v>
      </c>
      <c r="I693" s="180">
        <f>(I629/I612)*AB78</f>
        <v>44380.297024091022</v>
      </c>
      <c r="J693" s="180">
        <f>(J630/J612)*AB79</f>
        <v>0</v>
      </c>
      <c r="K693" s="180">
        <f>(K644/K612)*AB75</f>
        <v>673367.65182455571</v>
      </c>
      <c r="L693" s="180">
        <f>(L647/L612)*AB80</f>
        <v>0</v>
      </c>
      <c r="M693" s="180">
        <f t="shared" si="20"/>
        <v>7893012</v>
      </c>
      <c r="N693" s="198" t="s">
        <v>705</v>
      </c>
    </row>
    <row r="694" spans="1:14" ht="12.6" customHeight="1" x14ac:dyDescent="0.2">
      <c r="A694" s="196">
        <v>7180</v>
      </c>
      <c r="B694" s="198" t="s">
        <v>706</v>
      </c>
      <c r="C694" s="180">
        <f>AC71</f>
        <v>3318799.62</v>
      </c>
      <c r="D694" s="180">
        <f>(D615/D612)*AC76</f>
        <v>160164.43246761509</v>
      </c>
      <c r="E694" s="180">
        <f>(E623/E612)*SUM(C694:D694)</f>
        <v>1504762.3114007788</v>
      </c>
      <c r="F694" s="180">
        <f>(F624/F612)*AC64</f>
        <v>3663.3313812265596</v>
      </c>
      <c r="G694" s="180">
        <f>(G625/G612)*AC77</f>
        <v>0</v>
      </c>
      <c r="H694" s="180">
        <f>(H628/H612)*AC60</f>
        <v>0</v>
      </c>
      <c r="I694" s="180">
        <f>(I629/I612)*AC78</f>
        <v>36666.873999649491</v>
      </c>
      <c r="J694" s="180">
        <f>(J630/J612)*AC79</f>
        <v>0</v>
      </c>
      <c r="K694" s="180">
        <f>(K644/K612)*AC75</f>
        <v>186709.47557044498</v>
      </c>
      <c r="L694" s="180">
        <f>(L647/L612)*AC80</f>
        <v>0</v>
      </c>
      <c r="M694" s="180">
        <f t="shared" si="20"/>
        <v>1891966</v>
      </c>
      <c r="N694" s="198" t="s">
        <v>707</v>
      </c>
    </row>
    <row r="695" spans="1:14" ht="12.6" customHeight="1" x14ac:dyDescent="0.2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">
      <c r="A696" s="196">
        <v>7200</v>
      </c>
      <c r="B696" s="198" t="s">
        <v>709</v>
      </c>
      <c r="C696" s="180">
        <f>AE71</f>
        <v>1391360.02</v>
      </c>
      <c r="D696" s="180">
        <f>(D615/D612)*AE76</f>
        <v>191436.58585228093</v>
      </c>
      <c r="E696" s="180">
        <f>(E623/E612)*SUM(C696:D696)</f>
        <v>684609.74105502246</v>
      </c>
      <c r="F696" s="180">
        <f>(F624/F612)*AE64</f>
        <v>129.6663765058546</v>
      </c>
      <c r="G696" s="180">
        <f>(G625/G612)*AE77</f>
        <v>0</v>
      </c>
      <c r="H696" s="180">
        <f>(H628/H612)*AE60</f>
        <v>0</v>
      </c>
      <c r="I696" s="180">
        <f>(I629/I612)*AE78</f>
        <v>43826.092124342103</v>
      </c>
      <c r="J696" s="180">
        <f>(J630/J612)*AE79</f>
        <v>0</v>
      </c>
      <c r="K696" s="180">
        <f>(K644/K612)*AE75</f>
        <v>32267.985881297744</v>
      </c>
      <c r="L696" s="180">
        <f>(L647/L612)*AE80</f>
        <v>0</v>
      </c>
      <c r="M696" s="180">
        <f t="shared" si="20"/>
        <v>952270</v>
      </c>
      <c r="N696" s="198" t="s">
        <v>710</v>
      </c>
    </row>
    <row r="697" spans="1:14" ht="12.6" customHeight="1" x14ac:dyDescent="0.2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">
      <c r="A698" s="196">
        <v>7230</v>
      </c>
      <c r="B698" s="198" t="s">
        <v>713</v>
      </c>
      <c r="C698" s="180">
        <f>AG71</f>
        <v>8852161.0600000005</v>
      </c>
      <c r="D698" s="180">
        <f>(D615/D612)*AG76</f>
        <v>1019860.1372151671</v>
      </c>
      <c r="E698" s="180">
        <f>(E623/E612)*SUM(C698:D698)</f>
        <v>4269962.3252451709</v>
      </c>
      <c r="F698" s="180">
        <f>(F624/F612)*AG64</f>
        <v>6582.6414151642202</v>
      </c>
      <c r="G698" s="180">
        <f>(G625/G612)*AG77</f>
        <v>0</v>
      </c>
      <c r="H698" s="180">
        <f>(H628/H612)*AG60</f>
        <v>0</v>
      </c>
      <c r="I698" s="180">
        <f>(I629/I612)*AG78</f>
        <v>233479.32229644668</v>
      </c>
      <c r="J698" s="180">
        <f>(J630/J612)*AG79</f>
        <v>0</v>
      </c>
      <c r="K698" s="180">
        <f>(K644/K612)*AG75</f>
        <v>884683.60925533134</v>
      </c>
      <c r="L698" s="180">
        <f>(L647/L612)*AG80</f>
        <v>1305643.2749552247</v>
      </c>
      <c r="M698" s="180">
        <f t="shared" si="20"/>
        <v>7720211</v>
      </c>
      <c r="N698" s="198" t="s">
        <v>714</v>
      </c>
    </row>
    <row r="699" spans="1:14" ht="12.6" customHeight="1" x14ac:dyDescent="0.2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">
      <c r="A701" s="196">
        <v>7260</v>
      </c>
      <c r="B701" s="198" t="s">
        <v>121</v>
      </c>
      <c r="C701" s="180">
        <f>AJ71</f>
        <v>4057870.95</v>
      </c>
      <c r="D701" s="180">
        <f>(D615/D612)*AJ76</f>
        <v>8976.7179762535343</v>
      </c>
      <c r="E701" s="180">
        <f>(E623/E612)*SUM(C701:D701)</f>
        <v>1759040.6237851693</v>
      </c>
      <c r="F701" s="180">
        <f>(F624/F612)*AJ64</f>
        <v>2926.6762612460511</v>
      </c>
      <c r="G701" s="180">
        <f>(G625/G612)*AJ77</f>
        <v>0</v>
      </c>
      <c r="H701" s="180">
        <f>(H628/H612)*AJ60</f>
        <v>0</v>
      </c>
      <c r="I701" s="180">
        <f>(I629/I612)*AJ78</f>
        <v>2055.0641730786892</v>
      </c>
      <c r="J701" s="180">
        <f>(J630/J612)*AJ79</f>
        <v>0</v>
      </c>
      <c r="K701" s="180">
        <f>(K644/K612)*AJ75</f>
        <v>119444.85077318626</v>
      </c>
      <c r="L701" s="180">
        <f>(L647/L612)*AJ80</f>
        <v>28377.441525818311</v>
      </c>
      <c r="M701" s="180">
        <f t="shared" si="20"/>
        <v>1920821</v>
      </c>
      <c r="N701" s="198" t="s">
        <v>718</v>
      </c>
    </row>
    <row r="702" spans="1:14" ht="12.6" customHeight="1" x14ac:dyDescent="0.2">
      <c r="A702" s="196">
        <v>7310</v>
      </c>
      <c r="B702" s="198" t="s">
        <v>719</v>
      </c>
      <c r="C702" s="180">
        <f>AK71</f>
        <v>492447.42999999993</v>
      </c>
      <c r="D702" s="180">
        <f>(D615/D612)*AK76</f>
        <v>0</v>
      </c>
      <c r="E702" s="180">
        <f>(E623/E612)*SUM(C702:D702)</f>
        <v>212999.13475236204</v>
      </c>
      <c r="F702" s="180">
        <f>(F624/F612)*AK64</f>
        <v>3.4806229858376652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15231.745515777877</v>
      </c>
      <c r="L702" s="180">
        <f>(L647/L612)*AK80</f>
        <v>0</v>
      </c>
      <c r="M702" s="180">
        <f t="shared" si="20"/>
        <v>228234</v>
      </c>
      <c r="N702" s="198" t="s">
        <v>720</v>
      </c>
    </row>
    <row r="703" spans="1:14" ht="12.6" customHeight="1" x14ac:dyDescent="0.2">
      <c r="A703" s="196">
        <v>7320</v>
      </c>
      <c r="B703" s="198" t="s">
        <v>721</v>
      </c>
      <c r="C703" s="180">
        <f>AL71</f>
        <v>178358.19999999998</v>
      </c>
      <c r="D703" s="180">
        <f>(D615/D612)*AL76</f>
        <v>0</v>
      </c>
      <c r="E703" s="180">
        <f>(E623/E612)*SUM(C703:D703)</f>
        <v>77145.579328109685</v>
      </c>
      <c r="F703" s="180">
        <f>(F624/F612)*AL64</f>
        <v>16.680798052852975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4110.2544435018644</v>
      </c>
      <c r="L703" s="180">
        <f>(L647/L612)*AL80</f>
        <v>0</v>
      </c>
      <c r="M703" s="180">
        <f t="shared" si="20"/>
        <v>81273</v>
      </c>
      <c r="N703" s="198" t="s">
        <v>722</v>
      </c>
    </row>
    <row r="704" spans="1:14" ht="12.6" customHeight="1" x14ac:dyDescent="0.2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">
      <c r="A709" s="196">
        <v>7400</v>
      </c>
      <c r="B709" s="198" t="s">
        <v>733</v>
      </c>
      <c r="C709" s="180">
        <f>AR71</f>
        <v>791955.07</v>
      </c>
      <c r="D709" s="180">
        <f>(D615/D612)*AR76</f>
        <v>0</v>
      </c>
      <c r="E709" s="180">
        <f>(E623/E612)*SUM(C709:D709)</f>
        <v>342545.6899485623</v>
      </c>
      <c r="F709" s="180">
        <f>(F624/F612)*AR64</f>
        <v>620.27063283335235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6489.8149334932923</v>
      </c>
      <c r="L709" s="180">
        <f>(L647/L612)*AR80</f>
        <v>24443.93477966528</v>
      </c>
      <c r="M709" s="180">
        <f t="shared" si="20"/>
        <v>374100</v>
      </c>
      <c r="N709" s="198" t="s">
        <v>734</v>
      </c>
    </row>
    <row r="710" spans="1:83" ht="12.6" customHeight="1" x14ac:dyDescent="0.2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">
      <c r="A713" s="196">
        <v>7490</v>
      </c>
      <c r="B713" s="198" t="s">
        <v>740</v>
      </c>
      <c r="C713" s="180">
        <f>AV71</f>
        <v>125.28</v>
      </c>
      <c r="D713" s="180">
        <f>(D615/D612)*AV76</f>
        <v>0</v>
      </c>
      <c r="E713" s="180">
        <f>(E623/E612)*SUM(C713:D713)</f>
        <v>54.187574096540459</v>
      </c>
      <c r="F713" s="180">
        <f>(F624/F612)*AV64</f>
        <v>0.97776183973303743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55</v>
      </c>
      <c r="N713" s="199" t="s">
        <v>741</v>
      </c>
    </row>
    <row r="715" spans="1:83" ht="12.6" customHeight="1" x14ac:dyDescent="0.2">
      <c r="C715" s="180">
        <f>SUM(C614:C647)+SUM(C668:C713)</f>
        <v>204417533.05928776</v>
      </c>
      <c r="D715" s="180">
        <f>SUM(D616:D647)+SUM(D668:D713)</f>
        <v>15825614.810000002</v>
      </c>
      <c r="E715" s="180">
        <f>SUM(E624:E647)+SUM(E668:E713)</f>
        <v>61720844.420193717</v>
      </c>
      <c r="F715" s="180">
        <f>SUM(F625:F648)+SUM(F668:F713)</f>
        <v>291456.15243535535</v>
      </c>
      <c r="G715" s="180">
        <f>SUM(G626:G647)+SUM(G668:G713)</f>
        <v>5080938.4643503539</v>
      </c>
      <c r="H715" s="180">
        <f>SUM(H629:H647)+SUM(H668:H713)</f>
        <v>0</v>
      </c>
      <c r="I715" s="180">
        <f>SUM(I630:I647)+SUM(I668:I713)</f>
        <v>2962795.1844683471</v>
      </c>
      <c r="J715" s="180">
        <f>SUM(J631:J647)+SUM(J668:J713)</f>
        <v>797551.39616255614</v>
      </c>
      <c r="K715" s="180">
        <f>SUM(K668:K713)</f>
        <v>5352244.6134244297</v>
      </c>
      <c r="L715" s="180">
        <f>SUM(L668:L713)</f>
        <v>7186797.7899891734</v>
      </c>
      <c r="M715" s="180">
        <f>SUM(M668:M713)</f>
        <v>87249797</v>
      </c>
      <c r="N715" s="198" t="s">
        <v>742</v>
      </c>
    </row>
    <row r="716" spans="1:83" ht="12.6" customHeight="1" x14ac:dyDescent="0.2">
      <c r="C716" s="180">
        <f>CE71</f>
        <v>204417533.05928776</v>
      </c>
      <c r="D716" s="180">
        <f>D615</f>
        <v>15825614.810000001</v>
      </c>
      <c r="E716" s="180">
        <f>E623</f>
        <v>61720844.420193732</v>
      </c>
      <c r="F716" s="180">
        <f>F624</f>
        <v>291456.15243535535</v>
      </c>
      <c r="G716" s="180">
        <f>G625</f>
        <v>5080938.4643503539</v>
      </c>
      <c r="H716" s="180">
        <f>H628</f>
        <v>0</v>
      </c>
      <c r="I716" s="180">
        <f>I629</f>
        <v>2962795.1844683476</v>
      </c>
      <c r="J716" s="180">
        <f>J630</f>
        <v>797551.39616255614</v>
      </c>
      <c r="K716" s="180">
        <f>K644</f>
        <v>5352244.6134244278</v>
      </c>
      <c r="L716" s="180">
        <f>L647</f>
        <v>7186797.7899891743</v>
      </c>
      <c r="M716" s="180">
        <f>C648</f>
        <v>87249798.329287753</v>
      </c>
      <c r="N716" s="198" t="s">
        <v>743</v>
      </c>
    </row>
    <row r="717" spans="1:83" ht="12.6" customHeight="1" x14ac:dyDescent="0.2">
      <c r="O717" s="198"/>
    </row>
    <row r="718" spans="1:83" ht="12.6" customHeight="1" x14ac:dyDescent="0.2">
      <c r="O718" s="198"/>
    </row>
    <row r="719" spans="1:83" ht="12.6" customHeight="1" x14ac:dyDescent="0.2">
      <c r="O719" s="198"/>
    </row>
    <row r="720" spans="1:83" s="201" customFormat="1" ht="12.6" customHeight="1" x14ac:dyDescent="0.2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">
      <c r="A722" s="202" t="str">
        <f>RIGHT(C83,3)&amp;"*"&amp;RIGHT(C82,4)&amp;"*"&amp;"A"</f>
        <v>139*2019*A</v>
      </c>
      <c r="B722" s="276">
        <f>ROUND(C165,0)</f>
        <v>4492594</v>
      </c>
      <c r="C722" s="276">
        <f>ROUND(C166,0)</f>
        <v>49460</v>
      </c>
      <c r="D722" s="276">
        <f>ROUND(C167,0)</f>
        <v>-80589</v>
      </c>
      <c r="E722" s="276">
        <f>ROUND(C168,0)</f>
        <v>0</v>
      </c>
      <c r="F722" s="276">
        <f>ROUND(C169,0)</f>
        <v>0</v>
      </c>
      <c r="G722" s="276">
        <f>ROUND(C170,0)</f>
        <v>1254470</v>
      </c>
      <c r="H722" s="276">
        <f>ROUND(C171+C172,0)</f>
        <v>56200</v>
      </c>
      <c r="I722" s="276">
        <f>ROUND(C175,0)</f>
        <v>549083</v>
      </c>
      <c r="J722" s="276">
        <f>ROUND(C176,0)</f>
        <v>745264</v>
      </c>
      <c r="K722" s="276">
        <f>ROUND(C179,0)</f>
        <v>0</v>
      </c>
      <c r="L722" s="276">
        <f>ROUND(C180,0)</f>
        <v>115</v>
      </c>
      <c r="M722" s="276">
        <f>ROUND(C183,0)</f>
        <v>91147</v>
      </c>
      <c r="N722" s="276">
        <f>ROUND(C184,0)</f>
        <v>7041834</v>
      </c>
      <c r="O722" s="276">
        <f>ROUND(C185,0)</f>
        <v>0</v>
      </c>
      <c r="P722" s="276">
        <f>ROUND(C188,0)</f>
        <v>0</v>
      </c>
      <c r="Q722" s="276">
        <f>ROUND(C189,0)</f>
        <v>1962860</v>
      </c>
      <c r="R722" s="276">
        <f>ROUND(B195,0)</f>
        <v>3181105</v>
      </c>
      <c r="S722" s="276">
        <f>ROUND(C195,0)</f>
        <v>0</v>
      </c>
      <c r="T722" s="276">
        <f>ROUND(D195,0)</f>
        <v>0</v>
      </c>
      <c r="U722" s="276">
        <f>ROUND(B196,0)</f>
        <v>3636126</v>
      </c>
      <c r="V722" s="276">
        <f>ROUND(C196,0)</f>
        <v>0</v>
      </c>
      <c r="W722" s="276">
        <f>ROUND(D196,0)</f>
        <v>0</v>
      </c>
      <c r="X722" s="276">
        <f>ROUND(B197,0)</f>
        <v>95122414</v>
      </c>
      <c r="Y722" s="276">
        <f>ROUND(C197,0)</f>
        <v>0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6722913</v>
      </c>
      <c r="AE722" s="276">
        <f>ROUND(C199,0)</f>
        <v>0</v>
      </c>
      <c r="AF722" s="276">
        <f>ROUND(D199,0)</f>
        <v>0</v>
      </c>
      <c r="AG722" s="276">
        <f>ROUND(B200,0)</f>
        <v>36973913</v>
      </c>
      <c r="AH722" s="276">
        <f>ROUND(C200,0)</f>
        <v>2534692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2657779</v>
      </c>
      <c r="AQ722" s="276">
        <f>ROUND(C203,0)</f>
        <v>-412507</v>
      </c>
      <c r="AR722" s="276">
        <f>ROUND(D203,0)</f>
        <v>-210622</v>
      </c>
      <c r="AS722" s="276"/>
      <c r="AT722" s="276"/>
      <c r="AU722" s="276"/>
      <c r="AV722" s="276">
        <f>ROUND(B209,0)</f>
        <v>3102377</v>
      </c>
      <c r="AW722" s="276">
        <f>ROUND(C209,0)</f>
        <v>108937</v>
      </c>
      <c r="AX722" s="276">
        <f>ROUND(D209,0)</f>
        <v>0</v>
      </c>
      <c r="AY722" s="276">
        <f>ROUND(B210,0)</f>
        <v>53033194</v>
      </c>
      <c r="AZ722" s="276">
        <f>ROUND(C210,0)</f>
        <v>2998734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5487674</v>
      </c>
      <c r="BF722" s="276">
        <f>ROUND(C212,0)</f>
        <v>158789</v>
      </c>
      <c r="BG722" s="276">
        <f>ROUND(D212,0)</f>
        <v>0</v>
      </c>
      <c r="BH722" s="276">
        <f>ROUND(B213,0)</f>
        <v>32004264</v>
      </c>
      <c r="BI722" s="276">
        <f>ROUND(C213,0)</f>
        <v>1217088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243819692</v>
      </c>
      <c r="BU722" s="276">
        <f>ROUND(C224,0)</f>
        <v>121929858</v>
      </c>
      <c r="BV722" s="276">
        <f>ROUND(C225,0)</f>
        <v>6646507</v>
      </c>
      <c r="BW722" s="276">
        <f>ROUND(C226,0)</f>
        <v>17757150</v>
      </c>
      <c r="BX722" s="276">
        <f>ROUND(C227,0)</f>
        <v>67708823</v>
      </c>
      <c r="BY722" s="276">
        <f>ROUND(C228,0)</f>
        <v>895087</v>
      </c>
      <c r="BZ722" s="276">
        <f>ROUND(C231,0)</f>
        <v>926</v>
      </c>
      <c r="CA722" s="276">
        <f>ROUND(C233,0)</f>
        <v>4013889</v>
      </c>
      <c r="CB722" s="276">
        <f>ROUND(C234,0)</f>
        <v>7209266</v>
      </c>
      <c r="CC722" s="276">
        <f>ROUND(C238+C239,0)</f>
        <v>0</v>
      </c>
      <c r="CD722" s="276">
        <f>D221</f>
        <v>2106577.9199999999</v>
      </c>
      <c r="CE722" s="276"/>
    </row>
    <row r="723" spans="1:84" ht="12.6" customHeight="1" x14ac:dyDescent="0.2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">
      <c r="A726" s="202" t="str">
        <f>RIGHT(C83,3)&amp;"*"&amp;RIGHT(C82,4)&amp;"*"&amp;"A"</f>
        <v>139*2019*A</v>
      </c>
      <c r="B726" s="276">
        <f>ROUND(C111,0)</f>
        <v>7752</v>
      </c>
      <c r="C726" s="276">
        <f>ROUND(C112,0)</f>
        <v>0</v>
      </c>
      <c r="D726" s="276">
        <f>ROUND(C113,0)</f>
        <v>0</v>
      </c>
      <c r="E726" s="276">
        <f>ROUND(C114,0)</f>
        <v>1231</v>
      </c>
      <c r="F726" s="276">
        <f>ROUND(D111,0)</f>
        <v>35418</v>
      </c>
      <c r="G726" s="276">
        <f>ROUND(D112,0)</f>
        <v>0</v>
      </c>
      <c r="H726" s="276">
        <f>ROUND(D113,0)</f>
        <v>0</v>
      </c>
      <c r="I726" s="276">
        <f>ROUND(D114,0)</f>
        <v>2348</v>
      </c>
      <c r="J726" s="276">
        <f>ROUND(C116,0)</f>
        <v>12</v>
      </c>
      <c r="K726" s="276">
        <f>ROUND(C117,0)</f>
        <v>33</v>
      </c>
      <c r="L726" s="276">
        <f>ROUND(C118,0)</f>
        <v>111</v>
      </c>
      <c r="M726" s="276">
        <f>ROUND(C119,0)</f>
        <v>8</v>
      </c>
      <c r="N726" s="276">
        <f>ROUND(C120,0)</f>
        <v>18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197</v>
      </c>
      <c r="W726" s="276">
        <f>ROUND(C129,0)</f>
        <v>0</v>
      </c>
      <c r="X726" s="276">
        <f>ROUND(B138,0)</f>
        <v>4045</v>
      </c>
      <c r="Y726" s="276">
        <f>ROUND(B139,0)</f>
        <v>21492</v>
      </c>
      <c r="Z726" s="276">
        <f>ROUND(B140,0)</f>
        <v>81991</v>
      </c>
      <c r="AA726" s="276">
        <f>ROUND(B141,0)</f>
        <v>179125861</v>
      </c>
      <c r="AB726" s="276">
        <f>ROUND(B142,0)</f>
        <v>148623841</v>
      </c>
      <c r="AC726" s="276">
        <f>ROUND(C138,0)</f>
        <v>1882</v>
      </c>
      <c r="AD726" s="276">
        <f>ROUND(C139,0)</f>
        <v>7754</v>
      </c>
      <c r="AE726" s="276">
        <f>ROUND(C140,0)</f>
        <v>51835</v>
      </c>
      <c r="AF726" s="276">
        <f>ROUND(C141,0)</f>
        <v>66700564</v>
      </c>
      <c r="AG726" s="276">
        <f>ROUND(C142,0)</f>
        <v>93961187</v>
      </c>
      <c r="AH726" s="276">
        <f>ROUND(D138,0)</f>
        <v>1825</v>
      </c>
      <c r="AI726" s="276">
        <f>ROUND(D139,0)</f>
        <v>6172</v>
      </c>
      <c r="AJ726" s="276">
        <f>ROUND(D140,0)</f>
        <v>65328</v>
      </c>
      <c r="AK726" s="276">
        <f>ROUND(D141,0)</f>
        <v>67292451</v>
      </c>
      <c r="AL726" s="276">
        <f>ROUND(D142,0)</f>
        <v>118419799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">
      <c r="A730" s="202" t="str">
        <f>RIGHT(C83,3)&amp;"*"&amp;RIGHT(C82,4)&amp;"*"&amp;"A"</f>
        <v>139*2019*A</v>
      </c>
      <c r="B730" s="276">
        <f>ROUND(C250,0)</f>
        <v>10920</v>
      </c>
      <c r="C730" s="276">
        <f>ROUND(C251,0)</f>
        <v>0</v>
      </c>
      <c r="D730" s="276">
        <f>ROUND(C252,0)</f>
        <v>70751050</v>
      </c>
      <c r="E730" s="276">
        <f>ROUND(C253,0)</f>
        <v>47758508</v>
      </c>
      <c r="F730" s="276">
        <f>ROUND(C254,0)</f>
        <v>0</v>
      </c>
      <c r="G730" s="276">
        <f>ROUND(C255,0)</f>
        <v>56383405</v>
      </c>
      <c r="H730" s="276">
        <f>ROUND(C256,0)</f>
        <v>0</v>
      </c>
      <c r="I730" s="276">
        <f>ROUND(C257,0)</f>
        <v>2157058</v>
      </c>
      <c r="J730" s="276">
        <f>ROUND(C258,0)</f>
        <v>6000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15498840</v>
      </c>
      <c r="O730" s="276">
        <f>ROUND(C267,0)</f>
        <v>3181105</v>
      </c>
      <c r="P730" s="276">
        <f>ROUND(C268,0)</f>
        <v>2540480</v>
      </c>
      <c r="Q730" s="276">
        <f>ROUND(C269,0)</f>
        <v>95122414</v>
      </c>
      <c r="R730" s="276">
        <f>ROUND(C270,0)</f>
        <v>0</v>
      </c>
      <c r="S730" s="276">
        <f>ROUND(C271,0)</f>
        <v>6722913</v>
      </c>
      <c r="T730" s="276">
        <f>ROUND(C272,0)</f>
        <v>39508606</v>
      </c>
      <c r="U730" s="276">
        <f>ROUND(C273,0)</f>
        <v>1095646</v>
      </c>
      <c r="V730" s="276">
        <f>ROUND(C274,0)</f>
        <v>2455894</v>
      </c>
      <c r="W730" s="276">
        <f>ROUND(C275,0)</f>
        <v>0</v>
      </c>
      <c r="X730" s="276">
        <f>ROUND(C276,0)</f>
        <v>98111056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6344465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2940163</v>
      </c>
      <c r="AI730" s="276">
        <f>ROUND(C306,0)</f>
        <v>4690817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1364820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46743325</v>
      </c>
      <c r="AZ730" s="276">
        <f>ROUND(C327,0)</f>
        <v>-2432</v>
      </c>
      <c r="BA730" s="276">
        <f>ROUND(C328,0)</f>
        <v>0</v>
      </c>
      <c r="BB730" s="276">
        <f>ROUND(C332,0)</f>
        <v>100172537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784.52</v>
      </c>
      <c r="BJ730" s="276">
        <f>ROUND(C359,0)</f>
        <v>313118876</v>
      </c>
      <c r="BK730" s="276">
        <f>ROUND(C360,0)</f>
        <v>361004827</v>
      </c>
      <c r="BL730" s="276">
        <f>ROUND(C364,0)</f>
        <v>458757117</v>
      </c>
      <c r="BM730" s="276">
        <f>ROUND(C365,0)</f>
        <v>11223155</v>
      </c>
      <c r="BN730" s="276">
        <f>ROUND(C366,0)</f>
        <v>0</v>
      </c>
      <c r="BO730" s="276">
        <f>ROUND(C370,0)</f>
        <v>5866999</v>
      </c>
      <c r="BP730" s="276">
        <f>ROUND(C371,0)</f>
        <v>0</v>
      </c>
      <c r="BQ730" s="276">
        <f>ROUND(C378,0)</f>
        <v>61387544</v>
      </c>
      <c r="BR730" s="276">
        <f>ROUND(C379,0)</f>
        <v>5772134</v>
      </c>
      <c r="BS730" s="276">
        <f>ROUND(C380,0)</f>
        <v>3322869</v>
      </c>
      <c r="BT730" s="276">
        <f>ROUND(C381,0)</f>
        <v>38100774</v>
      </c>
      <c r="BU730" s="276">
        <f>ROUND(C382,0)</f>
        <v>1637930</v>
      </c>
      <c r="BV730" s="276">
        <f>ROUND(C383,0)</f>
        <v>25013231</v>
      </c>
      <c r="BW730" s="276">
        <f>ROUND(C384,0)</f>
        <v>4483548</v>
      </c>
      <c r="BX730" s="276">
        <f>ROUND(C385,0)</f>
        <v>1294347</v>
      </c>
      <c r="BY730" s="276">
        <f>ROUND(C386,0)</f>
        <v>115</v>
      </c>
      <c r="BZ730" s="276">
        <f>ROUND(C387,0)</f>
        <v>7132981</v>
      </c>
      <c r="CA730" s="276">
        <f>ROUND(C388,0)</f>
        <v>1962860</v>
      </c>
      <c r="CB730" s="276">
        <f>C363</f>
        <v>2106577.9199999999</v>
      </c>
      <c r="CC730" s="276">
        <f>ROUND(C389,0)</f>
        <v>60176199</v>
      </c>
      <c r="CD730" s="276">
        <f>ROUND(C392,0)</f>
        <v>2081032</v>
      </c>
      <c r="CE730" s="276">
        <f>ROUND(C394,0)</f>
        <v>0</v>
      </c>
      <c r="CF730" s="201">
        <f>ROUND(C395,0)</f>
        <v>0</v>
      </c>
    </row>
    <row r="731" spans="1:84" ht="12.6" customHeight="1" x14ac:dyDescent="0.2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">
      <c r="A734" s="202" t="str">
        <f>RIGHT($C$83,3)&amp;"*"&amp;RIGHT($C$82,4)&amp;"*"&amp;C$55&amp;"*"&amp;"A"</f>
        <v>139*2019*6010*A</v>
      </c>
      <c r="B734" s="276">
        <f>ROUND(C59,0)</f>
        <v>2275</v>
      </c>
      <c r="C734" s="276">
        <f>ROUND(C60,2)</f>
        <v>36.54</v>
      </c>
      <c r="D734" s="276">
        <f>ROUND(C61,0)</f>
        <v>3704838</v>
      </c>
      <c r="E734" s="276">
        <f>ROUND(C62,0)</f>
        <v>348358</v>
      </c>
      <c r="F734" s="276">
        <f>ROUND(C63,0)</f>
        <v>302762</v>
      </c>
      <c r="G734" s="276">
        <f>ROUND(C64,0)</f>
        <v>552490</v>
      </c>
      <c r="H734" s="276">
        <f>ROUND(C65,0)</f>
        <v>0</v>
      </c>
      <c r="I734" s="276">
        <f>ROUND(C66,0)</f>
        <v>180612</v>
      </c>
      <c r="J734" s="276">
        <f>ROUND(C67,0)</f>
        <v>115692</v>
      </c>
      <c r="K734" s="276">
        <f>ROUND(C68,0)</f>
        <v>0</v>
      </c>
      <c r="L734" s="276">
        <f>ROUND(C69,0)</f>
        <v>19918</v>
      </c>
      <c r="M734" s="276">
        <f>ROUND(C70,0)</f>
        <v>0</v>
      </c>
      <c r="N734" s="276">
        <f>ROUND(C75,0)</f>
        <v>7136592</v>
      </c>
      <c r="O734" s="276">
        <f>ROUND(C73,0)</f>
        <v>7106454</v>
      </c>
      <c r="P734" s="276">
        <f>IF(C76&gt;0,ROUND(C76,0),0)</f>
        <v>5602</v>
      </c>
      <c r="Q734" s="276">
        <f>IF(C77&gt;0,ROUND(C77,0),0)</f>
        <v>11414</v>
      </c>
      <c r="R734" s="276">
        <f>IF(C78&gt;0,ROUND(C78,0),0)</f>
        <v>1771</v>
      </c>
      <c r="S734" s="276">
        <f>IF(C79&gt;0,ROUND(C79,0),0)</f>
        <v>63950</v>
      </c>
      <c r="T734" s="276">
        <f>IF(C80&gt;0,ROUND(C80,2),0)</f>
        <v>24.2</v>
      </c>
      <c r="U734" s="276"/>
      <c r="V734" s="276"/>
      <c r="W734" s="276"/>
      <c r="X734" s="276"/>
      <c r="Y734" s="276">
        <f>IF(M668&lt;&gt;0,ROUND(M668,0),0)</f>
        <v>4161168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">
      <c r="A735" s="209" t="str">
        <f>RIGHT($C$83,3)&amp;"*"&amp;RIGHT($C$82,4)&amp;"*"&amp;D$55&amp;"*"&amp;"A"</f>
        <v>139*2019*6030*A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">
      <c r="A736" s="209" t="str">
        <f>RIGHT($C$83,3)&amp;"*"&amp;RIGHT($C$82,4)&amp;"*"&amp;E$55&amp;"*"&amp;"A"</f>
        <v>139*2019*6070*A</v>
      </c>
      <c r="B736" s="276">
        <f>ROUND(E59,0)</f>
        <v>33143</v>
      </c>
      <c r="C736" s="278">
        <f>ROUND(E60,2)</f>
        <v>231.73</v>
      </c>
      <c r="D736" s="276">
        <f>ROUND(E61,0)</f>
        <v>19168061</v>
      </c>
      <c r="E736" s="276">
        <f>ROUND(E62,0)</f>
        <v>1802330</v>
      </c>
      <c r="F736" s="276">
        <f>ROUND(E63,0)</f>
        <v>818196</v>
      </c>
      <c r="G736" s="276">
        <f>ROUND(E64,0)</f>
        <v>1803697</v>
      </c>
      <c r="H736" s="276">
        <f>ROUND(E65,0)</f>
        <v>0</v>
      </c>
      <c r="I736" s="276">
        <f>ROUND(E66,0)</f>
        <v>522195</v>
      </c>
      <c r="J736" s="276">
        <f>ROUND(E67,0)</f>
        <v>1156747</v>
      </c>
      <c r="K736" s="276">
        <f>ROUND(E68,0)</f>
        <v>2</v>
      </c>
      <c r="L736" s="276">
        <f>ROUND(E69,0)</f>
        <v>37796</v>
      </c>
      <c r="M736" s="276">
        <f>ROUND(E70,0)</f>
        <v>11841</v>
      </c>
      <c r="N736" s="276">
        <f>ROUND(E75,0)</f>
        <v>73076719</v>
      </c>
      <c r="O736" s="276">
        <f>ROUND(E73,0)</f>
        <v>69029112</v>
      </c>
      <c r="P736" s="276">
        <f>IF(E76&gt;0,ROUND(E76,0),0)</f>
        <v>56013</v>
      </c>
      <c r="Q736" s="276">
        <f>IF(E77&gt;0,ROUND(E77,0),0)</f>
        <v>166323</v>
      </c>
      <c r="R736" s="276">
        <f>IF(E78&gt;0,ROUND(E78,0),0)</f>
        <v>17711</v>
      </c>
      <c r="S736" s="276">
        <f>IF(E79&gt;0,ROUND(E79,0),0)</f>
        <v>931851</v>
      </c>
      <c r="T736" s="278">
        <f>IF(E80&gt;0,ROUND(E80,2),0)</f>
        <v>137.94</v>
      </c>
      <c r="U736" s="276"/>
      <c r="V736" s="277"/>
      <c r="W736" s="276"/>
      <c r="X736" s="276"/>
      <c r="Y736" s="276">
        <f t="shared" si="21"/>
        <v>28740658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">
      <c r="A737" s="209" t="str">
        <f>RIGHT($C$83,3)&amp;"*"&amp;RIGHT($C$82,4)&amp;"*"&amp;F$55&amp;"*"&amp;"A"</f>
        <v>139*2019*6100*A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">
      <c r="A738" s="209" t="str">
        <f>RIGHT($C$83,3)&amp;"*"&amp;RIGHT($C$82,4)&amp;"*"&amp;G$55&amp;"*"&amp;"A"</f>
        <v>139*2019*6120*A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">
      <c r="A739" s="209" t="str">
        <f>RIGHT($C$83,3)&amp;"*"&amp;RIGHT($C$82,4)&amp;"*"&amp;H$55&amp;"*"&amp;"A"</f>
        <v>139*2019*6140*A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">
      <c r="A740" s="209" t="str">
        <f>RIGHT($C$83,3)&amp;"*"&amp;RIGHT($C$82,4)&amp;"*"&amp;I$55&amp;"*"&amp;"A"</f>
        <v>139*2019*6150*A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">
      <c r="A741" s="209" t="str">
        <f>RIGHT($C$83,3)&amp;"*"&amp;RIGHT($C$82,4)&amp;"*"&amp;J$55&amp;"*"&amp;"A"</f>
        <v>139*2019*6170*A</v>
      </c>
      <c r="B741" s="276">
        <f>ROUND(J59,0)</f>
        <v>2348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">
      <c r="A742" s="209" t="str">
        <f>RIGHT($C$83,3)&amp;"*"&amp;RIGHT($C$82,4)&amp;"*"&amp;K$55&amp;"*"&amp;"A"</f>
        <v>139*2019*6200*A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">
      <c r="A743" s="209" t="str">
        <f>RIGHT($C$83,3)&amp;"*"&amp;RIGHT($C$82,4)&amp;"*"&amp;L$55&amp;"*"&amp;"A"</f>
        <v>139*2019*6210*A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">
      <c r="A744" s="209" t="str">
        <f>RIGHT($C$83,3)&amp;"*"&amp;RIGHT($C$82,4)&amp;"*"&amp;M$55&amp;"*"&amp;"A"</f>
        <v>139*2019*6330*A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">
      <c r="A745" s="209" t="str">
        <f>RIGHT($C$83,3)&amp;"*"&amp;RIGHT($C$82,4)&amp;"*"&amp;N$55&amp;"*"&amp;"A"</f>
        <v>139*2019*6400*A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">
      <c r="A746" s="209" t="str">
        <f>RIGHT($C$83,3)&amp;"*"&amp;RIGHT($C$82,4)&amp;"*"&amp;O$55&amp;"*"&amp;"A"</f>
        <v>139*2019*7010*A</v>
      </c>
      <c r="B746" s="276">
        <f>ROUND(O59,0)</f>
        <v>1231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">
      <c r="A747" s="209" t="str">
        <f>RIGHT($C$83,3)&amp;"*"&amp;RIGHT($C$82,4)&amp;"*"&amp;P$55&amp;"*"&amp;"A"</f>
        <v>139*2019*7020*A</v>
      </c>
      <c r="B747" s="276">
        <f>ROUND(P59,0)</f>
        <v>0</v>
      </c>
      <c r="C747" s="278">
        <f>ROUND(P60,2)</f>
        <v>113.98</v>
      </c>
      <c r="D747" s="276">
        <f>ROUND(P61,0)</f>
        <v>9362101</v>
      </c>
      <c r="E747" s="276">
        <f>ROUND(P62,0)</f>
        <v>880298</v>
      </c>
      <c r="F747" s="276">
        <f>ROUND(P63,0)</f>
        <v>224320</v>
      </c>
      <c r="G747" s="276">
        <f>ROUND(P64,0)</f>
        <v>16174218</v>
      </c>
      <c r="H747" s="276">
        <f>ROUND(P65,0)</f>
        <v>0</v>
      </c>
      <c r="I747" s="276">
        <f>ROUND(P66,0)</f>
        <v>986434</v>
      </c>
      <c r="J747" s="276">
        <f>ROUND(P67,0)</f>
        <v>634247</v>
      </c>
      <c r="K747" s="276">
        <f>ROUND(P68,0)</f>
        <v>240517</v>
      </c>
      <c r="L747" s="276">
        <f>ROUND(P69,0)</f>
        <v>117166</v>
      </c>
      <c r="M747" s="276">
        <f>ROUND(P70,0)</f>
        <v>8080</v>
      </c>
      <c r="N747" s="276">
        <f>ROUND(P75,0)</f>
        <v>175272808</v>
      </c>
      <c r="O747" s="276">
        <f>ROUND(P73,0)</f>
        <v>57064837</v>
      </c>
      <c r="P747" s="276">
        <f>IF(P76&gt;0,ROUND(P76,0),0)</f>
        <v>30712</v>
      </c>
      <c r="Q747" s="276">
        <f>IF(P77&gt;0,ROUND(P77,0),0)</f>
        <v>0</v>
      </c>
      <c r="R747" s="276">
        <f>IF(P78&gt;0,ROUND(P78,0),0)</f>
        <v>9711</v>
      </c>
      <c r="S747" s="276">
        <f>IF(P79&gt;0,ROUND(P79,0),0)</f>
        <v>0</v>
      </c>
      <c r="T747" s="278">
        <f>IF(P80&gt;0,ROUND(P80,2),0)</f>
        <v>39.99</v>
      </c>
      <c r="U747" s="276"/>
      <c r="V747" s="277"/>
      <c r="W747" s="276"/>
      <c r="X747" s="276"/>
      <c r="Y747" s="276">
        <f t="shared" si="21"/>
        <v>19308744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">
      <c r="A748" s="209" t="str">
        <f>RIGHT($C$83,3)&amp;"*"&amp;RIGHT($C$82,4)&amp;"*"&amp;Q$55&amp;"*"&amp;"A"</f>
        <v>139*2019*7030*A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">
      <c r="A749" s="209" t="str">
        <f>RIGHT($C$83,3)&amp;"*"&amp;RIGHT($C$82,4)&amp;"*"&amp;R$55&amp;"*"&amp;"A"</f>
        <v>139*2019*7040*A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491123</v>
      </c>
      <c r="H749" s="276">
        <f>ROUND(R65,0)</f>
        <v>0</v>
      </c>
      <c r="I749" s="276">
        <f>ROUND(R66,0)</f>
        <v>2195033</v>
      </c>
      <c r="J749" s="276">
        <f>ROUND(R67,0)</f>
        <v>4121</v>
      </c>
      <c r="K749" s="276">
        <f>ROUND(R68,0)</f>
        <v>0</v>
      </c>
      <c r="L749" s="276">
        <f>ROUND(R69,0)</f>
        <v>3267</v>
      </c>
      <c r="M749" s="276">
        <f>ROUND(R70,0)</f>
        <v>0</v>
      </c>
      <c r="N749" s="276">
        <f>ROUND(R75,0)</f>
        <v>36084511</v>
      </c>
      <c r="O749" s="276">
        <f>ROUND(R73,0)</f>
        <v>11211445</v>
      </c>
      <c r="P749" s="276">
        <f>IF(R76&gt;0,ROUND(R76,0),0)</f>
        <v>200</v>
      </c>
      <c r="Q749" s="276">
        <f>IF(R77&gt;0,ROUND(R77,0),0)</f>
        <v>0</v>
      </c>
      <c r="R749" s="276">
        <f>IF(R78&gt;0,ROUND(R78,0),0)</f>
        <v>63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1483262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">
      <c r="A750" s="209" t="str">
        <f>RIGHT($C$83,3)&amp;"*"&amp;RIGHT($C$82,4)&amp;"*"&amp;S$55&amp;"*"&amp;"A"</f>
        <v>139*2019*7050*A</v>
      </c>
      <c r="B750" s="276"/>
      <c r="C750" s="278">
        <f>ROUND(S60,2)</f>
        <v>1.01</v>
      </c>
      <c r="D750" s="276">
        <f>ROUND(S61,0)</f>
        <v>69754</v>
      </c>
      <c r="E750" s="276">
        <f>ROUND(S62,0)</f>
        <v>6559</v>
      </c>
      <c r="F750" s="276">
        <f>ROUND(S63,0)</f>
        <v>0</v>
      </c>
      <c r="G750" s="276">
        <f>ROUND(S64,0)</f>
        <v>-323342</v>
      </c>
      <c r="H750" s="276">
        <f>ROUND(S65,0)</f>
        <v>0</v>
      </c>
      <c r="I750" s="276">
        <f>ROUND(S66,0)</f>
        <v>102937</v>
      </c>
      <c r="J750" s="276">
        <f>ROUND(S67,0)</f>
        <v>82973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4018</v>
      </c>
      <c r="Q750" s="276">
        <f>IF(S77&gt;0,ROUND(S77,0),0)</f>
        <v>0</v>
      </c>
      <c r="R750" s="276">
        <f>IF(S78&gt;0,ROUND(S78,0),0)</f>
        <v>1270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532539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">
      <c r="A751" s="209" t="str">
        <f>RIGHT($C$83,3)&amp;"*"&amp;RIGHT($C$82,4)&amp;"*"&amp;T$55&amp;"*"&amp;"A"</f>
        <v>139*2019*7060*A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">
      <c r="A752" s="209" t="str">
        <f>RIGHT($C$83,3)&amp;"*"&amp;RIGHT($C$82,4)&amp;"*"&amp;U$55&amp;"*"&amp;"A"</f>
        <v>139*2019*7070*A</v>
      </c>
      <c r="B752" s="276">
        <f>ROUND(U59,0)</f>
        <v>0</v>
      </c>
      <c r="C752" s="278">
        <f>ROUND(U60,2)</f>
        <v>31.22</v>
      </c>
      <c r="D752" s="276">
        <f>ROUND(U61,0)</f>
        <v>2004602</v>
      </c>
      <c r="E752" s="276">
        <f>ROUND(U62,0)</f>
        <v>188488</v>
      </c>
      <c r="F752" s="276">
        <f>ROUND(U63,0)</f>
        <v>111040</v>
      </c>
      <c r="G752" s="276">
        <f>ROUND(U64,0)</f>
        <v>1028661</v>
      </c>
      <c r="H752" s="276">
        <f>ROUND(U65,0)</f>
        <v>0</v>
      </c>
      <c r="I752" s="276">
        <f>ROUND(U66,0)</f>
        <v>2826031</v>
      </c>
      <c r="J752" s="276">
        <f>ROUND(U67,0)</f>
        <v>98423</v>
      </c>
      <c r="K752" s="276">
        <f>ROUND(U68,0)</f>
        <v>74653</v>
      </c>
      <c r="L752" s="276">
        <f>ROUND(U69,0)</f>
        <v>5841</v>
      </c>
      <c r="M752" s="276">
        <f>ROUND(U70,0)</f>
        <v>8726</v>
      </c>
      <c r="N752" s="276">
        <f>ROUND(U75,0)</f>
        <v>59311632</v>
      </c>
      <c r="O752" s="276">
        <f>ROUND(U73,0)</f>
        <v>32892603</v>
      </c>
      <c r="P752" s="276">
        <f>IF(U76&gt;0,ROUND(U76,0),0)</f>
        <v>4766</v>
      </c>
      <c r="Q752" s="276">
        <f>IF(U77&gt;0,ROUND(U77,0),0)</f>
        <v>0</v>
      </c>
      <c r="R752" s="276">
        <f>IF(U78&gt;0,ROUND(U78,0),0)</f>
        <v>1507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3882485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">
      <c r="A753" s="209" t="str">
        <f>RIGHT($C$83,3)&amp;"*"&amp;RIGHT($C$82,4)&amp;"*"&amp;V$55&amp;"*"&amp;"A"</f>
        <v>139*2019*7110*A</v>
      </c>
      <c r="B753" s="276">
        <f>ROUND(V59,0)</f>
        <v>0</v>
      </c>
      <c r="C753" s="278">
        <f>ROUND(V60,2)</f>
        <v>15.15</v>
      </c>
      <c r="D753" s="276">
        <f>ROUND(V61,0)</f>
        <v>1168353</v>
      </c>
      <c r="E753" s="276">
        <f>ROUND(V62,0)</f>
        <v>109858</v>
      </c>
      <c r="F753" s="276">
        <f>ROUND(V63,0)</f>
        <v>18000</v>
      </c>
      <c r="G753" s="276">
        <f>ROUND(V64,0)</f>
        <v>124871</v>
      </c>
      <c r="H753" s="276">
        <f>ROUND(V65,0)</f>
        <v>0</v>
      </c>
      <c r="I753" s="276">
        <f>ROUND(V66,0)</f>
        <v>8589</v>
      </c>
      <c r="J753" s="276">
        <f>ROUND(V67,0)</f>
        <v>33667</v>
      </c>
      <c r="K753" s="276">
        <f>ROUND(V68,0)</f>
        <v>3167</v>
      </c>
      <c r="L753" s="276">
        <f>ROUND(V69,0)</f>
        <v>4454</v>
      </c>
      <c r="M753" s="276">
        <f>ROUND(V70,0)</f>
        <v>340</v>
      </c>
      <c r="N753" s="276">
        <f>ROUND(V75,0)</f>
        <v>13538420</v>
      </c>
      <c r="O753" s="276">
        <f>ROUND(V73,0)</f>
        <v>4833682</v>
      </c>
      <c r="P753" s="276">
        <f>IF(V76&gt;0,ROUND(V76,0),0)</f>
        <v>1630</v>
      </c>
      <c r="Q753" s="276">
        <f>IF(V77&gt;0,ROUND(V77,0),0)</f>
        <v>0</v>
      </c>
      <c r="R753" s="276">
        <f>IF(V78&gt;0,ROUND(V78,0),0)</f>
        <v>515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972388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">
      <c r="A754" s="209" t="str">
        <f>RIGHT($C$83,3)&amp;"*"&amp;RIGHT($C$82,4)&amp;"*"&amp;W$55&amp;"*"&amp;"A"</f>
        <v>139*2019*7120*A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">
      <c r="A755" s="209" t="str">
        <f>RIGHT($C$83,3)&amp;"*"&amp;RIGHT($C$82,4)&amp;"*"&amp;X$55&amp;"*"&amp;"A"</f>
        <v>139*2019*7130*A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">
      <c r="A756" s="209" t="str">
        <f>RIGHT($C$83,3)&amp;"*"&amp;RIGHT($C$82,4)&amp;"*"&amp;Y$55&amp;"*"&amp;"A"</f>
        <v>139*2019*7140*A</v>
      </c>
      <c r="B756" s="276">
        <f>ROUND(Y59,0)</f>
        <v>0</v>
      </c>
      <c r="C756" s="278">
        <f>ROUND(Y60,2)</f>
        <v>8.3699999999999992</v>
      </c>
      <c r="D756" s="276">
        <f>ROUND(Y61,0)</f>
        <v>928705</v>
      </c>
      <c r="E756" s="276">
        <f>ROUND(Y62,0)</f>
        <v>87324</v>
      </c>
      <c r="F756" s="276">
        <f>ROUND(Y63,0)</f>
        <v>0</v>
      </c>
      <c r="G756" s="276">
        <f>ROUND(Y64,0)</f>
        <v>929333</v>
      </c>
      <c r="H756" s="276">
        <f>ROUND(Y65,0)</f>
        <v>284</v>
      </c>
      <c r="I756" s="276">
        <f>ROUND(Y66,0)</f>
        <v>10244688</v>
      </c>
      <c r="J756" s="276">
        <f>ROUND(Y67,0)</f>
        <v>84518</v>
      </c>
      <c r="K756" s="276">
        <f>ROUND(Y68,0)</f>
        <v>0</v>
      </c>
      <c r="L756" s="276">
        <f>ROUND(Y69,0)</f>
        <v>5745</v>
      </c>
      <c r="M756" s="276">
        <f>ROUND(Y70,0)</f>
        <v>15295</v>
      </c>
      <c r="N756" s="276">
        <f>ROUND(Y75,0)</f>
        <v>63135971</v>
      </c>
      <c r="O756" s="276">
        <f>ROUND(Y73,0)</f>
        <v>39714526</v>
      </c>
      <c r="P756" s="276">
        <f>IF(Y76&gt;0,ROUND(Y76,0),0)</f>
        <v>4093</v>
      </c>
      <c r="Q756" s="276">
        <f>IF(Y77&gt;0,ROUND(Y77,0),0)</f>
        <v>0</v>
      </c>
      <c r="R756" s="276">
        <f>IF(Y78&gt;0,ROUND(Y78,0),0)</f>
        <v>1294</v>
      </c>
      <c r="S756" s="276">
        <f>IF(Y79&gt;0,ROUND(Y79,0),0)</f>
        <v>0</v>
      </c>
      <c r="T756" s="278">
        <f>IF(Y80&gt;0,ROUND(Y80,2),0)</f>
        <v>5.31</v>
      </c>
      <c r="U756" s="276"/>
      <c r="V756" s="277"/>
      <c r="W756" s="276"/>
      <c r="X756" s="276"/>
      <c r="Y756" s="276">
        <f t="shared" si="21"/>
        <v>6534800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">
      <c r="A757" s="209" t="str">
        <f>RIGHT($C$83,3)&amp;"*"&amp;RIGHT($C$82,4)&amp;"*"&amp;Z$55&amp;"*"&amp;"A"</f>
        <v>139*2019*7150*A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12979</v>
      </c>
      <c r="J757" s="276">
        <f>ROUND(Z67,0)</f>
        <v>4602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223</v>
      </c>
      <c r="Q757" s="276">
        <f>IF(Z77&gt;0,ROUND(Z77,0),0)</f>
        <v>0</v>
      </c>
      <c r="R757" s="276">
        <f>IF(Z78&gt;0,ROUND(Z78,0),0)</f>
        <v>70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38750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">
      <c r="A758" s="209" t="str">
        <f>RIGHT($C$83,3)&amp;"*"&amp;RIGHT($C$82,4)&amp;"*"&amp;AA$55&amp;"*"&amp;"A"</f>
        <v>139*2019*7160*A</v>
      </c>
      <c r="B758" s="276">
        <f>ROUND(AA59,0)</f>
        <v>0</v>
      </c>
      <c r="C758" s="278">
        <f>ROUND(AA60,2)</f>
        <v>1.98</v>
      </c>
      <c r="D758" s="276">
        <f>ROUND(AA61,0)</f>
        <v>211417</v>
      </c>
      <c r="E758" s="276">
        <f>ROUND(AA62,0)</f>
        <v>19879</v>
      </c>
      <c r="F758" s="276">
        <f>ROUND(AA63,0)</f>
        <v>0</v>
      </c>
      <c r="G758" s="276">
        <f>ROUND(AA64,0)</f>
        <v>253996</v>
      </c>
      <c r="H758" s="276">
        <f>ROUND(AA65,0)</f>
        <v>0</v>
      </c>
      <c r="I758" s="276">
        <f>ROUND(AA66,0)</f>
        <v>4459</v>
      </c>
      <c r="J758" s="276">
        <f>ROUND(AA67,0)</f>
        <v>39416</v>
      </c>
      <c r="K758" s="276">
        <f>ROUND(AA68,0)</f>
        <v>0</v>
      </c>
      <c r="L758" s="276">
        <f>ROUND(AA69,0)</f>
        <v>310</v>
      </c>
      <c r="M758" s="276">
        <f>ROUND(AA70,0)</f>
        <v>0</v>
      </c>
      <c r="N758" s="276">
        <f>ROUND(AA75,0)</f>
        <v>4449635</v>
      </c>
      <c r="O758" s="276">
        <f>ROUND(AA73,0)</f>
        <v>1514097</v>
      </c>
      <c r="P758" s="276">
        <f>IF(AA76&gt;0,ROUND(AA76,0),0)</f>
        <v>1909</v>
      </c>
      <c r="Q758" s="276">
        <f>IF(AA77&gt;0,ROUND(AA77,0),0)</f>
        <v>0</v>
      </c>
      <c r="R758" s="276">
        <f>IF(AA78&gt;0,ROUND(AA78,0),0)</f>
        <v>603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533061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">
      <c r="A759" s="209" t="str">
        <f>RIGHT($C$83,3)&amp;"*"&amp;RIGHT($C$82,4)&amp;"*"&amp;AB$55&amp;"*"&amp;"A"</f>
        <v>139*2019*7170*A</v>
      </c>
      <c r="B759" s="276"/>
      <c r="C759" s="278">
        <f>ROUND(AB60,2)</f>
        <v>26.11</v>
      </c>
      <c r="D759" s="276">
        <f>ROUND(AB61,0)</f>
        <v>2671743</v>
      </c>
      <c r="E759" s="276">
        <f>ROUND(AB62,0)</f>
        <v>251218</v>
      </c>
      <c r="F759" s="276">
        <f>ROUND(AB63,0)</f>
        <v>0</v>
      </c>
      <c r="G759" s="276">
        <f>ROUND(AB64,0)</f>
        <v>13288174</v>
      </c>
      <c r="H759" s="276">
        <f>ROUND(AB65,0)</f>
        <v>0</v>
      </c>
      <c r="I759" s="276">
        <f>ROUND(AB66,0)</f>
        <v>241965</v>
      </c>
      <c r="J759" s="276">
        <f>ROUND(AB67,0)</f>
        <v>47595</v>
      </c>
      <c r="K759" s="276">
        <f>ROUND(AB68,0)</f>
        <v>374395</v>
      </c>
      <c r="L759" s="276">
        <f>ROUND(AB69,0)</f>
        <v>60529</v>
      </c>
      <c r="M759" s="276">
        <f>ROUND(AB70,0)</f>
        <v>1228454</v>
      </c>
      <c r="N759" s="276">
        <f>ROUND(AB75,0)</f>
        <v>84811724</v>
      </c>
      <c r="O759" s="276">
        <f>ROUND(AB73,0)</f>
        <v>36745126</v>
      </c>
      <c r="P759" s="276">
        <f>IF(AB76&gt;0,ROUND(AB76,0),0)</f>
        <v>2305</v>
      </c>
      <c r="Q759" s="276">
        <f>IF(AB77&gt;0,ROUND(AB77,0),0)</f>
        <v>0</v>
      </c>
      <c r="R759" s="276">
        <f>IF(AB78&gt;0,ROUND(AB78,0),0)</f>
        <v>729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7893012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">
      <c r="A760" s="209" t="str">
        <f>RIGHT($C$83,3)&amp;"*"&amp;RIGHT($C$82,4)&amp;"*"&amp;AC$55&amp;"*"&amp;"A"</f>
        <v>139*2019*7180*A</v>
      </c>
      <c r="B760" s="276">
        <f>ROUND(AC59,0)</f>
        <v>0</v>
      </c>
      <c r="C760" s="278">
        <f>ROUND(AC60,2)</f>
        <v>31.45</v>
      </c>
      <c r="D760" s="276">
        <f>ROUND(AC61,0)</f>
        <v>2545312</v>
      </c>
      <c r="E760" s="276">
        <f>ROUND(AC62,0)</f>
        <v>239330</v>
      </c>
      <c r="F760" s="276">
        <f>ROUND(AC63,0)</f>
        <v>0</v>
      </c>
      <c r="G760" s="276">
        <f>ROUND(AC64,0)</f>
        <v>469380</v>
      </c>
      <c r="H760" s="276">
        <f>ROUND(AC65,0)</f>
        <v>0</v>
      </c>
      <c r="I760" s="276">
        <f>ROUND(AC66,0)</f>
        <v>7963</v>
      </c>
      <c r="J760" s="276">
        <f>ROUND(AC67,0)</f>
        <v>39323</v>
      </c>
      <c r="K760" s="276">
        <f>ROUND(AC68,0)</f>
        <v>9050</v>
      </c>
      <c r="L760" s="276">
        <f>ROUND(AC69,0)</f>
        <v>8441</v>
      </c>
      <c r="M760" s="276">
        <f>ROUND(AC70,0)</f>
        <v>0</v>
      </c>
      <c r="N760" s="276">
        <f>ROUND(AC75,0)</f>
        <v>23516355</v>
      </c>
      <c r="O760" s="276">
        <f>ROUND(AC73,0)</f>
        <v>21536891</v>
      </c>
      <c r="P760" s="276">
        <f>IF(AC76&gt;0,ROUND(AC76,0),0)</f>
        <v>1904</v>
      </c>
      <c r="Q760" s="276">
        <f>IF(AC77&gt;0,ROUND(AC77,0),0)</f>
        <v>0</v>
      </c>
      <c r="R760" s="276">
        <f>IF(AC78&gt;0,ROUND(AC78,0),0)</f>
        <v>602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1891966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">
      <c r="A761" s="209" t="str">
        <f>RIGHT($C$83,3)&amp;"*"&amp;RIGHT($C$82,4)&amp;"*"&amp;AD$55&amp;"*"&amp;"A"</f>
        <v>139*2019*7190*A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">
      <c r="A762" s="209" t="str">
        <f>RIGHT($C$83,3)&amp;"*"&amp;RIGHT($C$82,4)&amp;"*"&amp;AE$55&amp;"*"&amp;"A"</f>
        <v>139*2019*7200*A</v>
      </c>
      <c r="B762" s="276">
        <f>ROUND(AE59,0)</f>
        <v>0</v>
      </c>
      <c r="C762" s="278">
        <f>ROUND(AE60,2)</f>
        <v>0</v>
      </c>
      <c r="D762" s="276">
        <f>ROUND(AE61,0)</f>
        <v>184</v>
      </c>
      <c r="E762" s="276">
        <f>ROUND(AE62,0)</f>
        <v>17</v>
      </c>
      <c r="F762" s="276">
        <f>ROUND(AE63,0)</f>
        <v>0</v>
      </c>
      <c r="G762" s="276">
        <f>ROUND(AE64,0)</f>
        <v>16614</v>
      </c>
      <c r="H762" s="276">
        <f>ROUND(AE65,0)</f>
        <v>0</v>
      </c>
      <c r="I762" s="276">
        <f>ROUND(AE66,0)</f>
        <v>1327544</v>
      </c>
      <c r="J762" s="276">
        <f>ROUND(AE67,0)</f>
        <v>47001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4064204</v>
      </c>
      <c r="O762" s="276">
        <f>ROUND(AE73,0)</f>
        <v>2581383</v>
      </c>
      <c r="P762" s="276">
        <f>IF(AE76&gt;0,ROUND(AE76,0),0)</f>
        <v>2276</v>
      </c>
      <c r="Q762" s="276">
        <f>IF(AE77&gt;0,ROUND(AE77,0),0)</f>
        <v>0</v>
      </c>
      <c r="R762" s="276">
        <f>IF(AE78&gt;0,ROUND(AE78,0),0)</f>
        <v>720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952270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">
      <c r="A763" s="209" t="str">
        <f>RIGHT($C$83,3)&amp;"*"&amp;RIGHT($C$82,4)&amp;"*"&amp;AF$55&amp;"*"&amp;"A"</f>
        <v>139*2019*7220*A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">
      <c r="A764" s="209" t="str">
        <f>RIGHT($C$83,3)&amp;"*"&amp;RIGHT($C$82,4)&amp;"*"&amp;AG$55&amp;"*"&amp;"A"</f>
        <v>139*2019*7230*A</v>
      </c>
      <c r="B764" s="276">
        <f>ROUND(AG59,0)</f>
        <v>0</v>
      </c>
      <c r="C764" s="278">
        <f>ROUND(AG60,2)</f>
        <v>83.12</v>
      </c>
      <c r="D764" s="276">
        <f>ROUND(AG61,0)</f>
        <v>6580636</v>
      </c>
      <c r="E764" s="276">
        <f>ROUND(AG62,0)</f>
        <v>618763</v>
      </c>
      <c r="F764" s="276">
        <f>ROUND(AG63,0)</f>
        <v>433753</v>
      </c>
      <c r="G764" s="276">
        <f>ROUND(AG64,0)</f>
        <v>843430</v>
      </c>
      <c r="H764" s="276">
        <f>ROUND(AG65,0)</f>
        <v>0</v>
      </c>
      <c r="I764" s="276">
        <f>ROUND(AG66,0)</f>
        <v>122959</v>
      </c>
      <c r="J764" s="276">
        <f>ROUND(AG67,0)</f>
        <v>250393</v>
      </c>
      <c r="K764" s="276">
        <f>ROUND(AG68,0)</f>
        <v>23585</v>
      </c>
      <c r="L764" s="276">
        <f>ROUND(AG69,0)</f>
        <v>14895</v>
      </c>
      <c r="M764" s="276">
        <f>ROUND(AG70,0)</f>
        <v>36253</v>
      </c>
      <c r="N764" s="276">
        <f>ROUND(AG75,0)</f>
        <v>111427305</v>
      </c>
      <c r="O764" s="276">
        <f>ROUND(AG73,0)</f>
        <v>26130367</v>
      </c>
      <c r="P764" s="276">
        <f>IF(AG76&gt;0,ROUND(AG76,0),0)</f>
        <v>12125</v>
      </c>
      <c r="Q764" s="276">
        <f>IF(AG77&gt;0,ROUND(AG77,0),0)</f>
        <v>0</v>
      </c>
      <c r="R764" s="276">
        <f>IF(AG78&gt;0,ROUND(AG78,0),0)</f>
        <v>3834</v>
      </c>
      <c r="S764" s="276">
        <f>IF(AG79&gt;0,ROUND(AG79,0),0)</f>
        <v>0</v>
      </c>
      <c r="T764" s="278">
        <f>IF(AG80&gt;0,ROUND(AG80,2),0)</f>
        <v>46.47</v>
      </c>
      <c r="U764" s="276"/>
      <c r="V764" s="277"/>
      <c r="W764" s="276"/>
      <c r="X764" s="276"/>
      <c r="Y764" s="276">
        <f t="shared" si="21"/>
        <v>7720211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">
      <c r="A765" s="209" t="str">
        <f>RIGHT($C$83,3)&amp;"*"&amp;RIGHT($C$82,4)&amp;"*"&amp;AH$55&amp;"*"&amp;"A"</f>
        <v>139*2019*7240*A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">
      <c r="A766" s="209" t="str">
        <f>RIGHT($C$83,3)&amp;"*"&amp;RIGHT($C$82,4)&amp;"*"&amp;AI$55&amp;"*"&amp;"A"</f>
        <v>139*2019*7250*A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">
      <c r="A767" s="209" t="str">
        <f>RIGHT($C$83,3)&amp;"*"&amp;RIGHT($C$82,4)&amp;"*"&amp;AJ$55&amp;"*"&amp;"A"</f>
        <v>139*2019*7260*A</v>
      </c>
      <c r="B767" s="276">
        <f>ROUND(AJ59,0)</f>
        <v>0</v>
      </c>
      <c r="C767" s="278">
        <f>ROUND(AJ60,2)</f>
        <v>20.92</v>
      </c>
      <c r="D767" s="276">
        <f>ROUND(AJ61,0)</f>
        <v>2065911</v>
      </c>
      <c r="E767" s="276">
        <f>ROUND(AJ62,0)</f>
        <v>194253</v>
      </c>
      <c r="F767" s="276">
        <f>ROUND(AJ63,0)</f>
        <v>71933</v>
      </c>
      <c r="G767" s="276">
        <f>ROUND(AJ64,0)</f>
        <v>374993</v>
      </c>
      <c r="H767" s="276">
        <f>ROUND(AJ65,0)</f>
        <v>14084</v>
      </c>
      <c r="I767" s="276">
        <f>ROUND(AJ66,0)</f>
        <v>965367</v>
      </c>
      <c r="J767" s="276">
        <f>ROUND(AJ67,0)</f>
        <v>2204</v>
      </c>
      <c r="K767" s="276">
        <f>ROUND(AJ68,0)</f>
        <v>357734</v>
      </c>
      <c r="L767" s="276">
        <f>ROUND(AJ69,0)</f>
        <v>17733</v>
      </c>
      <c r="M767" s="276">
        <f>ROUND(AJ70,0)</f>
        <v>6342</v>
      </c>
      <c r="N767" s="276">
        <f>ROUND(AJ75,0)</f>
        <v>15044269</v>
      </c>
      <c r="O767" s="276">
        <f>ROUND(AJ73,0)</f>
        <v>560152</v>
      </c>
      <c r="P767" s="276">
        <f>IF(AJ76&gt;0,ROUND(AJ76,0),0)</f>
        <v>107</v>
      </c>
      <c r="Q767" s="276">
        <f>IF(AJ77&gt;0,ROUND(AJ77,0),0)</f>
        <v>0</v>
      </c>
      <c r="R767" s="276">
        <f>IF(AJ78&gt;0,ROUND(AJ78,0),0)</f>
        <v>34</v>
      </c>
      <c r="S767" s="276">
        <f>IF(AJ79&gt;0,ROUND(AJ79,0),0)</f>
        <v>0</v>
      </c>
      <c r="T767" s="278">
        <f>IF(AJ80&gt;0,ROUND(AJ80,2),0)</f>
        <v>1.01</v>
      </c>
      <c r="U767" s="276"/>
      <c r="V767" s="277"/>
      <c r="W767" s="276"/>
      <c r="X767" s="276"/>
      <c r="Y767" s="276">
        <f t="shared" si="21"/>
        <v>1920821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">
      <c r="A768" s="209" t="str">
        <f>RIGHT($C$83,3)&amp;"*"&amp;RIGHT($C$82,4)&amp;"*"&amp;AK$55&amp;"*"&amp;"A"</f>
        <v>139*2019*7310*A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446</v>
      </c>
      <c r="H768" s="276">
        <f>ROUND(AK65,0)</f>
        <v>0</v>
      </c>
      <c r="I768" s="276">
        <f>ROUND(AK66,0)</f>
        <v>492001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1918463</v>
      </c>
      <c r="O768" s="276">
        <f>ROUND(AK73,0)</f>
        <v>1735133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228234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">
      <c r="A769" s="209" t="str">
        <f>RIGHT($C$83,3)&amp;"*"&amp;RIGHT($C$82,4)&amp;"*"&amp;AL$55&amp;"*"&amp;"A"</f>
        <v>139*2019*7320*A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2137</v>
      </c>
      <c r="H769" s="276">
        <f>ROUND(AL65,0)</f>
        <v>0</v>
      </c>
      <c r="I769" s="276">
        <f>ROUND(AL66,0)</f>
        <v>176337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116</v>
      </c>
      <c r="N769" s="276">
        <f>ROUND(AL75,0)</f>
        <v>517693</v>
      </c>
      <c r="O769" s="276">
        <f>ROUND(AL73,0)</f>
        <v>463068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81273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">
      <c r="A770" s="209" t="str">
        <f>RIGHT($C$83,3)&amp;"*"&amp;RIGHT($C$82,4)&amp;"*"&amp;AM$55&amp;"*"&amp;"A"</f>
        <v>139*2019*7330*A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">
      <c r="A771" s="209" t="str">
        <f>RIGHT($C$83,3)&amp;"*"&amp;RIGHT($C$82,4)&amp;"*"&amp;AN$55&amp;"*"&amp;"A"</f>
        <v>139*2019*7340*A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">
      <c r="A772" s="209" t="str">
        <f>RIGHT($C$83,3)&amp;"*"&amp;RIGHT($C$82,4)&amp;"*"&amp;AO$55&amp;"*"&amp;"A"</f>
        <v>139*2019*7350*A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">
      <c r="A773" s="209" t="str">
        <f>RIGHT($C$83,3)&amp;"*"&amp;RIGHT($C$82,4)&amp;"*"&amp;AP$55&amp;"*"&amp;"A"</f>
        <v>139*2019*7380*A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">
      <c r="A774" s="209" t="str">
        <f>RIGHT($C$83,3)&amp;"*"&amp;RIGHT($C$82,4)&amp;"*"&amp;AQ$55&amp;"*"&amp;"A"</f>
        <v>139*2019*7390*A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">
      <c r="A775" s="209" t="str">
        <f>RIGHT($C$83,3)&amp;"*"&amp;RIGHT($C$82,4)&amp;"*"&amp;AR$55&amp;"*"&amp;"A"</f>
        <v>139*2019*7400*A</v>
      </c>
      <c r="B775" s="276">
        <f>ROUND(AR59,0)</f>
        <v>0</v>
      </c>
      <c r="C775" s="278">
        <f>ROUND(AR60,2)</f>
        <v>15.33</v>
      </c>
      <c r="D775" s="276">
        <f>ROUND(AR61,0)</f>
        <v>695583</v>
      </c>
      <c r="E775" s="276">
        <f>ROUND(AR62,0)</f>
        <v>65404</v>
      </c>
      <c r="F775" s="276">
        <f>ROUND(AR63,0)</f>
        <v>0</v>
      </c>
      <c r="G775" s="276">
        <f>ROUND(AR64,0)</f>
        <v>79475</v>
      </c>
      <c r="H775" s="276">
        <f>ROUND(AR65,0)</f>
        <v>15671</v>
      </c>
      <c r="I775" s="276">
        <f>ROUND(AR66,0)</f>
        <v>95310</v>
      </c>
      <c r="J775" s="276">
        <f>ROUND(AR67,0)</f>
        <v>0</v>
      </c>
      <c r="K775" s="276">
        <f>ROUND(AR68,0)</f>
        <v>205</v>
      </c>
      <c r="L775" s="276">
        <f>ROUND(AR69,0)</f>
        <v>9149</v>
      </c>
      <c r="M775" s="276">
        <f>ROUND(AR70,0)</f>
        <v>168842</v>
      </c>
      <c r="N775" s="276">
        <f>ROUND(AR75,0)</f>
        <v>817402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0.87</v>
      </c>
      <c r="U775" s="276"/>
      <c r="V775" s="277"/>
      <c r="W775" s="276"/>
      <c r="X775" s="276"/>
      <c r="Y775" s="276">
        <f t="shared" si="21"/>
        <v>374100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">
      <c r="A776" s="209" t="str">
        <f>RIGHT($C$83,3)&amp;"*"&amp;RIGHT($C$82,4)&amp;"*"&amp;AS$55&amp;"*"&amp;"A"</f>
        <v>139*2019*7410*A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">
      <c r="A777" s="209" t="str">
        <f>RIGHT($C$83,3)&amp;"*"&amp;RIGHT($C$82,4)&amp;"*"&amp;AT$55&amp;"*"&amp;"A"</f>
        <v>139*2019*7420*A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">
      <c r="A778" s="209" t="str">
        <f>RIGHT($C$83,3)&amp;"*"&amp;RIGHT($C$82,4)&amp;"*"&amp;AU$55&amp;"*"&amp;"A"</f>
        <v>139*2019*7430*A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">
      <c r="A779" s="209" t="str">
        <f>RIGHT($C$83,3)&amp;"*"&amp;RIGHT($C$82,4)&amp;"*"&amp;AV$55&amp;"*"&amp;"A"</f>
        <v>139*2019*7490*A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125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55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">
      <c r="A780" s="209" t="str">
        <f>RIGHT($C$83,3)&amp;"*"&amp;RIGHT($C$82,4)&amp;"*"&amp;AW$55&amp;"*"&amp;"A"</f>
        <v>139*2019*8200*A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">
      <c r="A781" s="209" t="str">
        <f>RIGHT($C$83,3)&amp;"*"&amp;RIGHT($C$82,4)&amp;"*"&amp;AX$55&amp;"*"&amp;"A"</f>
        <v>139*2019*8310*A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14955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">
      <c r="A782" s="209" t="str">
        <f>RIGHT($C$83,3)&amp;"*"&amp;RIGHT($C$82,4)&amp;"*"&amp;AY$55&amp;"*"&amp;"A"</f>
        <v>139*2019*8320*A</v>
      </c>
      <c r="B782" s="276">
        <f>ROUND(AY59,0)</f>
        <v>177737</v>
      </c>
      <c r="C782" s="278">
        <f>ROUND(AY60,2)</f>
        <v>41.56</v>
      </c>
      <c r="D782" s="276">
        <f>ROUND(AY61,0)</f>
        <v>1709841</v>
      </c>
      <c r="E782" s="276">
        <f>ROUND(AY62,0)</f>
        <v>160773</v>
      </c>
      <c r="F782" s="276">
        <f>ROUND(AY63,0)</f>
        <v>0</v>
      </c>
      <c r="G782" s="276">
        <f>ROUND(AY64,0)</f>
        <v>898837</v>
      </c>
      <c r="H782" s="276">
        <f>ROUND(AY65,0)</f>
        <v>0</v>
      </c>
      <c r="I782" s="276">
        <f>ROUND(AY66,0)</f>
        <v>662249</v>
      </c>
      <c r="J782" s="276">
        <f>ROUND(AY67,0)</f>
        <v>195778</v>
      </c>
      <c r="K782" s="276">
        <f>ROUND(AY68,0)</f>
        <v>0</v>
      </c>
      <c r="L782" s="276">
        <f>ROUND(AY69,0)</f>
        <v>55822</v>
      </c>
      <c r="M782" s="276">
        <f>ROUND(AY70,0)</f>
        <v>938783</v>
      </c>
      <c r="N782" s="276"/>
      <c r="O782" s="276"/>
      <c r="P782" s="276">
        <f>IF(AY76&gt;0,ROUND(AY76,0),0)</f>
        <v>9480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">
      <c r="A783" s="209" t="str">
        <f>RIGHT($C$83,3)&amp;"*"&amp;RIGHT($C$82,4)&amp;"*"&amp;AZ$55&amp;"*"&amp;"A"</f>
        <v>139*2019*8330*A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">
      <c r="A784" s="209" t="str">
        <f>RIGHT($C$83,3)&amp;"*"&amp;RIGHT($C$82,4)&amp;"*"&amp;BA$55&amp;"*"&amp;"A"</f>
        <v>139*2019*8350*A</v>
      </c>
      <c r="B784" s="276">
        <f>ROUND(BA59,0)</f>
        <v>0</v>
      </c>
      <c r="C784" s="278">
        <f>ROUND(BA60,2)</f>
        <v>2.02</v>
      </c>
      <c r="D784" s="276">
        <f>ROUND(BA61,0)</f>
        <v>79018</v>
      </c>
      <c r="E784" s="276">
        <f>ROUND(BA62,0)</f>
        <v>7430</v>
      </c>
      <c r="F784" s="276">
        <f>ROUND(BA63,0)</f>
        <v>0</v>
      </c>
      <c r="G784" s="276">
        <f>ROUND(BA64,0)</f>
        <v>13662</v>
      </c>
      <c r="H784" s="276">
        <f>ROUND(BA65,0)</f>
        <v>0</v>
      </c>
      <c r="I784" s="276">
        <f>ROUND(BA66,0)</f>
        <v>418748</v>
      </c>
      <c r="J784" s="276">
        <f>ROUND(BA67,0)</f>
        <v>17350</v>
      </c>
      <c r="K784" s="276">
        <f>ROUND(BA68,0)</f>
        <v>0</v>
      </c>
      <c r="L784" s="276">
        <f>ROUND(BA69,0)</f>
        <v>400</v>
      </c>
      <c r="M784" s="276">
        <f>ROUND(BA70,0)</f>
        <v>61900</v>
      </c>
      <c r="N784" s="276"/>
      <c r="O784" s="276"/>
      <c r="P784" s="276">
        <f>IF(BA76&gt;0,ROUND(BA76,0),0)</f>
        <v>840</v>
      </c>
      <c r="Q784" s="276">
        <f>IF(BA77&gt;0,ROUND(BA77,0),0)</f>
        <v>0</v>
      </c>
      <c r="R784" s="276">
        <f>IF(BA78&gt;0,ROUND(BA78,0),0)</f>
        <v>266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">
      <c r="A785" s="209" t="str">
        <f>RIGHT($C$83,3)&amp;"*"&amp;RIGHT($C$82,4)&amp;"*"&amp;BB$55&amp;"*"&amp;"A"</f>
        <v>139*2019*8360*A</v>
      </c>
      <c r="B785" s="276"/>
      <c r="C785" s="278">
        <f>ROUND(BB60,2)</f>
        <v>7.43</v>
      </c>
      <c r="D785" s="276">
        <f>ROUND(BB61,0)</f>
        <v>533378</v>
      </c>
      <c r="E785" s="276">
        <f>ROUND(BB62,0)</f>
        <v>50152</v>
      </c>
      <c r="F785" s="276">
        <f>ROUND(BB63,0)</f>
        <v>0</v>
      </c>
      <c r="G785" s="276">
        <f>ROUND(BB64,0)</f>
        <v>399</v>
      </c>
      <c r="H785" s="276">
        <f>ROUND(BB65,0)</f>
        <v>0</v>
      </c>
      <c r="I785" s="276">
        <f>ROUND(BB66,0)</f>
        <v>30104</v>
      </c>
      <c r="J785" s="276">
        <f>ROUND(BB67,0)</f>
        <v>8578</v>
      </c>
      <c r="K785" s="276">
        <f>ROUND(BB68,0)</f>
        <v>0</v>
      </c>
      <c r="L785" s="276">
        <f>ROUND(BB69,0)</f>
        <v>1259</v>
      </c>
      <c r="M785" s="276">
        <f>ROUND(BB70,0)</f>
        <v>5924</v>
      </c>
      <c r="N785" s="276"/>
      <c r="O785" s="276"/>
      <c r="P785" s="276">
        <f>IF(BB76&gt;0,ROUND(BB76,0),0)</f>
        <v>415</v>
      </c>
      <c r="Q785" s="276">
        <f>IF(BB77&gt;0,ROUND(BB77,0),0)</f>
        <v>0</v>
      </c>
      <c r="R785" s="276">
        <f>IF(BB78&gt;0,ROUND(BB78,0),0)</f>
        <v>131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">
      <c r="A786" s="209" t="str">
        <f>RIGHT($C$83,3)&amp;"*"&amp;RIGHT($C$82,4)&amp;"*"&amp;BC$55&amp;"*"&amp;"A"</f>
        <v>139*2019*8370*A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">
      <c r="A787" s="209" t="str">
        <f>RIGHT($C$83,3)&amp;"*"&amp;RIGHT($C$82,4)&amp;"*"&amp;BD$55&amp;"*"&amp;"A"</f>
        <v>139*2019*8420*A</v>
      </c>
      <c r="B787" s="276"/>
      <c r="C787" s="278">
        <f>ROUND(BD60,2)</f>
        <v>0</v>
      </c>
      <c r="D787" s="276">
        <f>ROUND(BD61,0)</f>
        <v>125</v>
      </c>
      <c r="E787" s="276">
        <f>ROUND(BD62,0)</f>
        <v>12</v>
      </c>
      <c r="F787" s="276">
        <f>ROUND(BD63,0)</f>
        <v>0</v>
      </c>
      <c r="G787" s="276">
        <f>ROUND(BD64,0)</f>
        <v>2080</v>
      </c>
      <c r="H787" s="276">
        <f>ROUND(BD65,0)</f>
        <v>0</v>
      </c>
      <c r="I787" s="276">
        <f>ROUND(BD66,0)</f>
        <v>26323</v>
      </c>
      <c r="J787" s="276">
        <f>ROUND(BD67,0)</f>
        <v>34479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1670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">
      <c r="A788" s="209" t="str">
        <f>RIGHT($C$83,3)&amp;"*"&amp;RIGHT($C$82,4)&amp;"*"&amp;BE$55&amp;"*"&amp;"A"</f>
        <v>139*2019*8430*A</v>
      </c>
      <c r="B788" s="276">
        <f>ROUND(BE59,0)</f>
        <v>217104</v>
      </c>
      <c r="C788" s="278">
        <f>ROUND(BE60,2)</f>
        <v>28.27</v>
      </c>
      <c r="D788" s="276">
        <f>ROUND(BE61,0)</f>
        <v>2018763</v>
      </c>
      <c r="E788" s="276">
        <f>ROUND(BE62,0)</f>
        <v>189820</v>
      </c>
      <c r="F788" s="276">
        <f>ROUND(BE63,0)</f>
        <v>33881</v>
      </c>
      <c r="G788" s="276">
        <f>ROUND(BE64,0)</f>
        <v>705618</v>
      </c>
      <c r="H788" s="276">
        <f>ROUND(BE65,0)</f>
        <v>1306731</v>
      </c>
      <c r="I788" s="276">
        <f>ROUND(BE66,0)</f>
        <v>2083007</v>
      </c>
      <c r="J788" s="276">
        <f>ROUND(BE67,0)</f>
        <v>598091</v>
      </c>
      <c r="K788" s="276">
        <f>ROUND(BE68,0)</f>
        <v>7022</v>
      </c>
      <c r="L788" s="276">
        <f>ROUND(BE69,0)</f>
        <v>35727</v>
      </c>
      <c r="M788" s="276">
        <f>ROUND(BE70,0)</f>
        <v>249000</v>
      </c>
      <c r="N788" s="276"/>
      <c r="O788" s="276"/>
      <c r="P788" s="276">
        <f>IF(BE76&gt;0,ROUND(BE76,0),0)</f>
        <v>28961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">
      <c r="A789" s="209" t="str">
        <f>RIGHT($C$83,3)&amp;"*"&amp;RIGHT($C$82,4)&amp;"*"&amp;BF$55&amp;"*"&amp;"A"</f>
        <v>139*2019*8460*A</v>
      </c>
      <c r="B789" s="276"/>
      <c r="C789" s="278">
        <f>ROUND(BF60,2)</f>
        <v>33</v>
      </c>
      <c r="D789" s="276">
        <f>ROUND(BF61,0)</f>
        <v>1252334</v>
      </c>
      <c r="E789" s="276">
        <f>ROUND(BF62,0)</f>
        <v>117754</v>
      </c>
      <c r="F789" s="276">
        <f>ROUND(BF63,0)</f>
        <v>0</v>
      </c>
      <c r="G789" s="276">
        <f>ROUND(BF64,0)</f>
        <v>256731</v>
      </c>
      <c r="H789" s="276">
        <f>ROUND(BF65,0)</f>
        <v>186302</v>
      </c>
      <c r="I789" s="276">
        <f>ROUND(BF66,0)</f>
        <v>15395</v>
      </c>
      <c r="J789" s="276">
        <f>ROUND(BF67,0)</f>
        <v>46860</v>
      </c>
      <c r="K789" s="276">
        <f>ROUND(BF68,0)</f>
        <v>0</v>
      </c>
      <c r="L789" s="276">
        <f>ROUND(BF69,0)</f>
        <v>585</v>
      </c>
      <c r="M789" s="276">
        <f>ROUND(BF70,0)</f>
        <v>0</v>
      </c>
      <c r="N789" s="276"/>
      <c r="O789" s="276"/>
      <c r="P789" s="276">
        <f>IF(BF76&gt;0,ROUND(BF76,0),0)</f>
        <v>2269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">
      <c r="A790" s="209" t="str">
        <f>RIGHT($C$83,3)&amp;"*"&amp;RIGHT($C$82,4)&amp;"*"&amp;BG$55&amp;"*"&amp;"A"</f>
        <v>139*2019*8470*A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384</v>
      </c>
      <c r="H790" s="276">
        <f>ROUND(BG65,0)</f>
        <v>0</v>
      </c>
      <c r="I790" s="276">
        <f>ROUND(BG66,0)</f>
        <v>0</v>
      </c>
      <c r="J790" s="276">
        <f>ROUND(BG67,0)</f>
        <v>5197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252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">
      <c r="A791" s="209" t="str">
        <f>RIGHT($C$83,3)&amp;"*"&amp;RIGHT($C$82,4)&amp;"*"&amp;BH$55&amp;"*"&amp;"A"</f>
        <v>139*2019*8480*A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662</v>
      </c>
      <c r="H791" s="276">
        <f>ROUND(BH65,0)</f>
        <v>649</v>
      </c>
      <c r="I791" s="276">
        <f>ROUND(BH66,0)</f>
        <v>88935</v>
      </c>
      <c r="J791" s="276">
        <f>ROUND(BH67,0)</f>
        <v>33960</v>
      </c>
      <c r="K791" s="276">
        <f>ROUND(BH68,0)</f>
        <v>21370</v>
      </c>
      <c r="L791" s="276">
        <f>ROUND(BH69,0)</f>
        <v>5648</v>
      </c>
      <c r="M791" s="276">
        <f>ROUND(BH70,0)</f>
        <v>0</v>
      </c>
      <c r="N791" s="276"/>
      <c r="O791" s="276"/>
      <c r="P791" s="276">
        <f>IF(BH76&gt;0,ROUND(BH76,0),0)</f>
        <v>1644</v>
      </c>
      <c r="Q791" s="276">
        <f>IF(BH77&gt;0,ROUND(BH77,0),0)</f>
        <v>0</v>
      </c>
      <c r="R791" s="276">
        <f>IF(BH78&gt;0,ROUND(BH78,0),0)</f>
        <v>520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">
      <c r="A792" s="209" t="str">
        <f>RIGHT($C$83,3)&amp;"*"&amp;RIGHT($C$82,4)&amp;"*"&amp;BI$55&amp;"*"&amp;"A"</f>
        <v>139*2019*8490*A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">
      <c r="A793" s="209" t="str">
        <f>RIGHT($C$83,3)&amp;"*"&amp;RIGHT($C$82,4)&amp;"*"&amp;BJ$55&amp;"*"&amp;"A"</f>
        <v>139*2019*8510*A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">
      <c r="A794" s="209" t="str">
        <f>RIGHT($C$83,3)&amp;"*"&amp;RIGHT($C$82,4)&amp;"*"&amp;BK$55&amp;"*"&amp;"A"</f>
        <v>139*2019*8530*A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">
      <c r="A795" s="209" t="str">
        <f>RIGHT($C$83,3)&amp;"*"&amp;RIGHT($C$82,4)&amp;"*"&amp;BL$55&amp;"*"&amp;"A"</f>
        <v>139*2019*8560*A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162938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7890</v>
      </c>
      <c r="Q795" s="276">
        <f>IF(BL77&gt;0,ROUND(BL77,0),0)</f>
        <v>0</v>
      </c>
      <c r="R795" s="276">
        <f>IF(BL78&gt;0,ROUND(BL78,0),0)</f>
        <v>2495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">
      <c r="A796" s="209" t="str">
        <f>RIGHT($C$83,3)&amp;"*"&amp;RIGHT($C$82,4)&amp;"*"&amp;BM$55&amp;"*"&amp;"A"</f>
        <v>139*2019*8590*A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">
      <c r="A797" s="209" t="str">
        <f>RIGHT($C$83,3)&amp;"*"&amp;RIGHT($C$82,4)&amp;"*"&amp;BN$55&amp;"*"&amp;"A"</f>
        <v>139*2019*8610*A</v>
      </c>
      <c r="B797" s="276"/>
      <c r="C797" s="278">
        <f>ROUND(BN60,2)</f>
        <v>3.92</v>
      </c>
      <c r="D797" s="276">
        <f>ROUND(BN61,0)</f>
        <v>712613</v>
      </c>
      <c r="E797" s="276">
        <f>ROUND(BN62,0)</f>
        <v>67005</v>
      </c>
      <c r="F797" s="276">
        <f>ROUND(BN63,0)</f>
        <v>1486710</v>
      </c>
      <c r="G797" s="276">
        <f>ROUND(BN64,0)</f>
        <v>19226</v>
      </c>
      <c r="H797" s="276">
        <f>ROUND(BN65,0)</f>
        <v>111977</v>
      </c>
      <c r="I797" s="276">
        <f>ROUND(BN66,0)</f>
        <v>158664</v>
      </c>
      <c r="J797" s="276">
        <f>ROUND(BN67,0)</f>
        <v>110300</v>
      </c>
      <c r="K797" s="276">
        <f>ROUND(BN68,0)</f>
        <v>182448</v>
      </c>
      <c r="L797" s="276">
        <f>ROUND(BN69,0)</f>
        <v>513431</v>
      </c>
      <c r="M797" s="276">
        <f>ROUND(BN70,0)</f>
        <v>33232</v>
      </c>
      <c r="N797" s="276"/>
      <c r="O797" s="276"/>
      <c r="P797" s="276">
        <f>IF(BN76&gt;0,ROUND(BN76,0),0)</f>
        <v>5341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">
      <c r="A798" s="209" t="str">
        <f>RIGHT($C$83,3)&amp;"*"&amp;RIGHT($C$82,4)&amp;"*"&amp;BO$55&amp;"*"&amp;"A"</f>
        <v>139*2019*8620*A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">
      <c r="A799" s="209" t="str">
        <f>RIGHT($C$83,3)&amp;"*"&amp;RIGHT($C$82,4)&amp;"*"&amp;BP$55&amp;"*"&amp;"A"</f>
        <v>139*2019*8630*A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">
      <c r="A800" s="209" t="str">
        <f>RIGHT($C$83,3)&amp;"*"&amp;RIGHT($C$82,4)&amp;"*"&amp;BQ$55&amp;"*"&amp;"A"</f>
        <v>139*2019*8640*A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">
      <c r="A801" s="209" t="str">
        <f>RIGHT($C$83,3)&amp;"*"&amp;RIGHT($C$82,4)&amp;"*"&amp;BR$55&amp;"*"&amp;"A"</f>
        <v>139*2019*8650*A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">
      <c r="A802" s="209" t="str">
        <f>RIGHT($C$83,3)&amp;"*"&amp;RIGHT($C$82,4)&amp;"*"&amp;BS$55&amp;"*"&amp;"A"</f>
        <v>139*2019*8660*A</v>
      </c>
      <c r="B802" s="276"/>
      <c r="C802" s="278">
        <f>ROUND(BS60,2)</f>
        <v>1</v>
      </c>
      <c r="D802" s="276">
        <f>ROUND(BS61,0)</f>
        <v>48146</v>
      </c>
      <c r="E802" s="276">
        <f>ROUND(BS62,0)</f>
        <v>4527</v>
      </c>
      <c r="F802" s="276">
        <f>ROUND(BS63,0)</f>
        <v>0</v>
      </c>
      <c r="G802" s="276">
        <f>ROUND(BS64,0)</f>
        <v>849</v>
      </c>
      <c r="H802" s="276">
        <f>ROUND(BS65,0)</f>
        <v>0</v>
      </c>
      <c r="I802" s="276">
        <f>ROUND(BS66,0)</f>
        <v>169</v>
      </c>
      <c r="J802" s="276">
        <f>ROUND(BS67,0)</f>
        <v>26080</v>
      </c>
      <c r="K802" s="276">
        <f>ROUND(BS68,0)</f>
        <v>0</v>
      </c>
      <c r="L802" s="276">
        <f>ROUND(BS69,0)</f>
        <v>3506</v>
      </c>
      <c r="M802" s="276">
        <f>ROUND(BS70,0)</f>
        <v>141</v>
      </c>
      <c r="N802" s="276"/>
      <c r="O802" s="276"/>
      <c r="P802" s="276">
        <f>IF(BS76&gt;0,ROUND(BS76,0),0)</f>
        <v>1263</v>
      </c>
      <c r="Q802" s="276">
        <f>IF(BS77&gt;0,ROUND(BS77,0),0)</f>
        <v>0</v>
      </c>
      <c r="R802" s="276">
        <f>IF(BS78&gt;0,ROUND(BS78,0),0)</f>
        <v>399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">
      <c r="A803" s="209" t="str">
        <f>RIGHT($C$83,3)&amp;"*"&amp;RIGHT($C$82,4)&amp;"*"&amp;BT$55&amp;"*"&amp;"A"</f>
        <v>139*2019*8670*A</v>
      </c>
      <c r="B803" s="276"/>
      <c r="C803" s="278">
        <f>ROUND(BT60,2)</f>
        <v>3.92</v>
      </c>
      <c r="D803" s="276">
        <f>ROUND(BT61,0)</f>
        <v>293550</v>
      </c>
      <c r="E803" s="276">
        <f>ROUND(BT62,0)</f>
        <v>27602</v>
      </c>
      <c r="F803" s="276">
        <f>ROUND(BT63,0)</f>
        <v>0</v>
      </c>
      <c r="G803" s="276">
        <f>ROUND(BT64,0)</f>
        <v>486</v>
      </c>
      <c r="H803" s="276">
        <f>ROUND(BT65,0)</f>
        <v>0</v>
      </c>
      <c r="I803" s="276">
        <f>ROUND(BT66,0)</f>
        <v>697</v>
      </c>
      <c r="J803" s="276">
        <f>ROUND(BT67,0)</f>
        <v>26991</v>
      </c>
      <c r="K803" s="276">
        <f>ROUND(BT68,0)</f>
        <v>0</v>
      </c>
      <c r="L803" s="276">
        <f>ROUND(BT69,0)</f>
        <v>2384</v>
      </c>
      <c r="M803" s="276">
        <f>ROUND(BT70,0)</f>
        <v>225</v>
      </c>
      <c r="N803" s="276"/>
      <c r="O803" s="276"/>
      <c r="P803" s="276">
        <f>IF(BT76&gt;0,ROUND(BT76,0),0)</f>
        <v>1307</v>
      </c>
      <c r="Q803" s="276">
        <f>IF(BT77&gt;0,ROUND(BT77,0),0)</f>
        <v>0</v>
      </c>
      <c r="R803" s="276">
        <f>IF(BT78&gt;0,ROUND(BT78,0),0)</f>
        <v>413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">
      <c r="A804" s="209" t="str">
        <f>RIGHT($C$83,3)&amp;"*"&amp;RIGHT($C$82,4)&amp;"*"&amp;BU$55&amp;"*"&amp;"A"</f>
        <v>139*2019*8680*A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">
      <c r="A805" s="209" t="str">
        <f>RIGHT($C$83,3)&amp;"*"&amp;RIGHT($C$82,4)&amp;"*"&amp;BV$55&amp;"*"&amp;"A"</f>
        <v>139*2019*8690*A</v>
      </c>
      <c r="B805" s="276"/>
      <c r="C805" s="278">
        <f>ROUND(BV60,2)</f>
        <v>1.25</v>
      </c>
      <c r="D805" s="276">
        <f>ROUND(BV61,0)</f>
        <v>55889</v>
      </c>
      <c r="E805" s="276">
        <f>ROUND(BV62,0)</f>
        <v>5255</v>
      </c>
      <c r="F805" s="276">
        <f>ROUND(BV63,0)</f>
        <v>0</v>
      </c>
      <c r="G805" s="276">
        <f>ROUND(BV64,0)</f>
        <v>754</v>
      </c>
      <c r="H805" s="276">
        <f>ROUND(BV65,0)</f>
        <v>0</v>
      </c>
      <c r="I805" s="276">
        <f>ROUND(BV66,0)</f>
        <v>0</v>
      </c>
      <c r="J805" s="276">
        <f>ROUND(BV67,0)</f>
        <v>109520</v>
      </c>
      <c r="K805" s="276">
        <f>ROUND(BV68,0)</f>
        <v>0</v>
      </c>
      <c r="L805" s="276">
        <f>ROUND(BV69,0)</f>
        <v>150</v>
      </c>
      <c r="M805" s="276">
        <f>ROUND(BV70,0)</f>
        <v>0</v>
      </c>
      <c r="N805" s="276"/>
      <c r="O805" s="276"/>
      <c r="P805" s="276">
        <f>IF(BV76&gt;0,ROUND(BV76,0),0)</f>
        <v>5303</v>
      </c>
      <c r="Q805" s="276">
        <f>IF(BV77&gt;0,ROUND(BV77,0),0)</f>
        <v>0</v>
      </c>
      <c r="R805" s="276">
        <f>IF(BV78&gt;0,ROUND(BV78,0),0)</f>
        <v>1677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">
      <c r="A806" s="209" t="str">
        <f>RIGHT($C$83,3)&amp;"*"&amp;RIGHT($C$82,4)&amp;"*"&amp;BW$55&amp;"*"&amp;"A"</f>
        <v>139*2019*8700*A</v>
      </c>
      <c r="B806" s="276"/>
      <c r="C806" s="278">
        <f>ROUND(BW60,2)</f>
        <v>5.07</v>
      </c>
      <c r="D806" s="276">
        <f>ROUND(BW61,0)</f>
        <v>432465</v>
      </c>
      <c r="E806" s="276">
        <f>ROUND(BW62,0)</f>
        <v>40664</v>
      </c>
      <c r="F806" s="276">
        <f>ROUND(BW63,0)</f>
        <v>-182342</v>
      </c>
      <c r="G806" s="276">
        <f>ROUND(BW64,0)</f>
        <v>808</v>
      </c>
      <c r="H806" s="276">
        <f>ROUND(BW65,0)</f>
        <v>0</v>
      </c>
      <c r="I806" s="276">
        <f>ROUND(BW66,0)</f>
        <v>21888</v>
      </c>
      <c r="J806" s="276">
        <f>ROUND(BW67,0)</f>
        <v>21581</v>
      </c>
      <c r="K806" s="276">
        <f>ROUND(BW68,0)</f>
        <v>199</v>
      </c>
      <c r="L806" s="276">
        <f>ROUND(BW69,0)</f>
        <v>21956</v>
      </c>
      <c r="M806" s="276">
        <f>ROUND(BW70,0)</f>
        <v>0</v>
      </c>
      <c r="N806" s="276"/>
      <c r="O806" s="276"/>
      <c r="P806" s="276">
        <f>IF(BW76&gt;0,ROUND(BW76,0),0)</f>
        <v>1045</v>
      </c>
      <c r="Q806" s="276">
        <f>IF(BW77&gt;0,ROUND(BW77,0),0)</f>
        <v>0</v>
      </c>
      <c r="R806" s="276">
        <f>IF(BW78&gt;0,ROUND(BW78,0),0)</f>
        <v>330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">
      <c r="A807" s="209" t="str">
        <f>RIGHT($C$83,3)&amp;"*"&amp;RIGHT($C$82,4)&amp;"*"&amp;BX$55&amp;"*"&amp;"A"</f>
        <v>139*2019*8710*A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">
      <c r="A808" s="209" t="str">
        <f>RIGHT($C$83,3)&amp;"*"&amp;RIGHT($C$82,4)&amp;"*"&amp;BY$55&amp;"*"&amp;"A"</f>
        <v>139*2019*8720*A</v>
      </c>
      <c r="B808" s="276"/>
      <c r="C808" s="278">
        <f>ROUND(BY60,2)</f>
        <v>34.71</v>
      </c>
      <c r="D808" s="276">
        <f>ROUND(BY61,0)</f>
        <v>2674355</v>
      </c>
      <c r="E808" s="276">
        <f>ROUND(BY62,0)</f>
        <v>251464</v>
      </c>
      <c r="F808" s="276">
        <f>ROUND(BY63,0)</f>
        <v>2448</v>
      </c>
      <c r="G808" s="276">
        <f>ROUND(BY64,0)</f>
        <v>61080</v>
      </c>
      <c r="H808" s="276">
        <f>ROUND(BY65,0)</f>
        <v>2314</v>
      </c>
      <c r="I808" s="276">
        <f>ROUND(BY66,0)</f>
        <v>974150</v>
      </c>
      <c r="J808" s="276">
        <f>ROUND(BY67,0)</f>
        <v>33974</v>
      </c>
      <c r="K808" s="276">
        <f>ROUND(BY68,0)</f>
        <v>0</v>
      </c>
      <c r="L808" s="276">
        <f>ROUND(BY69,0)</f>
        <v>160236</v>
      </c>
      <c r="M808" s="276">
        <f>ROUND(BY70,0)</f>
        <v>0</v>
      </c>
      <c r="N808" s="276"/>
      <c r="O808" s="276"/>
      <c r="P808" s="276">
        <f>IF(BY76&gt;0,ROUND(BY76,0),0)</f>
        <v>1645</v>
      </c>
      <c r="Q808" s="276">
        <f>IF(BY77&gt;0,ROUND(BY77,0),0)</f>
        <v>0</v>
      </c>
      <c r="R808" s="276">
        <f>IF(BY78&gt;0,ROUND(BY78,0),0)</f>
        <v>520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">
      <c r="A809" s="209" t="str">
        <f>RIGHT($C$83,3)&amp;"*"&amp;RIGHT($C$82,4)&amp;"*"&amp;BZ$55&amp;"*"&amp;"A"</f>
        <v>139*2019*8730*A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">
      <c r="A810" s="209" t="str">
        <f>RIGHT($C$83,3)&amp;"*"&amp;RIGHT($C$82,4)&amp;"*"&amp;CA$55&amp;"*"&amp;"A"</f>
        <v>139*2019*8740*A</v>
      </c>
      <c r="B810" s="276"/>
      <c r="C810" s="278">
        <f>ROUND(CA60,2)</f>
        <v>0.5</v>
      </c>
      <c r="D810" s="276">
        <f>ROUND(CA61,0)</f>
        <v>126939</v>
      </c>
      <c r="E810" s="276">
        <f>ROUND(CA62,0)</f>
        <v>11936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3515</v>
      </c>
      <c r="J810" s="276">
        <f>ROUND(CA67,0)</f>
        <v>95530</v>
      </c>
      <c r="K810" s="276">
        <f>ROUND(CA68,0)</f>
        <v>0</v>
      </c>
      <c r="L810" s="276">
        <f>ROUND(CA69,0)</f>
        <v>6808</v>
      </c>
      <c r="M810" s="276">
        <f>ROUND(CA70,0)</f>
        <v>0</v>
      </c>
      <c r="N810" s="276"/>
      <c r="O810" s="276"/>
      <c r="P810" s="276">
        <f>IF(CA76&gt;0,ROUND(CA76,0),0)</f>
        <v>4626</v>
      </c>
      <c r="Q810" s="276">
        <f>IF(CA77&gt;0,ROUND(CA77,0),0)</f>
        <v>0</v>
      </c>
      <c r="R810" s="276">
        <f>IF(CA78&gt;0,ROUND(CA78,0),0)</f>
        <v>1463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">
      <c r="A811" s="209" t="str">
        <f>RIGHT($C$83,3)&amp;"*"&amp;RIGHT($C$82,4)&amp;"*"&amp;CB$55&amp;"*"&amp;"A"</f>
        <v>139*2019*8770*A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">
      <c r="A812" s="209" t="str">
        <f>RIGHT($C$83,3)&amp;"*"&amp;RIGHT($C$82,4)&amp;"*"&amp;CC$55&amp;"*"&amp;"A"</f>
        <v>139*2019*8790*A</v>
      </c>
      <c r="B812" s="276"/>
      <c r="C812" s="278">
        <f>ROUND(CC60,2)</f>
        <v>4.96</v>
      </c>
      <c r="D812" s="276">
        <f>ROUND(CC61,0)</f>
        <v>272928</v>
      </c>
      <c r="E812" s="276">
        <f>ROUND(CC62,0)</f>
        <v>25663</v>
      </c>
      <c r="F812" s="276">
        <f>ROUND(CC63,0)</f>
        <v>2167</v>
      </c>
      <c r="G812" s="276">
        <f>ROUND(CC64,0)</f>
        <v>29376</v>
      </c>
      <c r="H812" s="276">
        <f>ROUND(CC65,0)</f>
        <v>-81</v>
      </c>
      <c r="I812" s="276">
        <f>ROUND(CC66,0)</f>
        <v>1028</v>
      </c>
      <c r="J812" s="276">
        <f>ROUND(CC67,0)</f>
        <v>315417</v>
      </c>
      <c r="K812" s="276">
        <f>ROUND(CC68,0)</f>
        <v>0</v>
      </c>
      <c r="L812" s="276">
        <f>ROUND(CC69,0)</f>
        <v>59063044</v>
      </c>
      <c r="M812" s="276">
        <f>ROUND(CC70,0)</f>
        <v>3093505</v>
      </c>
      <c r="N812" s="276"/>
      <c r="O812" s="276"/>
      <c r="P812" s="276">
        <f>IF(CC76&gt;0,ROUND(CC76,0),0)</f>
        <v>15273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">
      <c r="A813" s="209" t="str">
        <f>RIGHT($C$83,3)&amp;"*"&amp;RIGHT($C$82,4)&amp;"*"&amp;"9000"&amp;"*"&amp;"A"</f>
        <v>139*2019*9000*A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9095956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">
      <c r="B815" s="280" t="s">
        <v>1004</v>
      </c>
      <c r="C815" s="281">
        <f t="shared" ref="C815:K815" si="22">SUM(C734:C813)</f>
        <v>784.52</v>
      </c>
      <c r="D815" s="277">
        <f t="shared" si="22"/>
        <v>61387544</v>
      </c>
      <c r="E815" s="277">
        <f t="shared" si="22"/>
        <v>5772136</v>
      </c>
      <c r="F815" s="277">
        <f t="shared" si="22"/>
        <v>3322868</v>
      </c>
      <c r="G815" s="277">
        <f t="shared" si="22"/>
        <v>38100773</v>
      </c>
      <c r="H815" s="277">
        <f t="shared" si="22"/>
        <v>1637931</v>
      </c>
      <c r="I815" s="277">
        <f t="shared" si="22"/>
        <v>25013230</v>
      </c>
      <c r="J815" s="277">
        <f t="shared" si="22"/>
        <v>4483546</v>
      </c>
      <c r="K815" s="277">
        <f t="shared" si="22"/>
        <v>1294347</v>
      </c>
      <c r="L815" s="277">
        <f>SUM(L734:L813)+SUM(U734:U813)</f>
        <v>69272156</v>
      </c>
      <c r="M815" s="277">
        <f>SUM(M734:M813)+SUM(V734:V813)</f>
        <v>5866999</v>
      </c>
      <c r="N815" s="277">
        <f t="shared" ref="N815:Y815" si="23">SUM(N734:N813)</f>
        <v>674123703</v>
      </c>
      <c r="O815" s="277">
        <f t="shared" si="23"/>
        <v>313118876</v>
      </c>
      <c r="P815" s="277">
        <f t="shared" si="23"/>
        <v>217107</v>
      </c>
      <c r="Q815" s="277">
        <f t="shared" si="23"/>
        <v>177737</v>
      </c>
      <c r="R815" s="277">
        <f t="shared" si="23"/>
        <v>48648</v>
      </c>
      <c r="S815" s="277">
        <f t="shared" si="23"/>
        <v>995801</v>
      </c>
      <c r="T815" s="281">
        <f t="shared" si="23"/>
        <v>255.79</v>
      </c>
      <c r="U815" s="277">
        <f t="shared" si="23"/>
        <v>9095956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87249797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">
      <c r="B816" s="277" t="s">
        <v>1005</v>
      </c>
      <c r="C816" s="281">
        <f>CE60</f>
        <v>784.52</v>
      </c>
      <c r="D816" s="277">
        <f>CE61</f>
        <v>61387544.06000001</v>
      </c>
      <c r="E816" s="277">
        <f>CE62</f>
        <v>5772136</v>
      </c>
      <c r="F816" s="277">
        <f>CE63</f>
        <v>3322868.66</v>
      </c>
      <c r="G816" s="277">
        <f>CE64</f>
        <v>38100774.280000001</v>
      </c>
      <c r="H816" s="280">
        <f>CE65</f>
        <v>1637929.5400000003</v>
      </c>
      <c r="I816" s="280">
        <f>CE66</f>
        <v>25013230.770000007</v>
      </c>
      <c r="J816" s="280">
        <f>CE67</f>
        <v>4483546</v>
      </c>
      <c r="K816" s="280">
        <f>CE68</f>
        <v>1294347.06</v>
      </c>
      <c r="L816" s="280">
        <f>CE69</f>
        <v>69272155.509287745</v>
      </c>
      <c r="M816" s="280">
        <f>CE70</f>
        <v>5866998.8200000003</v>
      </c>
      <c r="N816" s="277">
        <f>CE75</f>
        <v>674123702.89999998</v>
      </c>
      <c r="O816" s="277">
        <f>CE73</f>
        <v>313118875.78000009</v>
      </c>
      <c r="P816" s="277">
        <f>CE76</f>
        <v>217104.36999999991</v>
      </c>
      <c r="Q816" s="277">
        <f>CE77</f>
        <v>177737</v>
      </c>
      <c r="R816" s="277">
        <f>CE78</f>
        <v>48648.588908127473</v>
      </c>
      <c r="S816" s="277">
        <f>CE79</f>
        <v>995801.00000000012</v>
      </c>
      <c r="T816" s="281">
        <f>CE80</f>
        <v>255.79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87249798.329287753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">
      <c r="B817" s="180" t="s">
        <v>471</v>
      </c>
      <c r="C817" s="199" t="s">
        <v>1007</v>
      </c>
      <c r="D817" s="180">
        <f>C378</f>
        <v>61387544.059999995</v>
      </c>
      <c r="E817" s="180">
        <f>C379</f>
        <v>5772134.2799999993</v>
      </c>
      <c r="F817" s="180">
        <f>C380</f>
        <v>3322868.6600000006</v>
      </c>
      <c r="G817" s="240">
        <f>C381</f>
        <v>38100774.280000009</v>
      </c>
      <c r="H817" s="240">
        <f>C382</f>
        <v>1637929.5399999998</v>
      </c>
      <c r="I817" s="240">
        <f>C383</f>
        <v>25013230.770000018</v>
      </c>
      <c r="J817" s="240">
        <f>C384</f>
        <v>4483547.4999999991</v>
      </c>
      <c r="K817" s="240">
        <f>C385</f>
        <v>1294347.06</v>
      </c>
      <c r="L817" s="240">
        <f>C386+C387+C388+C389</f>
        <v>69272155.509287417</v>
      </c>
      <c r="M817" s="240">
        <f>C370</f>
        <v>5866998.8200000003</v>
      </c>
      <c r="N817" s="180">
        <f>D361</f>
        <v>674123702.90000045</v>
      </c>
      <c r="O817" s="180">
        <f>C359</f>
        <v>313118875.78000009</v>
      </c>
    </row>
  </sheetData>
  <mergeCells count="1">
    <mergeCell ref="B220:C220"/>
  </mergeCells>
  <phoneticPr fontId="0" type="noConversion"/>
  <hyperlinks>
    <hyperlink ref="F16" r:id="rId1" xr:uid="{EC522C39-1407-49C5-B542-84DBB86BD1FA}"/>
    <hyperlink ref="C17" r:id="rId2" xr:uid="{FBE6A330-4E8D-44CB-9B37-8D90E93211AD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Knight, Ryan A</cp:lastModifiedBy>
  <cp:lastPrinted>2002-06-14T19:29:50Z</cp:lastPrinted>
  <dcterms:created xsi:type="dcterms:W3CDTF">1999-06-02T22:01:56Z</dcterms:created>
  <dcterms:modified xsi:type="dcterms:W3CDTF">2021-04-30T20:13:13Z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1a905b5-8388-4a05-b89a-55e43f7b4d00_Enabled">
    <vt:lpwstr>true</vt:lpwstr>
  </property>
  <property fmtid="{D5CDD505-2E9C-101B-9397-08002B2CF9AE}" pid="4" name="MSIP_Label_11a905b5-8388-4a05-b89a-55e43f7b4d00_SetDate">
    <vt:lpwstr>2020-06-02T04:15:02Z</vt:lpwstr>
  </property>
  <property fmtid="{D5CDD505-2E9C-101B-9397-08002B2CF9AE}" pid="5" name="MSIP_Label_11a905b5-8388-4a05-b89a-55e43f7b4d00_Method">
    <vt:lpwstr>Standard</vt:lpwstr>
  </property>
  <property fmtid="{D5CDD505-2E9C-101B-9397-08002B2CF9AE}" pid="6" name="MSIP_Label_11a905b5-8388-4a05-b89a-55e43f7b4d00_Name">
    <vt:lpwstr>General</vt:lpwstr>
  </property>
  <property fmtid="{D5CDD505-2E9C-101B-9397-08002B2CF9AE}" pid="7" name="MSIP_Label_11a905b5-8388-4a05-b89a-55e43f7b4d00_SiteId">
    <vt:lpwstr>2e319086-9a26-46a3-865f-615bed576786</vt:lpwstr>
  </property>
  <property fmtid="{D5CDD505-2E9C-101B-9397-08002B2CF9AE}" pid="8" name="MSIP_Label_11a905b5-8388-4a05-b89a-55e43f7b4d00_ActionId">
    <vt:lpwstr>c4f209a1-6d4d-4353-a912-0340f045a120</vt:lpwstr>
  </property>
  <property fmtid="{D5CDD505-2E9C-101B-9397-08002B2CF9AE}" pid="9" name="MSIP_Label_11a905b5-8388-4a05-b89a-55e43f7b4d00_ContentBits">
    <vt:lpwstr>0</vt:lpwstr>
  </property>
  <property fmtid="{D5CDD505-2E9C-101B-9397-08002B2CF9AE}" pid="10" name="SV_HIDDEN_GRID_QUERY_LIST_4F35BF76-6C0D-4D9B-82B2-816C12CF3733">
    <vt:lpwstr>empty_477D106A-C0D6-4607-AEBD-E2C9D60EA279</vt:lpwstr>
  </property>
</Properties>
</file>