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0\"/>
    </mc:Choice>
  </mc:AlternateContent>
  <xr:revisionPtr revIDLastSave="0" documentId="8_{ADB311C7-84DE-483B-B234-7E049E9362E8}" xr6:coauthVersionLast="45" xr6:coauthVersionMax="45" xr10:uidLastSave="{00000000-0000-0000-0000-000000000000}"/>
  <bookViews>
    <workbookView xWindow="19090" yWindow="-110" windowWidth="19420" windowHeight="10420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data!$DR$921:$DR$966</definedName>
    <definedName name="Costcenter">data!$A$732:$W$813</definedName>
    <definedName name="Edit" localSheetId="9">'Prior Year'!$A$410:$E$477</definedName>
    <definedName name="Edit">data!$A$411:$E$478</definedName>
    <definedName name="Funds">data!$A$728:$CF$730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FS!$A$1:$C$50,FS!$A$53:$C$102,FS!$A$105:$C$153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'SS8'!$A$1:$D$33</definedName>
    <definedName name="_xlnm.Print_Area" localSheetId="1">Transmittal!$B$1:$J$42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9" i="1" l="1"/>
  <c r="CE81" i="10" l="1"/>
  <c r="CE80" i="10"/>
  <c r="CE79" i="10"/>
  <c r="CE78" i="10"/>
  <c r="CE77" i="10"/>
  <c r="CE76" i="10"/>
  <c r="BZ52" i="10" s="1"/>
  <c r="BZ67" i="10" s="1"/>
  <c r="CE75" i="10"/>
  <c r="CE74" i="10"/>
  <c r="CE71" i="10"/>
  <c r="CE70" i="10"/>
  <c r="CE69" i="10"/>
  <c r="CE68" i="10"/>
  <c r="CE66" i="10"/>
  <c r="CE65" i="10"/>
  <c r="CE64" i="10"/>
  <c r="CE63" i="10"/>
  <c r="CE61" i="10"/>
  <c r="CE60" i="10"/>
  <c r="CD72" i="10"/>
  <c r="CC62" i="10"/>
  <c r="CC72" i="10" s="1"/>
  <c r="CA62" i="10"/>
  <c r="CA72" i="10" s="1"/>
  <c r="BU62" i="10"/>
  <c r="BU72" i="10" s="1"/>
  <c r="BS62" i="10"/>
  <c r="BM62" i="10"/>
  <c r="BM72" i="10" s="1"/>
  <c r="BK62" i="10"/>
  <c r="BE62" i="10"/>
  <c r="BE72" i="10" s="1"/>
  <c r="BC62" i="10"/>
  <c r="AW62" i="10"/>
  <c r="AW72" i="10" s="1"/>
  <c r="AU62" i="10"/>
  <c r="AU72" i="10" s="1"/>
  <c r="AO62" i="10"/>
  <c r="AO72" i="10" s="1"/>
  <c r="AM62" i="10"/>
  <c r="AG62" i="10"/>
  <c r="AG72" i="10" s="1"/>
  <c r="AE62" i="10"/>
  <c r="Y62" i="10"/>
  <c r="Y72" i="10" s="1"/>
  <c r="W62" i="10"/>
  <c r="Q62" i="10"/>
  <c r="Q72" i="10" s="1"/>
  <c r="O62" i="10"/>
  <c r="O72" i="10" s="1"/>
  <c r="I62" i="10"/>
  <c r="I72" i="10" s="1"/>
  <c r="G62" i="10"/>
  <c r="B53" i="10"/>
  <c r="CC52" i="10"/>
  <c r="CA52" i="10"/>
  <c r="BU52" i="10"/>
  <c r="BU67" i="10" s="1"/>
  <c r="BS52" i="10"/>
  <c r="BS67" i="10" s="1"/>
  <c r="BM52" i="10"/>
  <c r="BM67" i="10" s="1"/>
  <c r="BK52" i="10"/>
  <c r="BK67" i="10" s="1"/>
  <c r="BE52" i="10"/>
  <c r="BC52" i="10"/>
  <c r="BC67" i="10" s="1"/>
  <c r="AW52" i="10"/>
  <c r="AU52" i="10"/>
  <c r="AO52" i="10"/>
  <c r="AO67" i="10" s="1"/>
  <c r="AM52" i="10"/>
  <c r="AM67" i="10" s="1"/>
  <c r="AG52" i="10"/>
  <c r="AG67" i="10" s="1"/>
  <c r="AE52" i="10"/>
  <c r="AE67" i="10" s="1"/>
  <c r="Y52" i="10"/>
  <c r="W52" i="10"/>
  <c r="W67" i="10" s="1"/>
  <c r="Q52" i="10"/>
  <c r="O52" i="10"/>
  <c r="I52" i="10"/>
  <c r="I67" i="10" s="1"/>
  <c r="G52" i="10"/>
  <c r="G67" i="10" s="1"/>
  <c r="CE51" i="10"/>
  <c r="B49" i="10"/>
  <c r="CC48" i="10"/>
  <c r="CB48" i="10"/>
  <c r="CB62" i="10" s="1"/>
  <c r="CA48" i="10"/>
  <c r="BZ48" i="10"/>
  <c r="BZ62" i="10" s="1"/>
  <c r="BY48" i="10"/>
  <c r="BY62" i="10" s="1"/>
  <c r="BX48" i="10"/>
  <c r="BX62" i="10" s="1"/>
  <c r="BW48" i="10"/>
  <c r="BW62" i="10" s="1"/>
  <c r="BV48" i="10"/>
  <c r="BV62" i="10" s="1"/>
  <c r="BU48" i="10"/>
  <c r="BT48" i="10"/>
  <c r="BT62" i="10" s="1"/>
  <c r="BS48" i="10"/>
  <c r="BR48" i="10"/>
  <c r="BR62" i="10" s="1"/>
  <c r="BQ48" i="10"/>
  <c r="BQ62" i="10" s="1"/>
  <c r="BP48" i="10"/>
  <c r="BP62" i="10" s="1"/>
  <c r="BO48" i="10"/>
  <c r="BO62" i="10" s="1"/>
  <c r="BN48" i="10"/>
  <c r="BN62" i="10" s="1"/>
  <c r="BM48" i="10"/>
  <c r="BL48" i="10"/>
  <c r="BL62" i="10" s="1"/>
  <c r="BK48" i="10"/>
  <c r="BJ48" i="10"/>
  <c r="BJ62" i="10" s="1"/>
  <c r="BI48" i="10"/>
  <c r="BI62" i="10" s="1"/>
  <c r="BH48" i="10"/>
  <c r="BH62" i="10" s="1"/>
  <c r="BG48" i="10"/>
  <c r="BG62" i="10" s="1"/>
  <c r="BF48" i="10"/>
  <c r="BF62" i="10" s="1"/>
  <c r="BE48" i="10"/>
  <c r="BD48" i="10"/>
  <c r="BD62" i="10" s="1"/>
  <c r="BC48" i="10"/>
  <c r="BB48" i="10"/>
  <c r="BB62" i="10" s="1"/>
  <c r="BA48" i="10"/>
  <c r="BA62" i="10" s="1"/>
  <c r="AZ48" i="10"/>
  <c r="AZ62" i="10" s="1"/>
  <c r="AY48" i="10"/>
  <c r="AY62" i="10" s="1"/>
  <c r="AX48" i="10"/>
  <c r="AX62" i="10" s="1"/>
  <c r="AW48" i="10"/>
  <c r="AV48" i="10"/>
  <c r="AV62" i="10" s="1"/>
  <c r="AU48" i="10"/>
  <c r="AT48" i="10"/>
  <c r="AT62" i="10" s="1"/>
  <c r="AS48" i="10"/>
  <c r="AS62" i="10" s="1"/>
  <c r="AR48" i="10"/>
  <c r="AR62" i="10" s="1"/>
  <c r="AQ48" i="10"/>
  <c r="AQ62" i="10" s="1"/>
  <c r="AP48" i="10"/>
  <c r="AP62" i="10" s="1"/>
  <c r="AO48" i="10"/>
  <c r="AN48" i="10"/>
  <c r="AN62" i="10" s="1"/>
  <c r="AM48" i="10"/>
  <c r="AL48" i="10"/>
  <c r="AL62" i="10" s="1"/>
  <c r="AK48" i="10"/>
  <c r="AK62" i="10" s="1"/>
  <c r="AJ48" i="10"/>
  <c r="AJ62" i="10" s="1"/>
  <c r="AI48" i="10"/>
  <c r="AI62" i="10" s="1"/>
  <c r="AH48" i="10"/>
  <c r="AH62" i="10" s="1"/>
  <c r="AG48" i="10"/>
  <c r="AF48" i="10"/>
  <c r="AF62" i="10" s="1"/>
  <c r="AE48" i="10"/>
  <c r="AD48" i="10"/>
  <c r="AD62" i="10" s="1"/>
  <c r="AC48" i="10"/>
  <c r="AC62" i="10" s="1"/>
  <c r="AB48" i="10"/>
  <c r="AB62" i="10" s="1"/>
  <c r="AA48" i="10"/>
  <c r="AA62" i="10" s="1"/>
  <c r="Z48" i="10"/>
  <c r="Z62" i="10" s="1"/>
  <c r="Y48" i="10"/>
  <c r="X48" i="10"/>
  <c r="X62" i="10" s="1"/>
  <c r="W48" i="10"/>
  <c r="V48" i="10"/>
  <c r="V62" i="10" s="1"/>
  <c r="U48" i="10"/>
  <c r="U62" i="10" s="1"/>
  <c r="T48" i="10"/>
  <c r="T62" i="10" s="1"/>
  <c r="S48" i="10"/>
  <c r="S62" i="10" s="1"/>
  <c r="R48" i="10"/>
  <c r="R62" i="10" s="1"/>
  <c r="Q48" i="10"/>
  <c r="P48" i="10"/>
  <c r="P62" i="10" s="1"/>
  <c r="O48" i="10"/>
  <c r="N48" i="10"/>
  <c r="N62" i="10" s="1"/>
  <c r="M48" i="10"/>
  <c r="M62" i="10" s="1"/>
  <c r="L48" i="10"/>
  <c r="L62" i="10" s="1"/>
  <c r="K48" i="10"/>
  <c r="K62" i="10" s="1"/>
  <c r="J48" i="10"/>
  <c r="J62" i="10" s="1"/>
  <c r="I48" i="10"/>
  <c r="H48" i="10"/>
  <c r="H62" i="10" s="1"/>
  <c r="G48" i="10"/>
  <c r="F48" i="10"/>
  <c r="F62" i="10" s="1"/>
  <c r="E48" i="10"/>
  <c r="E62" i="10" s="1"/>
  <c r="D48" i="10"/>
  <c r="C48" i="10"/>
  <c r="C62" i="10" s="1"/>
  <c r="CE47" i="10"/>
  <c r="AV76" i="10"/>
  <c r="AU76" i="10"/>
  <c r="AT76" i="10"/>
  <c r="AS76" i="10"/>
  <c r="AR76" i="10"/>
  <c r="AQ76" i="10"/>
  <c r="AP76" i="10"/>
  <c r="AO76" i="10"/>
  <c r="AN76" i="10"/>
  <c r="AM76" i="10"/>
  <c r="AL76" i="10"/>
  <c r="AK76" i="10"/>
  <c r="AJ76" i="10"/>
  <c r="AI76" i="10"/>
  <c r="AH76" i="10"/>
  <c r="AG76" i="10"/>
  <c r="AF76" i="10"/>
  <c r="AE76" i="10"/>
  <c r="AD76" i="10"/>
  <c r="AC76" i="10"/>
  <c r="AB76" i="10"/>
  <c r="AA76" i="10"/>
  <c r="Z76" i="10"/>
  <c r="Y76" i="10"/>
  <c r="X76" i="10"/>
  <c r="W76" i="10"/>
  <c r="V76" i="10"/>
  <c r="U76" i="10"/>
  <c r="T76" i="10"/>
  <c r="S76" i="10"/>
  <c r="R76" i="10"/>
  <c r="Q76" i="10"/>
  <c r="P76" i="10"/>
  <c r="O76" i="10"/>
  <c r="N76" i="10"/>
  <c r="M76" i="10"/>
  <c r="L76" i="10"/>
  <c r="K76" i="10"/>
  <c r="J76" i="10"/>
  <c r="I76" i="10"/>
  <c r="H76" i="10"/>
  <c r="G76" i="10"/>
  <c r="F76" i="10"/>
  <c r="E76" i="10"/>
  <c r="D76" i="10"/>
  <c r="C76" i="10"/>
  <c r="CD70" i="10"/>
  <c r="CC67" i="10"/>
  <c r="CA67" i="10"/>
  <c r="BE67" i="10"/>
  <c r="AW67" i="10"/>
  <c r="AU67" i="10"/>
  <c r="Y67" i="10"/>
  <c r="Q67" i="10"/>
  <c r="O67" i="10"/>
  <c r="CC64" i="10"/>
  <c r="E59" i="10"/>
  <c r="BT72" i="10" l="1"/>
  <c r="CB72" i="10"/>
  <c r="G72" i="10"/>
  <c r="AM72" i="10"/>
  <c r="BS72" i="10"/>
  <c r="AA72" i="10"/>
  <c r="AI72" i="10"/>
  <c r="AP72" i="10"/>
  <c r="T72" i="10"/>
  <c r="BF72" i="10"/>
  <c r="BY72" i="10"/>
  <c r="W72" i="10"/>
  <c r="BC72" i="10"/>
  <c r="AS72" i="10"/>
  <c r="F72" i="10"/>
  <c r="BZ72" i="10"/>
  <c r="K72" i="10"/>
  <c r="AJ72" i="10"/>
  <c r="BB72" i="10"/>
  <c r="BR72" i="10"/>
  <c r="AE72" i="10"/>
  <c r="BK72" i="10"/>
  <c r="H52" i="10"/>
  <c r="H67" i="10" s="1"/>
  <c r="H72" i="10" s="1"/>
  <c r="P52" i="10"/>
  <c r="P67" i="10" s="1"/>
  <c r="P72" i="10" s="1"/>
  <c r="X52" i="10"/>
  <c r="X67" i="10" s="1"/>
  <c r="X72" i="10" s="1"/>
  <c r="AF52" i="10"/>
  <c r="AF67" i="10" s="1"/>
  <c r="AF72" i="10" s="1"/>
  <c r="AN52" i="10"/>
  <c r="AN67" i="10" s="1"/>
  <c r="AN72" i="10" s="1"/>
  <c r="AV52" i="10"/>
  <c r="AV67" i="10" s="1"/>
  <c r="AV72" i="10" s="1"/>
  <c r="BD52" i="10"/>
  <c r="BD67" i="10" s="1"/>
  <c r="BD72" i="10" s="1"/>
  <c r="BL52" i="10"/>
  <c r="BL67" i="10" s="1"/>
  <c r="BL72" i="10" s="1"/>
  <c r="BT52" i="10"/>
  <c r="BT67" i="10" s="1"/>
  <c r="CB52" i="10"/>
  <c r="CB67" i="10" s="1"/>
  <c r="J52" i="10"/>
  <c r="J67" i="10" s="1"/>
  <c r="J72" i="10" s="1"/>
  <c r="R52" i="10"/>
  <c r="R67" i="10" s="1"/>
  <c r="R72" i="10" s="1"/>
  <c r="Z52" i="10"/>
  <c r="Z67" i="10" s="1"/>
  <c r="Z72" i="10" s="1"/>
  <c r="AH52" i="10"/>
  <c r="AH67" i="10" s="1"/>
  <c r="AH72" i="10" s="1"/>
  <c r="AP52" i="10"/>
  <c r="AP67" i="10" s="1"/>
  <c r="AX52" i="10"/>
  <c r="AX67" i="10" s="1"/>
  <c r="AX72" i="10" s="1"/>
  <c r="BF52" i="10"/>
  <c r="BF67" i="10" s="1"/>
  <c r="BN52" i="10"/>
  <c r="BN67" i="10" s="1"/>
  <c r="BN72" i="10" s="1"/>
  <c r="BV52" i="10"/>
  <c r="BV67" i="10" s="1"/>
  <c r="BV72" i="10" s="1"/>
  <c r="CE48" i="10"/>
  <c r="C52" i="10"/>
  <c r="K52" i="10"/>
  <c r="K67" i="10" s="1"/>
  <c r="S52" i="10"/>
  <c r="S67" i="10" s="1"/>
  <c r="S72" i="10" s="1"/>
  <c r="AA52" i="10"/>
  <c r="AA67" i="10" s="1"/>
  <c r="AI52" i="10"/>
  <c r="AI67" i="10" s="1"/>
  <c r="AQ52" i="10"/>
  <c r="AQ67" i="10" s="1"/>
  <c r="AQ72" i="10" s="1"/>
  <c r="AY52" i="10"/>
  <c r="AY67" i="10" s="1"/>
  <c r="AY72" i="10" s="1"/>
  <c r="BG52" i="10"/>
  <c r="BG67" i="10" s="1"/>
  <c r="BG72" i="10" s="1"/>
  <c r="BO52" i="10"/>
  <c r="BO67" i="10" s="1"/>
  <c r="BO72" i="10" s="1"/>
  <c r="BW52" i="10"/>
  <c r="BW67" i="10" s="1"/>
  <c r="BW72" i="10" s="1"/>
  <c r="D52" i="10"/>
  <c r="D67" i="10" s="1"/>
  <c r="L52" i="10"/>
  <c r="L67" i="10" s="1"/>
  <c r="L72" i="10" s="1"/>
  <c r="T52" i="10"/>
  <c r="T67" i="10" s="1"/>
  <c r="AB52" i="10"/>
  <c r="AB67" i="10" s="1"/>
  <c r="AB72" i="10" s="1"/>
  <c r="AJ52" i="10"/>
  <c r="AJ67" i="10" s="1"/>
  <c r="AR52" i="10"/>
  <c r="AR67" i="10" s="1"/>
  <c r="AR72" i="10" s="1"/>
  <c r="AZ52" i="10"/>
  <c r="AZ67" i="10" s="1"/>
  <c r="AZ72" i="10" s="1"/>
  <c r="BH52" i="10"/>
  <c r="BH67" i="10" s="1"/>
  <c r="BH72" i="10" s="1"/>
  <c r="BP52" i="10"/>
  <c r="BP67" i="10" s="1"/>
  <c r="BP72" i="10" s="1"/>
  <c r="BX52" i="10"/>
  <c r="BX67" i="10" s="1"/>
  <c r="BX72" i="10" s="1"/>
  <c r="D62" i="10"/>
  <c r="D72" i="10" s="1"/>
  <c r="E52" i="10"/>
  <c r="E67" i="10" s="1"/>
  <c r="E72" i="10" s="1"/>
  <c r="M52" i="10"/>
  <c r="M67" i="10" s="1"/>
  <c r="M72" i="10" s="1"/>
  <c r="U52" i="10"/>
  <c r="U67" i="10" s="1"/>
  <c r="U72" i="10" s="1"/>
  <c r="AC52" i="10"/>
  <c r="AC67" i="10" s="1"/>
  <c r="AC72" i="10" s="1"/>
  <c r="AK52" i="10"/>
  <c r="AK67" i="10" s="1"/>
  <c r="AK72" i="10" s="1"/>
  <c r="AS52" i="10"/>
  <c r="AS67" i="10" s="1"/>
  <c r="BA52" i="10"/>
  <c r="BA67" i="10" s="1"/>
  <c r="BA72" i="10" s="1"/>
  <c r="BI52" i="10"/>
  <c r="BI67" i="10" s="1"/>
  <c r="BI72" i="10" s="1"/>
  <c r="BQ52" i="10"/>
  <c r="BQ67" i="10" s="1"/>
  <c r="BQ72" i="10" s="1"/>
  <c r="BY52" i="10"/>
  <c r="BY67" i="10" s="1"/>
  <c r="F52" i="10"/>
  <c r="F67" i="10" s="1"/>
  <c r="N52" i="10"/>
  <c r="N67" i="10" s="1"/>
  <c r="N72" i="10" s="1"/>
  <c r="V52" i="10"/>
  <c r="V67" i="10" s="1"/>
  <c r="V72" i="10" s="1"/>
  <c r="AD52" i="10"/>
  <c r="AD67" i="10" s="1"/>
  <c r="AD72" i="10" s="1"/>
  <c r="AL52" i="10"/>
  <c r="AL67" i="10" s="1"/>
  <c r="AL72" i="10" s="1"/>
  <c r="AT52" i="10"/>
  <c r="AT67" i="10" s="1"/>
  <c r="AT72" i="10" s="1"/>
  <c r="BB52" i="10"/>
  <c r="BB67" i="10" s="1"/>
  <c r="BJ52" i="10"/>
  <c r="BJ67" i="10" s="1"/>
  <c r="BJ72" i="10" s="1"/>
  <c r="BR52" i="10"/>
  <c r="BR67" i="10" s="1"/>
  <c r="CE52" i="10" l="1"/>
  <c r="C67" i="10"/>
  <c r="CE62" i="10"/>
  <c r="CE67" i="10" l="1"/>
  <c r="CE72" i="10" s="1"/>
  <c r="C72" i="10"/>
  <c r="C817" i="10" l="1"/>
  <c r="D817" i="10"/>
  <c r="F817" i="10"/>
  <c r="G817" i="10"/>
  <c r="H817" i="10"/>
  <c r="I817" i="10"/>
  <c r="K817" i="10"/>
  <c r="L817" i="10"/>
  <c r="M817" i="10"/>
  <c r="O817" i="10"/>
  <c r="P817" i="10"/>
  <c r="Q817" i="10"/>
  <c r="R817" i="10"/>
  <c r="T817" i="10"/>
  <c r="D818" i="10"/>
  <c r="E818" i="10"/>
  <c r="F818" i="10"/>
  <c r="G818" i="10"/>
  <c r="H818" i="10"/>
  <c r="I818" i="10"/>
  <c r="J818" i="10"/>
  <c r="K818" i="10"/>
  <c r="L818" i="10"/>
  <c r="M818" i="10"/>
  <c r="N818" i="10"/>
  <c r="O818" i="10"/>
  <c r="S817" i="10" l="1"/>
  <c r="CC64" i="1"/>
  <c r="N817" i="10" l="1"/>
  <c r="F493" i="1"/>
  <c r="D493" i="1"/>
  <c r="B493" i="1"/>
  <c r="B575" i="1" l="1"/>
  <c r="A493" i="1"/>
  <c r="A730" i="1"/>
  <c r="A726" i="1"/>
  <c r="A722" i="1"/>
  <c r="C115" i="8"/>
  <c r="CB730" i="1"/>
  <c r="C444" i="1"/>
  <c r="D367" i="1"/>
  <c r="C119" i="8" s="1"/>
  <c r="D221" i="1"/>
  <c r="B444" i="1" s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I370" i="9" s="1"/>
  <c r="D75" i="1"/>
  <c r="AR75" i="1"/>
  <c r="I186" i="9"/>
  <c r="AS75" i="1"/>
  <c r="N776" i="1" s="1"/>
  <c r="AT75" i="1"/>
  <c r="D218" i="9" s="1"/>
  <c r="AU75" i="1"/>
  <c r="N778" i="1" s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I122" i="9" s="1"/>
  <c r="AA75" i="1"/>
  <c r="Z75" i="1"/>
  <c r="E122" i="9" s="1"/>
  <c r="X75" i="1"/>
  <c r="C122" i="9" s="1"/>
  <c r="W75" i="1"/>
  <c r="N754" i="1" s="1"/>
  <c r="V75" i="1"/>
  <c r="H90" i="9" s="1"/>
  <c r="T75" i="1"/>
  <c r="N751" i="1" s="1"/>
  <c r="R75" i="1"/>
  <c r="Q75" i="1"/>
  <c r="C90" i="9" s="1"/>
  <c r="P75" i="1"/>
  <c r="I58" i="9" s="1"/>
  <c r="O75" i="1"/>
  <c r="N75" i="1"/>
  <c r="G58" i="9" s="1"/>
  <c r="M75" i="1"/>
  <c r="F58" i="9" s="1"/>
  <c r="L75" i="1"/>
  <c r="E58" i="9" s="1"/>
  <c r="I75" i="1"/>
  <c r="H75" i="1"/>
  <c r="H26" i="9" s="1"/>
  <c r="G75" i="1"/>
  <c r="F75" i="1"/>
  <c r="F26" i="9" s="1"/>
  <c r="AV75" i="1"/>
  <c r="AP75" i="1"/>
  <c r="N773" i="1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CE73" i="1"/>
  <c r="O816" i="1" s="1"/>
  <c r="CE74" i="1"/>
  <c r="I377" i="9" s="1"/>
  <c r="C75" i="1"/>
  <c r="C26" i="9" s="1"/>
  <c r="CE80" i="1"/>
  <c r="CE78" i="1"/>
  <c r="I382" i="9" s="1"/>
  <c r="CE69" i="1"/>
  <c r="I371" i="9" s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C16" i="8" s="1"/>
  <c r="D265" i="1"/>
  <c r="C22" i="8" s="1"/>
  <c r="D275" i="1"/>
  <c r="D277" i="1" s="1"/>
  <c r="C35" i="8" s="1"/>
  <c r="D290" i="1"/>
  <c r="C49" i="8" s="1"/>
  <c r="D314" i="1"/>
  <c r="D319" i="1"/>
  <c r="C74" i="8" s="1"/>
  <c r="D328" i="1"/>
  <c r="C84" i="8" s="1"/>
  <c r="D329" i="1"/>
  <c r="C85" i="8" s="1"/>
  <c r="D229" i="1"/>
  <c r="B445" i="1" s="1"/>
  <c r="D236" i="1"/>
  <c r="D240" i="1"/>
  <c r="E209" i="1"/>
  <c r="F24" i="6" s="1"/>
  <c r="E210" i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E196" i="1"/>
  <c r="E197" i="1"/>
  <c r="F9" i="6" s="1"/>
  <c r="E198" i="1"/>
  <c r="E199" i="1"/>
  <c r="C472" i="1" s="1"/>
  <c r="E200" i="1"/>
  <c r="E201" i="1"/>
  <c r="E202" i="1"/>
  <c r="C474" i="1" s="1"/>
  <c r="E203" i="1"/>
  <c r="D204" i="1"/>
  <c r="B204" i="1"/>
  <c r="C16" i="6" s="1"/>
  <c r="D190" i="1"/>
  <c r="D437" i="1" s="1"/>
  <c r="D186" i="1"/>
  <c r="D436" i="1" s="1"/>
  <c r="D181" i="1"/>
  <c r="D177" i="1"/>
  <c r="C20" i="5" s="1"/>
  <c r="E154" i="1"/>
  <c r="G28" i="4" s="1"/>
  <c r="E153" i="1"/>
  <c r="E152" i="1"/>
  <c r="E151" i="1"/>
  <c r="C28" i="4" s="1"/>
  <c r="E150" i="1"/>
  <c r="E148" i="1"/>
  <c r="E147" i="1"/>
  <c r="E146" i="1"/>
  <c r="D19" i="4" s="1"/>
  <c r="E145" i="1"/>
  <c r="C19" i="4" s="1"/>
  <c r="E144" i="1"/>
  <c r="E141" i="1"/>
  <c r="E10" i="4" s="1"/>
  <c r="E140" i="1"/>
  <c r="D10" i="4" s="1"/>
  <c r="E139" i="1"/>
  <c r="C415" i="1" s="1"/>
  <c r="E127" i="1"/>
  <c r="G34" i="3" s="1"/>
  <c r="CF79" i="1"/>
  <c r="B53" i="1"/>
  <c r="CE51" i="1"/>
  <c r="B49" i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7" i="1"/>
  <c r="N755" i="1"/>
  <c r="N745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C475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8" i="1"/>
  <c r="C447" i="1"/>
  <c r="B447" i="1"/>
  <c r="C446" i="1"/>
  <c r="C445" i="1"/>
  <c r="C432" i="1"/>
  <c r="C434" i="1"/>
  <c r="B438" i="1"/>
  <c r="B439" i="1"/>
  <c r="C439" i="1"/>
  <c r="C438" i="1"/>
  <c r="B437" i="1"/>
  <c r="B436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9" i="4"/>
  <c r="F18" i="4"/>
  <c r="F17" i="4"/>
  <c r="F16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D32" i="6"/>
  <c r="E31" i="6"/>
  <c r="D31" i="6"/>
  <c r="E30" i="6"/>
  <c r="D30" i="6"/>
  <c r="E29" i="6"/>
  <c r="D29" i="6"/>
  <c r="E28" i="6"/>
  <c r="D28" i="6"/>
  <c r="E27" i="6"/>
  <c r="D27" i="6"/>
  <c r="E26" i="6"/>
  <c r="D26" i="6"/>
  <c r="F25" i="6"/>
  <c r="E25" i="6"/>
  <c r="D25" i="6"/>
  <c r="E24" i="6"/>
  <c r="D24" i="6"/>
  <c r="E16" i="6"/>
  <c r="F15" i="6"/>
  <c r="E15" i="6"/>
  <c r="D15" i="6"/>
  <c r="E14" i="6"/>
  <c r="D14" i="6"/>
  <c r="F13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N760" i="1"/>
  <c r="N743" i="1"/>
  <c r="N775" i="1"/>
  <c r="N769" i="1"/>
  <c r="N753" i="1"/>
  <c r="N747" i="1"/>
  <c r="C469" i="1"/>
  <c r="F8" i="6"/>
  <c r="G122" i="9"/>
  <c r="H58" i="9"/>
  <c r="N746" i="1"/>
  <c r="F90" i="9"/>
  <c r="C218" i="9"/>
  <c r="D366" i="9"/>
  <c r="G812" i="1"/>
  <c r="CE64" i="1"/>
  <c r="F612" i="1" s="1"/>
  <c r="D368" i="9"/>
  <c r="I812" i="1"/>
  <c r="C276" i="9"/>
  <c r="CE70" i="1"/>
  <c r="I372" i="9" s="1"/>
  <c r="CE76" i="1"/>
  <c r="D612" i="1" s="1"/>
  <c r="P812" i="1"/>
  <c r="CE77" i="1"/>
  <c r="I381" i="9" s="1"/>
  <c r="I29" i="9"/>
  <c r="C95" i="9"/>
  <c r="CE79" i="1"/>
  <c r="J612" i="1" s="1"/>
  <c r="S748" i="1"/>
  <c r="E142" i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F28" i="4"/>
  <c r="CD722" i="1"/>
  <c r="CD71" i="1"/>
  <c r="E373" i="9" s="1"/>
  <c r="N765" i="1"/>
  <c r="N757" i="1"/>
  <c r="K816" i="1"/>
  <c r="C615" i="1"/>
  <c r="V815" i="1"/>
  <c r="E372" i="9"/>
  <c r="J817" i="10" l="1"/>
  <c r="Y817" i="10"/>
  <c r="E817" i="10"/>
  <c r="R816" i="1"/>
  <c r="I612" i="1"/>
  <c r="N736" i="1"/>
  <c r="B440" i="1"/>
  <c r="D330" i="1"/>
  <c r="C86" i="8" s="1"/>
  <c r="D5" i="7"/>
  <c r="N739" i="1"/>
  <c r="N766" i="1"/>
  <c r="N768" i="1"/>
  <c r="N761" i="1"/>
  <c r="N777" i="1"/>
  <c r="C470" i="1"/>
  <c r="C112" i="8"/>
  <c r="E218" i="9"/>
  <c r="D368" i="1"/>
  <c r="C120" i="8" s="1"/>
  <c r="I90" i="9"/>
  <c r="B465" i="1"/>
  <c r="N752" i="1"/>
  <c r="N763" i="1"/>
  <c r="N748" i="1"/>
  <c r="B10" i="4"/>
  <c r="F11" i="6"/>
  <c r="F816" i="1"/>
  <c r="I816" i="1"/>
  <c r="G186" i="9"/>
  <c r="C429" i="1"/>
  <c r="C464" i="1"/>
  <c r="BQ48" i="1"/>
  <c r="BQ62" i="1" s="1"/>
  <c r="F300" i="9" s="1"/>
  <c r="R48" i="1"/>
  <c r="R62" i="1" s="1"/>
  <c r="D76" i="9" s="1"/>
  <c r="L48" i="1"/>
  <c r="L62" i="1" s="1"/>
  <c r="E743" i="1" s="1"/>
  <c r="C816" i="1"/>
  <c r="L816" i="1"/>
  <c r="C440" i="1"/>
  <c r="G816" i="1"/>
  <c r="AS48" i="1"/>
  <c r="AS62" i="1" s="1"/>
  <c r="C204" i="9" s="1"/>
  <c r="AN48" i="1"/>
  <c r="AN62" i="1" s="1"/>
  <c r="E771" i="1" s="1"/>
  <c r="BB48" i="1"/>
  <c r="BB62" i="1" s="1"/>
  <c r="E236" i="9" s="1"/>
  <c r="BR48" i="1"/>
  <c r="BR62" i="1" s="1"/>
  <c r="E801" i="1" s="1"/>
  <c r="O48" i="1"/>
  <c r="O62" i="1" s="1"/>
  <c r="H44" i="9" s="1"/>
  <c r="BO48" i="1"/>
  <c r="BO62" i="1" s="1"/>
  <c r="D300" i="9" s="1"/>
  <c r="AW48" i="1"/>
  <c r="AW62" i="1" s="1"/>
  <c r="E780" i="1" s="1"/>
  <c r="CF76" i="1"/>
  <c r="O52" i="1" s="1"/>
  <c r="O67" i="1" s="1"/>
  <c r="P816" i="1"/>
  <c r="I380" i="9"/>
  <c r="N48" i="1"/>
  <c r="N62" i="1" s="1"/>
  <c r="G44" i="9" s="1"/>
  <c r="AL48" i="1"/>
  <c r="AL62" i="1" s="1"/>
  <c r="C172" i="9" s="1"/>
  <c r="AZ48" i="1"/>
  <c r="AZ62" i="1" s="1"/>
  <c r="E783" i="1" s="1"/>
  <c r="BP48" i="1"/>
  <c r="BP62" i="1" s="1"/>
  <c r="E300" i="9" s="1"/>
  <c r="BG48" i="1"/>
  <c r="BG62" i="1" s="1"/>
  <c r="C268" i="9" s="1"/>
  <c r="AO48" i="1"/>
  <c r="AO62" i="1" s="1"/>
  <c r="E772" i="1" s="1"/>
  <c r="BA48" i="1"/>
  <c r="BA62" i="1" s="1"/>
  <c r="E784" i="1" s="1"/>
  <c r="AM48" i="1"/>
  <c r="AM62" i="1" s="1"/>
  <c r="E770" i="1" s="1"/>
  <c r="AC48" i="1"/>
  <c r="AC62" i="1" s="1"/>
  <c r="H108" i="9" s="1"/>
  <c r="H48" i="1"/>
  <c r="H62" i="1" s="1"/>
  <c r="E739" i="1" s="1"/>
  <c r="V48" i="1"/>
  <c r="V62" i="1" s="1"/>
  <c r="E753" i="1" s="1"/>
  <c r="AP48" i="1"/>
  <c r="AP62" i="1" s="1"/>
  <c r="E773" i="1" s="1"/>
  <c r="BD48" i="1"/>
  <c r="BD62" i="1" s="1"/>
  <c r="G236" i="9" s="1"/>
  <c r="BT48" i="1"/>
  <c r="BT62" i="1" s="1"/>
  <c r="I300" i="9" s="1"/>
  <c r="K48" i="1"/>
  <c r="K62" i="1" s="1"/>
  <c r="D44" i="9" s="1"/>
  <c r="BW48" i="1"/>
  <c r="BW62" i="1" s="1"/>
  <c r="E332" i="9" s="1"/>
  <c r="BE48" i="1"/>
  <c r="BE62" i="1" s="1"/>
  <c r="H236" i="9" s="1"/>
  <c r="BC48" i="1"/>
  <c r="BC62" i="1" s="1"/>
  <c r="F236" i="9" s="1"/>
  <c r="G48" i="1"/>
  <c r="G62" i="1" s="1"/>
  <c r="G12" i="9" s="1"/>
  <c r="P48" i="1"/>
  <c r="P62" i="1" s="1"/>
  <c r="D816" i="1"/>
  <c r="W48" i="1"/>
  <c r="W62" i="1" s="1"/>
  <c r="E754" i="1" s="1"/>
  <c r="Z48" i="1"/>
  <c r="Z62" i="1" s="1"/>
  <c r="E757" i="1" s="1"/>
  <c r="AR48" i="1"/>
  <c r="AR62" i="1" s="1"/>
  <c r="I172" i="9" s="1"/>
  <c r="BF48" i="1"/>
  <c r="BF62" i="1" s="1"/>
  <c r="E789" i="1" s="1"/>
  <c r="BV48" i="1"/>
  <c r="BV62" i="1" s="1"/>
  <c r="D332" i="9" s="1"/>
  <c r="CB48" i="1"/>
  <c r="CB62" i="1" s="1"/>
  <c r="C364" i="9" s="1"/>
  <c r="S48" i="1"/>
  <c r="S62" i="1" s="1"/>
  <c r="E750" i="1" s="1"/>
  <c r="CC48" i="1"/>
  <c r="CC62" i="1" s="1"/>
  <c r="E812" i="1" s="1"/>
  <c r="BM48" i="1"/>
  <c r="BM62" i="1" s="1"/>
  <c r="I268" i="9" s="1"/>
  <c r="AE48" i="1"/>
  <c r="AE62" i="1" s="1"/>
  <c r="E762" i="1" s="1"/>
  <c r="BZ48" i="1"/>
  <c r="BZ62" i="1" s="1"/>
  <c r="H332" i="9" s="1"/>
  <c r="T48" i="1"/>
  <c r="T62" i="1" s="1"/>
  <c r="F76" i="9" s="1"/>
  <c r="AD48" i="1"/>
  <c r="AD62" i="1" s="1"/>
  <c r="I108" i="9" s="1"/>
  <c r="AT48" i="1"/>
  <c r="AT62" i="1" s="1"/>
  <c r="D204" i="9" s="1"/>
  <c r="BH48" i="1"/>
  <c r="BH62" i="1" s="1"/>
  <c r="E791" i="1" s="1"/>
  <c r="C48" i="1"/>
  <c r="C62" i="1" s="1"/>
  <c r="AA48" i="1"/>
  <c r="AA62" i="1" s="1"/>
  <c r="F108" i="9" s="1"/>
  <c r="I48" i="1"/>
  <c r="I62" i="1" s="1"/>
  <c r="BU48" i="1"/>
  <c r="BU62" i="1" s="1"/>
  <c r="E804" i="1" s="1"/>
  <c r="M48" i="1"/>
  <c r="M62" i="1" s="1"/>
  <c r="E744" i="1" s="1"/>
  <c r="X48" i="1"/>
  <c r="X62" i="1" s="1"/>
  <c r="C108" i="9" s="1"/>
  <c r="AF48" i="1"/>
  <c r="AF62" i="1" s="1"/>
  <c r="D140" i="9" s="1"/>
  <c r="BJ48" i="1"/>
  <c r="BJ62" i="1" s="1"/>
  <c r="F268" i="9" s="1"/>
  <c r="BX48" i="1"/>
  <c r="BX62" i="1" s="1"/>
  <c r="E807" i="1" s="1"/>
  <c r="AI48" i="1"/>
  <c r="AI62" i="1" s="1"/>
  <c r="E766" i="1" s="1"/>
  <c r="Q48" i="1"/>
  <c r="Q62" i="1" s="1"/>
  <c r="E748" i="1" s="1"/>
  <c r="E48" i="1"/>
  <c r="E62" i="1" s="1"/>
  <c r="E12" i="9" s="1"/>
  <c r="BS48" i="1"/>
  <c r="BS62" i="1" s="1"/>
  <c r="AB48" i="1"/>
  <c r="AB62" i="1" s="1"/>
  <c r="G108" i="9" s="1"/>
  <c r="F48" i="1"/>
  <c r="F62" i="1" s="1"/>
  <c r="E737" i="1" s="1"/>
  <c r="AH48" i="1"/>
  <c r="AH62" i="1" s="1"/>
  <c r="E765" i="1" s="1"/>
  <c r="AV48" i="1"/>
  <c r="AV62" i="1" s="1"/>
  <c r="BL48" i="1"/>
  <c r="BL62" i="1" s="1"/>
  <c r="E795" i="1" s="1"/>
  <c r="BY48" i="1"/>
  <c r="BY62" i="1" s="1"/>
  <c r="E808" i="1" s="1"/>
  <c r="E794" i="1"/>
  <c r="AQ48" i="1"/>
  <c r="AQ62" i="1" s="1"/>
  <c r="E774" i="1" s="1"/>
  <c r="Y48" i="1"/>
  <c r="Y62" i="1" s="1"/>
  <c r="D108" i="9" s="1"/>
  <c r="U48" i="1"/>
  <c r="U62" i="1" s="1"/>
  <c r="E752" i="1" s="1"/>
  <c r="C427" i="1"/>
  <c r="I363" i="9"/>
  <c r="J48" i="1"/>
  <c r="J62" i="1" s="1"/>
  <c r="C44" i="9" s="1"/>
  <c r="AJ48" i="1"/>
  <c r="AJ62" i="1" s="1"/>
  <c r="E767" i="1" s="1"/>
  <c r="AX48" i="1"/>
  <c r="AX62" i="1" s="1"/>
  <c r="H204" i="9" s="1"/>
  <c r="BN48" i="1"/>
  <c r="BN62" i="1" s="1"/>
  <c r="E797" i="1" s="1"/>
  <c r="CA48" i="1"/>
  <c r="CA62" i="1" s="1"/>
  <c r="E810" i="1" s="1"/>
  <c r="AY48" i="1"/>
  <c r="AY62" i="1" s="1"/>
  <c r="E782" i="1" s="1"/>
  <c r="AG48" i="1"/>
  <c r="AG62" i="1" s="1"/>
  <c r="E764" i="1" s="1"/>
  <c r="AK48" i="1"/>
  <c r="AK62" i="1" s="1"/>
  <c r="E768" i="1" s="1"/>
  <c r="BI48" i="1"/>
  <c r="BI62" i="1" s="1"/>
  <c r="E268" i="9" s="1"/>
  <c r="AU48" i="1"/>
  <c r="AU62" i="1" s="1"/>
  <c r="E204" i="9" s="1"/>
  <c r="D48" i="1"/>
  <c r="D62" i="1" s="1"/>
  <c r="E735" i="1" s="1"/>
  <c r="G612" i="1"/>
  <c r="Q816" i="1"/>
  <c r="CF77" i="1"/>
  <c r="C141" i="8"/>
  <c r="D815" i="1"/>
  <c r="H815" i="1"/>
  <c r="C473" i="1"/>
  <c r="C815" i="1"/>
  <c r="F815" i="1"/>
  <c r="G10" i="4"/>
  <c r="F10" i="4"/>
  <c r="C458" i="1"/>
  <c r="M816" i="1"/>
  <c r="D463" i="1"/>
  <c r="G19" i="4"/>
  <c r="E19" i="4"/>
  <c r="F12" i="6"/>
  <c r="C575" i="1"/>
  <c r="N770" i="1"/>
  <c r="D186" i="9"/>
  <c r="F122" i="9"/>
  <c r="N758" i="1"/>
  <c r="C14" i="5"/>
  <c r="D428" i="1"/>
  <c r="N740" i="1"/>
  <c r="I26" i="9"/>
  <c r="C27" i="5"/>
  <c r="D435" i="1"/>
  <c r="C430" i="1"/>
  <c r="I366" i="9"/>
  <c r="C34" i="5"/>
  <c r="N764" i="1"/>
  <c r="N734" i="1"/>
  <c r="R815" i="1"/>
  <c r="N762" i="1"/>
  <c r="I815" i="1"/>
  <c r="N774" i="1"/>
  <c r="C10" i="4"/>
  <c r="C421" i="1"/>
  <c r="G815" i="1"/>
  <c r="P815" i="1"/>
  <c r="Q815" i="1"/>
  <c r="S815" i="1"/>
  <c r="I362" i="9"/>
  <c r="BI730" i="1"/>
  <c r="N771" i="1"/>
  <c r="E785" i="1"/>
  <c r="B446" i="1"/>
  <c r="D242" i="1"/>
  <c r="C418" i="1"/>
  <c r="D438" i="1"/>
  <c r="F14" i="6"/>
  <c r="O815" i="1"/>
  <c r="T815" i="1"/>
  <c r="C471" i="1"/>
  <c r="F10" i="6"/>
  <c r="D339" i="1"/>
  <c r="D26" i="9"/>
  <c r="N735" i="1"/>
  <c r="CE75" i="1"/>
  <c r="F7" i="6"/>
  <c r="E204" i="1"/>
  <c r="C468" i="1"/>
  <c r="I383" i="9"/>
  <c r="S816" i="1"/>
  <c r="D22" i="7"/>
  <c r="C40" i="5"/>
  <c r="C420" i="1"/>
  <c r="B28" i="4"/>
  <c r="N772" i="1"/>
  <c r="F186" i="9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D464" i="1"/>
  <c r="K815" i="1"/>
  <c r="H154" i="9"/>
  <c r="N767" i="1"/>
  <c r="I367" i="9"/>
  <c r="H816" i="1"/>
  <c r="M815" i="1"/>
  <c r="D434" i="1"/>
  <c r="L815" i="1"/>
  <c r="D292" i="1"/>
  <c r="C58" i="9"/>
  <c r="N741" i="1"/>
  <c r="N744" i="1"/>
  <c r="N756" i="1"/>
  <c r="N750" i="1"/>
  <c r="D373" i="1" l="1"/>
  <c r="C126" i="8" s="1"/>
  <c r="D465" i="1"/>
  <c r="E781" i="1"/>
  <c r="C332" i="9"/>
  <c r="E760" i="1"/>
  <c r="H172" i="9"/>
  <c r="E745" i="1"/>
  <c r="E749" i="1"/>
  <c r="I236" i="9"/>
  <c r="F44" i="9"/>
  <c r="E761" i="1"/>
  <c r="G300" i="9"/>
  <c r="E746" i="1"/>
  <c r="E756" i="1"/>
  <c r="E755" i="1"/>
  <c r="E805" i="1"/>
  <c r="D12" i="9"/>
  <c r="E775" i="1"/>
  <c r="E736" i="1"/>
  <c r="E769" i="1"/>
  <c r="E172" i="9"/>
  <c r="E751" i="1"/>
  <c r="H12" i="9"/>
  <c r="E44" i="9"/>
  <c r="C300" i="9"/>
  <c r="E800" i="1"/>
  <c r="E806" i="1"/>
  <c r="D172" i="9"/>
  <c r="E788" i="1"/>
  <c r="E798" i="1"/>
  <c r="E786" i="1"/>
  <c r="E811" i="1"/>
  <c r="G172" i="9"/>
  <c r="E758" i="1"/>
  <c r="D364" i="9"/>
  <c r="E763" i="1"/>
  <c r="D52" i="1"/>
  <c r="D67" i="1" s="1"/>
  <c r="D71" i="1" s="1"/>
  <c r="C497" i="1" s="1"/>
  <c r="G497" i="1" s="1"/>
  <c r="F52" i="1"/>
  <c r="F67" i="1" s="1"/>
  <c r="F71" i="1" s="1"/>
  <c r="F21" i="9" s="1"/>
  <c r="AA52" i="1"/>
  <c r="AA67" i="1" s="1"/>
  <c r="AA71" i="1" s="1"/>
  <c r="C520" i="1" s="1"/>
  <c r="G520" i="1" s="1"/>
  <c r="AY52" i="1"/>
  <c r="AY67" i="1" s="1"/>
  <c r="AY71" i="1" s="1"/>
  <c r="BV52" i="1"/>
  <c r="BV67" i="1" s="1"/>
  <c r="BV71" i="1" s="1"/>
  <c r="C567" i="1" s="1"/>
  <c r="BF52" i="1"/>
  <c r="BF67" i="1" s="1"/>
  <c r="BF71" i="1" s="1"/>
  <c r="I245" i="9" s="1"/>
  <c r="AK52" i="1"/>
  <c r="AK67" i="1" s="1"/>
  <c r="AK71" i="1" s="1"/>
  <c r="C530" i="1" s="1"/>
  <c r="G530" i="1" s="1"/>
  <c r="BD52" i="1"/>
  <c r="BD67" i="1" s="1"/>
  <c r="BD71" i="1" s="1"/>
  <c r="G245" i="9" s="1"/>
  <c r="BR52" i="1"/>
  <c r="BR67" i="1" s="1"/>
  <c r="BR71" i="1" s="1"/>
  <c r="C563" i="1" s="1"/>
  <c r="M52" i="1"/>
  <c r="M67" i="1" s="1"/>
  <c r="M71" i="1" s="1"/>
  <c r="C506" i="1" s="1"/>
  <c r="G506" i="1" s="1"/>
  <c r="G52" i="1"/>
  <c r="G67" i="1" s="1"/>
  <c r="G71" i="1" s="1"/>
  <c r="C672" i="1" s="1"/>
  <c r="T52" i="1"/>
  <c r="T67" i="1" s="1"/>
  <c r="T71" i="1" s="1"/>
  <c r="C513" i="1" s="1"/>
  <c r="G513" i="1" s="1"/>
  <c r="AX52" i="1"/>
  <c r="AX67" i="1" s="1"/>
  <c r="AX71" i="1" s="1"/>
  <c r="C616" i="1" s="1"/>
  <c r="CB52" i="1"/>
  <c r="CB67" i="1" s="1"/>
  <c r="CB71" i="1" s="1"/>
  <c r="C622" i="1" s="1"/>
  <c r="BE52" i="1"/>
  <c r="BE67" i="1" s="1"/>
  <c r="BE71" i="1" s="1"/>
  <c r="C614" i="1" s="1"/>
  <c r="D615" i="1" s="1"/>
  <c r="BM52" i="1"/>
  <c r="BM67" i="1" s="1"/>
  <c r="BM71" i="1" s="1"/>
  <c r="C638" i="1" s="1"/>
  <c r="G332" i="9"/>
  <c r="C76" i="9"/>
  <c r="E742" i="1"/>
  <c r="E778" i="1"/>
  <c r="H140" i="9"/>
  <c r="F172" i="9"/>
  <c r="E741" i="1"/>
  <c r="E809" i="1"/>
  <c r="E776" i="1"/>
  <c r="E108" i="9"/>
  <c r="F12" i="9"/>
  <c r="E76" i="9"/>
  <c r="E799" i="1"/>
  <c r="D268" i="9"/>
  <c r="I204" i="9"/>
  <c r="G76" i="9"/>
  <c r="G204" i="9"/>
  <c r="E803" i="1"/>
  <c r="I140" i="9"/>
  <c r="E796" i="1"/>
  <c r="E793" i="1"/>
  <c r="F140" i="9"/>
  <c r="E790" i="1"/>
  <c r="F332" i="9"/>
  <c r="CE62" i="1"/>
  <c r="I364" i="9" s="1"/>
  <c r="I76" i="9"/>
  <c r="E738" i="1"/>
  <c r="H76" i="9"/>
  <c r="E777" i="1"/>
  <c r="C236" i="9"/>
  <c r="E787" i="1"/>
  <c r="E759" i="1"/>
  <c r="AW52" i="1"/>
  <c r="AW67" i="1" s="1"/>
  <c r="AW71" i="1" s="1"/>
  <c r="G213" i="9" s="1"/>
  <c r="AM52" i="1"/>
  <c r="AM67" i="1" s="1"/>
  <c r="AM71" i="1" s="1"/>
  <c r="C532" i="1" s="1"/>
  <c r="G532" i="1" s="1"/>
  <c r="AO52" i="1"/>
  <c r="AO67" i="1" s="1"/>
  <c r="AO71" i="1" s="1"/>
  <c r="S52" i="1"/>
  <c r="S67" i="1" s="1"/>
  <c r="S71" i="1" s="1"/>
  <c r="C684" i="1" s="1"/>
  <c r="BY52" i="1"/>
  <c r="BY67" i="1" s="1"/>
  <c r="BY71" i="1" s="1"/>
  <c r="G341" i="9" s="1"/>
  <c r="BN52" i="1"/>
  <c r="BN67" i="1" s="1"/>
  <c r="BN71" i="1" s="1"/>
  <c r="C619" i="1" s="1"/>
  <c r="BQ52" i="1"/>
  <c r="BQ67" i="1" s="1"/>
  <c r="BQ71" i="1" s="1"/>
  <c r="F309" i="9" s="1"/>
  <c r="H52" i="1"/>
  <c r="H67" i="1" s="1"/>
  <c r="H71" i="1" s="1"/>
  <c r="C501" i="1" s="1"/>
  <c r="G501" i="1" s="1"/>
  <c r="I332" i="9"/>
  <c r="J746" i="1"/>
  <c r="H49" i="9"/>
  <c r="O71" i="1"/>
  <c r="C508" i="1" s="1"/>
  <c r="G508" i="1" s="1"/>
  <c r="BC52" i="1"/>
  <c r="BC67" i="1" s="1"/>
  <c r="AE52" i="1"/>
  <c r="AE67" i="1" s="1"/>
  <c r="AE71" i="1" s="1"/>
  <c r="V52" i="1"/>
  <c r="V67" i="1" s="1"/>
  <c r="U52" i="1"/>
  <c r="U67" i="1" s="1"/>
  <c r="I52" i="1"/>
  <c r="I67" i="1" s="1"/>
  <c r="I71" i="1" s="1"/>
  <c r="BO52" i="1"/>
  <c r="BO67" i="1" s="1"/>
  <c r="AS52" i="1"/>
  <c r="AS67" i="1" s="1"/>
  <c r="AN52" i="1"/>
  <c r="AN67" i="1" s="1"/>
  <c r="AR52" i="1"/>
  <c r="AR67" i="1" s="1"/>
  <c r="K52" i="1"/>
  <c r="K67" i="1" s="1"/>
  <c r="K71" i="1" s="1"/>
  <c r="X52" i="1"/>
  <c r="X67" i="1" s="1"/>
  <c r="N52" i="1"/>
  <c r="N67" i="1" s="1"/>
  <c r="BP52" i="1"/>
  <c r="BP67" i="1" s="1"/>
  <c r="AH52" i="1"/>
  <c r="AH67" i="1" s="1"/>
  <c r="C52" i="1"/>
  <c r="W52" i="1"/>
  <c r="W67" i="1" s="1"/>
  <c r="AF52" i="1"/>
  <c r="AF67" i="1" s="1"/>
  <c r="BU52" i="1"/>
  <c r="BU67" i="1" s="1"/>
  <c r="AU52" i="1"/>
  <c r="AU67" i="1" s="1"/>
  <c r="BX52" i="1"/>
  <c r="BX67" i="1" s="1"/>
  <c r="BI52" i="1"/>
  <c r="BI67" i="1" s="1"/>
  <c r="BI71" i="1" s="1"/>
  <c r="E52" i="1"/>
  <c r="E67" i="1" s="1"/>
  <c r="BG52" i="1"/>
  <c r="BG67" i="1" s="1"/>
  <c r="AL52" i="1"/>
  <c r="AL67" i="1" s="1"/>
  <c r="BJ52" i="1"/>
  <c r="BJ67" i="1" s="1"/>
  <c r="BB52" i="1"/>
  <c r="BB67" i="1" s="1"/>
  <c r="AT52" i="1"/>
  <c r="AT67" i="1" s="1"/>
  <c r="Z52" i="1"/>
  <c r="Z67" i="1" s="1"/>
  <c r="Z71" i="1" s="1"/>
  <c r="E117" i="9" s="1"/>
  <c r="P52" i="1"/>
  <c r="P67" i="1" s="1"/>
  <c r="P71" i="1" s="1"/>
  <c r="Q52" i="1"/>
  <c r="Q67" i="1" s="1"/>
  <c r="Y52" i="1"/>
  <c r="Y67" i="1" s="1"/>
  <c r="Y71" i="1" s="1"/>
  <c r="J52" i="1"/>
  <c r="J67" i="1" s="1"/>
  <c r="CC52" i="1"/>
  <c r="CC67" i="1" s="1"/>
  <c r="BK52" i="1"/>
  <c r="BK67" i="1" s="1"/>
  <c r="AG52" i="1"/>
  <c r="AG67" i="1" s="1"/>
  <c r="AG71" i="1" s="1"/>
  <c r="E149" i="9" s="1"/>
  <c r="AD52" i="1"/>
  <c r="AD67" i="1" s="1"/>
  <c r="BH52" i="1"/>
  <c r="BH67" i="1" s="1"/>
  <c r="BW52" i="1"/>
  <c r="BW67" i="1" s="1"/>
  <c r="BZ52" i="1"/>
  <c r="BZ67" i="1" s="1"/>
  <c r="L52" i="1"/>
  <c r="L67" i="1" s="1"/>
  <c r="BT52" i="1"/>
  <c r="BT67" i="1" s="1"/>
  <c r="AC52" i="1"/>
  <c r="AC67" i="1" s="1"/>
  <c r="AZ52" i="1"/>
  <c r="AZ67" i="1" s="1"/>
  <c r="AJ52" i="1"/>
  <c r="AJ67" i="1" s="1"/>
  <c r="AQ52" i="1"/>
  <c r="AQ67" i="1" s="1"/>
  <c r="AI52" i="1"/>
  <c r="AI67" i="1" s="1"/>
  <c r="AI71" i="1" s="1"/>
  <c r="BA52" i="1"/>
  <c r="BA67" i="1" s="1"/>
  <c r="BA71" i="1" s="1"/>
  <c r="CA52" i="1"/>
  <c r="CA67" i="1" s="1"/>
  <c r="AP52" i="1"/>
  <c r="AP67" i="1" s="1"/>
  <c r="BL52" i="1"/>
  <c r="BL67" i="1" s="1"/>
  <c r="J795" i="1" s="1"/>
  <c r="AV52" i="1"/>
  <c r="AV67" i="1" s="1"/>
  <c r="R52" i="1"/>
  <c r="R67" i="1" s="1"/>
  <c r="BS52" i="1"/>
  <c r="BS67" i="1" s="1"/>
  <c r="AB52" i="1"/>
  <c r="AB67" i="1" s="1"/>
  <c r="D236" i="9"/>
  <c r="C140" i="9"/>
  <c r="I12" i="9"/>
  <c r="E779" i="1"/>
  <c r="F204" i="9"/>
  <c r="E740" i="1"/>
  <c r="C12" i="9"/>
  <c r="E734" i="1"/>
  <c r="E747" i="1"/>
  <c r="I44" i="9"/>
  <c r="CE48" i="1"/>
  <c r="H268" i="9"/>
  <c r="E802" i="1"/>
  <c r="H300" i="9"/>
  <c r="E140" i="9"/>
  <c r="E792" i="1"/>
  <c r="G140" i="9"/>
  <c r="N815" i="1"/>
  <c r="B521" i="1"/>
  <c r="D27" i="7"/>
  <c r="B448" i="1"/>
  <c r="B571" i="1"/>
  <c r="D341" i="1"/>
  <c r="C481" i="1" s="1"/>
  <c r="C50" i="8"/>
  <c r="I378" i="9"/>
  <c r="K612" i="1"/>
  <c r="C465" i="1"/>
  <c r="N816" i="1"/>
  <c r="B553" i="1"/>
  <c r="D391" i="1"/>
  <c r="F32" i="6"/>
  <c r="C478" i="1"/>
  <c r="C102" i="8"/>
  <c r="C482" i="1"/>
  <c r="B573" i="1"/>
  <c r="C476" i="1"/>
  <c r="F16" i="6"/>
  <c r="D17" i="9"/>
  <c r="B525" i="1"/>
  <c r="B541" i="1"/>
  <c r="B557" i="1"/>
  <c r="B535" i="1"/>
  <c r="B551" i="1"/>
  <c r="B567" i="1"/>
  <c r="J788" i="1" l="1"/>
  <c r="B543" i="1"/>
  <c r="B537" i="1"/>
  <c r="B574" i="1"/>
  <c r="B545" i="1"/>
  <c r="B539" i="1"/>
  <c r="B559" i="1"/>
  <c r="B519" i="1"/>
  <c r="B569" i="1"/>
  <c r="B523" i="1"/>
  <c r="B547" i="1"/>
  <c r="B565" i="1"/>
  <c r="B561" i="1"/>
  <c r="B527" i="1"/>
  <c r="B549" i="1"/>
  <c r="B563" i="1"/>
  <c r="B531" i="1"/>
  <c r="B529" i="1"/>
  <c r="B533" i="1"/>
  <c r="B555" i="1"/>
  <c r="B515" i="1"/>
  <c r="B572" i="1"/>
  <c r="D341" i="9"/>
  <c r="C642" i="1"/>
  <c r="J801" i="1"/>
  <c r="I145" i="9"/>
  <c r="J768" i="1"/>
  <c r="H273" i="9"/>
  <c r="H241" i="9"/>
  <c r="C550" i="1"/>
  <c r="G550" i="1" s="1"/>
  <c r="G305" i="9"/>
  <c r="J739" i="1"/>
  <c r="J735" i="1"/>
  <c r="C549" i="1"/>
  <c r="G17" i="9"/>
  <c r="J758" i="1"/>
  <c r="F113" i="9"/>
  <c r="H17" i="9"/>
  <c r="D21" i="9"/>
  <c r="C669" i="1"/>
  <c r="H245" i="9"/>
  <c r="J770" i="1"/>
  <c r="D177" i="9"/>
  <c r="J737" i="1"/>
  <c r="I209" i="9"/>
  <c r="F81" i="9"/>
  <c r="J738" i="1"/>
  <c r="F17" i="9"/>
  <c r="J751" i="1"/>
  <c r="J782" i="1"/>
  <c r="G21" i="9"/>
  <c r="C499" i="1"/>
  <c r="G499" i="1" s="1"/>
  <c r="C500" i="1"/>
  <c r="G500" i="1" s="1"/>
  <c r="C671" i="1"/>
  <c r="C625" i="1"/>
  <c r="C544" i="1"/>
  <c r="G544" i="1" s="1"/>
  <c r="I213" i="9"/>
  <c r="H213" i="9"/>
  <c r="C543" i="1"/>
  <c r="J805" i="1"/>
  <c r="H209" i="9"/>
  <c r="D337" i="9"/>
  <c r="J781" i="1"/>
  <c r="C704" i="1"/>
  <c r="C685" i="1"/>
  <c r="D181" i="9"/>
  <c r="F85" i="9"/>
  <c r="I241" i="9"/>
  <c r="J811" i="1"/>
  <c r="C369" i="9"/>
  <c r="C551" i="1"/>
  <c r="C629" i="1"/>
  <c r="C573" i="1"/>
  <c r="E81" i="9"/>
  <c r="C373" i="9"/>
  <c r="J750" i="1"/>
  <c r="J789" i="1"/>
  <c r="C624" i="1"/>
  <c r="G241" i="9"/>
  <c r="J787" i="1"/>
  <c r="J796" i="1"/>
  <c r="I273" i="9"/>
  <c r="J797" i="1"/>
  <c r="BL71" i="1"/>
  <c r="C557" i="1" s="1"/>
  <c r="C626" i="1"/>
  <c r="G309" i="9"/>
  <c r="C305" i="9"/>
  <c r="C678" i="1"/>
  <c r="F53" i="9"/>
  <c r="J744" i="1"/>
  <c r="F49" i="9"/>
  <c r="C680" i="1"/>
  <c r="H53" i="9"/>
  <c r="E85" i="9"/>
  <c r="C512" i="1"/>
  <c r="G512" i="1" s="1"/>
  <c r="J780" i="1"/>
  <c r="G209" i="9"/>
  <c r="F117" i="9"/>
  <c r="C673" i="1"/>
  <c r="C692" i="1"/>
  <c r="H21" i="9"/>
  <c r="C631" i="1"/>
  <c r="I149" i="9"/>
  <c r="G337" i="9"/>
  <c r="J808" i="1"/>
  <c r="C309" i="9"/>
  <c r="C559" i="1"/>
  <c r="C428" i="1"/>
  <c r="I277" i="9"/>
  <c r="C558" i="1"/>
  <c r="E816" i="1"/>
  <c r="C526" i="1"/>
  <c r="G526" i="1" s="1"/>
  <c r="C645" i="1"/>
  <c r="C698" i="1"/>
  <c r="C570" i="1"/>
  <c r="C702" i="1"/>
  <c r="C542" i="1"/>
  <c r="C528" i="1"/>
  <c r="G528" i="1" s="1"/>
  <c r="C700" i="1"/>
  <c r="C562" i="1"/>
  <c r="C623" i="1"/>
  <c r="F305" i="9"/>
  <c r="F177" i="9"/>
  <c r="J772" i="1"/>
  <c r="J800" i="1"/>
  <c r="E815" i="1"/>
  <c r="D644" i="1"/>
  <c r="D629" i="1"/>
  <c r="D673" i="1"/>
  <c r="D701" i="1"/>
  <c r="D691" i="1"/>
  <c r="D710" i="1"/>
  <c r="D619" i="1"/>
  <c r="D625" i="1"/>
  <c r="D680" i="1"/>
  <c r="D620" i="1"/>
  <c r="D677" i="1"/>
  <c r="D696" i="1"/>
  <c r="D668" i="1"/>
  <c r="D695" i="1"/>
  <c r="D681" i="1"/>
  <c r="D689" i="1"/>
  <c r="D669" i="1"/>
  <c r="D640" i="1"/>
  <c r="D643" i="1"/>
  <c r="D624" i="1"/>
  <c r="D683" i="1"/>
  <c r="G149" i="9"/>
  <c r="C691" i="1"/>
  <c r="C519" i="1"/>
  <c r="G519" i="1" s="1"/>
  <c r="F181" i="9"/>
  <c r="C534" i="1"/>
  <c r="G534" i="1" s="1"/>
  <c r="C706" i="1"/>
  <c r="D245" i="9"/>
  <c r="C630" i="1"/>
  <c r="C546" i="1"/>
  <c r="G546" i="1" s="1"/>
  <c r="C674" i="1"/>
  <c r="I21" i="9"/>
  <c r="C502" i="1"/>
  <c r="G502" i="1" s="1"/>
  <c r="D53" i="9"/>
  <c r="C504" i="1"/>
  <c r="G504" i="1" s="1"/>
  <c r="C676" i="1"/>
  <c r="AV71" i="1"/>
  <c r="J779" i="1"/>
  <c r="F209" i="9"/>
  <c r="H145" i="9"/>
  <c r="J767" i="1"/>
  <c r="AJ71" i="1"/>
  <c r="AD71" i="1"/>
  <c r="I113" i="9"/>
  <c r="J761" i="1"/>
  <c r="J757" i="1"/>
  <c r="E113" i="9"/>
  <c r="F337" i="9"/>
  <c r="J807" i="1"/>
  <c r="BX71" i="1"/>
  <c r="J745" i="1"/>
  <c r="N71" i="1"/>
  <c r="G49" i="9"/>
  <c r="G81" i="9"/>
  <c r="U71" i="1"/>
  <c r="J752" i="1"/>
  <c r="J783" i="1"/>
  <c r="C241" i="9"/>
  <c r="AZ71" i="1"/>
  <c r="J764" i="1"/>
  <c r="E145" i="9"/>
  <c r="D209" i="9"/>
  <c r="J777" i="1"/>
  <c r="AT71" i="1"/>
  <c r="E209" i="9"/>
  <c r="AU71" i="1"/>
  <c r="J778" i="1"/>
  <c r="J755" i="1"/>
  <c r="C113" i="9"/>
  <c r="X71" i="1"/>
  <c r="J753" i="1"/>
  <c r="V71" i="1"/>
  <c r="H81" i="9"/>
  <c r="J773" i="1"/>
  <c r="AP71" i="1"/>
  <c r="G177" i="9"/>
  <c r="H113" i="9"/>
  <c r="J760" i="1"/>
  <c r="AC71" i="1"/>
  <c r="G273" i="9"/>
  <c r="J794" i="1"/>
  <c r="BK71" i="1"/>
  <c r="E241" i="9"/>
  <c r="J785" i="1"/>
  <c r="BB71" i="1"/>
  <c r="BU71" i="1"/>
  <c r="C337" i="9"/>
  <c r="J804" i="1"/>
  <c r="J742" i="1"/>
  <c r="D49" i="9"/>
  <c r="C145" i="9"/>
  <c r="J762" i="1"/>
  <c r="J810" i="1"/>
  <c r="I337" i="9"/>
  <c r="CA71" i="1"/>
  <c r="J803" i="1"/>
  <c r="BT71" i="1"/>
  <c r="I305" i="9"/>
  <c r="J812" i="1"/>
  <c r="D369" i="9"/>
  <c r="CC71" i="1"/>
  <c r="J793" i="1"/>
  <c r="F273" i="9"/>
  <c r="BJ71" i="1"/>
  <c r="D145" i="9"/>
  <c r="AF71" i="1"/>
  <c r="J763" i="1"/>
  <c r="J775" i="1"/>
  <c r="I177" i="9"/>
  <c r="AR71" i="1"/>
  <c r="J786" i="1"/>
  <c r="F241" i="9"/>
  <c r="BC71" i="1"/>
  <c r="C690" i="1"/>
  <c r="C518" i="1"/>
  <c r="G518" i="1" s="1"/>
  <c r="D117" i="9"/>
  <c r="L71" i="1"/>
  <c r="J743" i="1"/>
  <c r="E49" i="9"/>
  <c r="J71" i="1"/>
  <c r="J741" i="1"/>
  <c r="C49" i="9"/>
  <c r="J769" i="1"/>
  <c r="C177" i="9"/>
  <c r="AL71" i="1"/>
  <c r="J754" i="1"/>
  <c r="W71" i="1"/>
  <c r="I81" i="9"/>
  <c r="J771" i="1"/>
  <c r="E177" i="9"/>
  <c r="AN71" i="1"/>
  <c r="AB71" i="1"/>
  <c r="G113" i="9"/>
  <c r="J759" i="1"/>
  <c r="J784" i="1"/>
  <c r="D241" i="9"/>
  <c r="H337" i="9"/>
  <c r="BZ71" i="1"/>
  <c r="J809" i="1"/>
  <c r="D113" i="9"/>
  <c r="J756" i="1"/>
  <c r="J790" i="1"/>
  <c r="BG71" i="1"/>
  <c r="C273" i="9"/>
  <c r="C67" i="1"/>
  <c r="CE52" i="1"/>
  <c r="AS71" i="1"/>
  <c r="C209" i="9"/>
  <c r="J776" i="1"/>
  <c r="BS71" i="1"/>
  <c r="J802" i="1"/>
  <c r="H305" i="9"/>
  <c r="J766" i="1"/>
  <c r="G145" i="9"/>
  <c r="J806" i="1"/>
  <c r="BW71" i="1"/>
  <c r="E337" i="9"/>
  <c r="J748" i="1"/>
  <c r="C81" i="9"/>
  <c r="Q71" i="1"/>
  <c r="J736" i="1"/>
  <c r="E71" i="1"/>
  <c r="E17" i="9"/>
  <c r="F145" i="9"/>
  <c r="AH71" i="1"/>
  <c r="J765" i="1"/>
  <c r="D305" i="9"/>
  <c r="J798" i="1"/>
  <c r="BO71" i="1"/>
  <c r="R71" i="1"/>
  <c r="J749" i="1"/>
  <c r="D81" i="9"/>
  <c r="H177" i="9"/>
  <c r="J774" i="1"/>
  <c r="AQ71" i="1"/>
  <c r="J791" i="1"/>
  <c r="BH71" i="1"/>
  <c r="D273" i="9"/>
  <c r="I49" i="9"/>
  <c r="J747" i="1"/>
  <c r="J792" i="1"/>
  <c r="E273" i="9"/>
  <c r="BP71" i="1"/>
  <c r="E305" i="9"/>
  <c r="J799" i="1"/>
  <c r="J740" i="1"/>
  <c r="I17" i="9"/>
  <c r="C634" i="1"/>
  <c r="E277" i="9"/>
  <c r="C554" i="1"/>
  <c r="C524" i="1"/>
  <c r="G524" i="1" s="1"/>
  <c r="C696" i="1"/>
  <c r="C149" i="9"/>
  <c r="C509" i="1"/>
  <c r="G509" i="1" s="1"/>
  <c r="I53" i="9"/>
  <c r="C681" i="1"/>
  <c r="D616" i="1"/>
  <c r="D698" i="1"/>
  <c r="D713" i="1"/>
  <c r="D702" i="1"/>
  <c r="D636" i="1"/>
  <c r="D709" i="1"/>
  <c r="D716" i="1"/>
  <c r="D674" i="1"/>
  <c r="D642" i="1"/>
  <c r="D684" i="1"/>
  <c r="D682" i="1"/>
  <c r="D630" i="1"/>
  <c r="D675" i="1"/>
  <c r="D699" i="1"/>
  <c r="D686" i="1"/>
  <c r="D623" i="1"/>
  <c r="D700" i="1"/>
  <c r="D622" i="1"/>
  <c r="D692" i="1"/>
  <c r="D687" i="1"/>
  <c r="D618" i="1"/>
  <c r="D693" i="1"/>
  <c r="D679" i="1"/>
  <c r="D688" i="1"/>
  <c r="D708" i="1"/>
  <c r="D646" i="1"/>
  <c r="D633" i="1"/>
  <c r="D641" i="1"/>
  <c r="D626" i="1"/>
  <c r="D672" i="1"/>
  <c r="D678" i="1"/>
  <c r="D712" i="1"/>
  <c r="D621" i="1"/>
  <c r="D627" i="1"/>
  <c r="D670" i="1"/>
  <c r="D703" i="1"/>
  <c r="D638" i="1"/>
  <c r="D634" i="1"/>
  <c r="D671" i="1"/>
  <c r="D635" i="1"/>
  <c r="D647" i="1"/>
  <c r="D694" i="1"/>
  <c r="D637" i="1"/>
  <c r="D707" i="1"/>
  <c r="D690" i="1"/>
  <c r="D685" i="1"/>
  <c r="D697" i="1"/>
  <c r="D617" i="1"/>
  <c r="D632" i="1"/>
  <c r="D676" i="1"/>
  <c r="D706" i="1"/>
  <c r="D631" i="1"/>
  <c r="D711" i="1"/>
  <c r="D705" i="1"/>
  <c r="D628" i="1"/>
  <c r="D639" i="1"/>
  <c r="D704" i="1"/>
  <c r="D645" i="1"/>
  <c r="C142" i="8"/>
  <c r="D393" i="1"/>
  <c r="B540" i="1" l="1"/>
  <c r="H540" i="1" s="1"/>
  <c r="B556" i="1"/>
  <c r="B517" i="1"/>
  <c r="F517" i="1" s="1"/>
  <c r="B498" i="1"/>
  <c r="B496" i="1"/>
  <c r="B507" i="1"/>
  <c r="B560" i="1"/>
  <c r="B532" i="1"/>
  <c r="B516" i="1"/>
  <c r="B528" i="1"/>
  <c r="B518" i="1"/>
  <c r="B526" i="1"/>
  <c r="B538" i="1"/>
  <c r="B506" i="1"/>
  <c r="B566" i="1"/>
  <c r="B554" i="1"/>
  <c r="B509" i="1"/>
  <c r="B524" i="1"/>
  <c r="F524" i="1" s="1"/>
  <c r="B570" i="1"/>
  <c r="B500" i="1"/>
  <c r="B542" i="1"/>
  <c r="B504" i="1"/>
  <c r="B512" i="1"/>
  <c r="B511" i="1"/>
  <c r="B513" i="1"/>
  <c r="B508" i="1"/>
  <c r="B546" i="1"/>
  <c r="B501" i="1"/>
  <c r="B503" i="1"/>
  <c r="B510" i="1"/>
  <c r="B522" i="1"/>
  <c r="B499" i="1"/>
  <c r="B520" i="1"/>
  <c r="B536" i="1"/>
  <c r="B568" i="1"/>
  <c r="B514" i="1"/>
  <c r="B552" i="1"/>
  <c r="B544" i="1"/>
  <c r="B505" i="1"/>
  <c r="B558" i="1"/>
  <c r="B548" i="1"/>
  <c r="B550" i="1"/>
  <c r="B562" i="1"/>
  <c r="B564" i="1"/>
  <c r="B502" i="1"/>
  <c r="B530" i="1"/>
  <c r="B497" i="1"/>
  <c r="B534" i="1"/>
  <c r="H515" i="1"/>
  <c r="F515" i="1"/>
  <c r="C637" i="1"/>
  <c r="H277" i="9"/>
  <c r="D715" i="1"/>
  <c r="C538" i="1"/>
  <c r="G538" i="1" s="1"/>
  <c r="C710" i="1"/>
  <c r="C213" i="9"/>
  <c r="E181" i="9"/>
  <c r="C533" i="1"/>
  <c r="G533" i="1" s="1"/>
  <c r="C705" i="1"/>
  <c r="C535" i="1"/>
  <c r="G535" i="1" s="1"/>
  <c r="C707" i="1"/>
  <c r="G181" i="9"/>
  <c r="C628" i="1"/>
  <c r="C545" i="1"/>
  <c r="G545" i="1" s="1"/>
  <c r="C245" i="9"/>
  <c r="C523" i="1"/>
  <c r="G523" i="1" s="1"/>
  <c r="C695" i="1"/>
  <c r="I117" i="9"/>
  <c r="D85" i="9"/>
  <c r="C511" i="1"/>
  <c r="G511" i="1" s="1"/>
  <c r="C683" i="1"/>
  <c r="C498" i="1"/>
  <c r="G498" i="1" s="1"/>
  <c r="E21" i="9"/>
  <c r="C670" i="1"/>
  <c r="C571" i="1"/>
  <c r="C646" i="1"/>
  <c r="H341" i="9"/>
  <c r="C525" i="1"/>
  <c r="G525" i="1" s="1"/>
  <c r="C697" i="1"/>
  <c r="D149" i="9"/>
  <c r="G277" i="9"/>
  <c r="C635" i="1"/>
  <c r="C556" i="1"/>
  <c r="C540" i="1"/>
  <c r="G540" i="1" s="1"/>
  <c r="E213" i="9"/>
  <c r="C712" i="1"/>
  <c r="C569" i="1"/>
  <c r="F341" i="9"/>
  <c r="C644" i="1"/>
  <c r="H149" i="9"/>
  <c r="C701" i="1"/>
  <c r="C529" i="1"/>
  <c r="G529" i="1" s="1"/>
  <c r="C553" i="1"/>
  <c r="C636" i="1"/>
  <c r="D277" i="9"/>
  <c r="C627" i="1"/>
  <c r="C560" i="1"/>
  <c r="D309" i="9"/>
  <c r="J734" i="1"/>
  <c r="J815" i="1" s="1"/>
  <c r="CE67" i="1"/>
  <c r="C17" i="9"/>
  <c r="C71" i="1"/>
  <c r="C633" i="1"/>
  <c r="F245" i="9"/>
  <c r="C548" i="1"/>
  <c r="C565" i="1"/>
  <c r="I309" i="9"/>
  <c r="C640" i="1"/>
  <c r="C682" i="1"/>
  <c r="C510" i="1"/>
  <c r="G510" i="1" s="1"/>
  <c r="C85" i="9"/>
  <c r="C675" i="1"/>
  <c r="C503" i="1"/>
  <c r="G503" i="1" s="1"/>
  <c r="C53" i="9"/>
  <c r="C555" i="1"/>
  <c r="C617" i="1"/>
  <c r="F277" i="9"/>
  <c r="C687" i="1"/>
  <c r="C515" i="1"/>
  <c r="G515" i="1" s="1"/>
  <c r="H85" i="9"/>
  <c r="C711" i="1"/>
  <c r="D213" i="9"/>
  <c r="C539" i="1"/>
  <c r="G539" i="1" s="1"/>
  <c r="C561" i="1"/>
  <c r="E309" i="9"/>
  <c r="C621" i="1"/>
  <c r="C536" i="1"/>
  <c r="G536" i="1" s="1"/>
  <c r="H181" i="9"/>
  <c r="C708" i="1"/>
  <c r="C618" i="1"/>
  <c r="C552" i="1"/>
  <c r="C277" i="9"/>
  <c r="I85" i="9"/>
  <c r="C688" i="1"/>
  <c r="C516" i="1"/>
  <c r="G516" i="1" s="1"/>
  <c r="I341" i="9"/>
  <c r="C647" i="1"/>
  <c r="C572" i="1"/>
  <c r="C522" i="1"/>
  <c r="G522" i="1" s="1"/>
  <c r="C694" i="1"/>
  <c r="H117" i="9"/>
  <c r="C514" i="1"/>
  <c r="G514" i="1" s="1"/>
  <c r="G85" i="9"/>
  <c r="C686" i="1"/>
  <c r="C639" i="1"/>
  <c r="C564" i="1"/>
  <c r="H309" i="9"/>
  <c r="C709" i="1"/>
  <c r="I181" i="9"/>
  <c r="C537" i="1"/>
  <c r="G537" i="1" s="1"/>
  <c r="C641" i="1"/>
  <c r="C341" i="9"/>
  <c r="C566" i="1"/>
  <c r="C689" i="1"/>
  <c r="C117" i="9"/>
  <c r="C517" i="1"/>
  <c r="G517" i="1" s="1"/>
  <c r="F149" i="9"/>
  <c r="C699" i="1"/>
  <c r="C527" i="1"/>
  <c r="G527" i="1" s="1"/>
  <c r="C181" i="9"/>
  <c r="C703" i="1"/>
  <c r="C531" i="1"/>
  <c r="G531" i="1" s="1"/>
  <c r="C505" i="1"/>
  <c r="G505" i="1" s="1"/>
  <c r="C677" i="1"/>
  <c r="E53" i="9"/>
  <c r="C620" i="1"/>
  <c r="C574" i="1"/>
  <c r="D373" i="9"/>
  <c r="E245" i="9"/>
  <c r="C632" i="1"/>
  <c r="C547" i="1"/>
  <c r="C541" i="1"/>
  <c r="C713" i="1"/>
  <c r="F213" i="9"/>
  <c r="C568" i="1"/>
  <c r="C643" i="1"/>
  <c r="E341" i="9"/>
  <c r="C693" i="1"/>
  <c r="C521" i="1"/>
  <c r="G521" i="1" s="1"/>
  <c r="G117" i="9"/>
  <c r="G53" i="9"/>
  <c r="C507" i="1"/>
  <c r="G507" i="1" s="1"/>
  <c r="C679" i="1"/>
  <c r="H545" i="1"/>
  <c r="F545" i="1"/>
  <c r="H525" i="1"/>
  <c r="F525" i="1"/>
  <c r="H529" i="1"/>
  <c r="F529" i="1"/>
  <c r="C146" i="8"/>
  <c r="D396" i="1"/>
  <c r="C151" i="8" s="1"/>
  <c r="F521" i="1"/>
  <c r="F535" i="1"/>
  <c r="H535" i="1" s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F540" i="1" l="1"/>
  <c r="H521" i="1"/>
  <c r="H517" i="1"/>
  <c r="H524" i="1"/>
  <c r="H507" i="1"/>
  <c r="F507" i="1"/>
  <c r="F513" i="1"/>
  <c r="H513" i="1"/>
  <c r="F518" i="1"/>
  <c r="H518" i="1" s="1"/>
  <c r="H500" i="1"/>
  <c r="F500" i="1"/>
  <c r="H530" i="1"/>
  <c r="F530" i="1"/>
  <c r="F544" i="1"/>
  <c r="H544" i="1" s="1"/>
  <c r="F510" i="1"/>
  <c r="H510" i="1" s="1"/>
  <c r="H504" i="1"/>
  <c r="F504" i="1"/>
  <c r="F532" i="1"/>
  <c r="H532" i="1"/>
  <c r="H499" i="1"/>
  <c r="F499" i="1"/>
  <c r="H546" i="1"/>
  <c r="F546" i="1"/>
  <c r="F511" i="1"/>
  <c r="H511" i="1" s="1"/>
  <c r="F538" i="1"/>
  <c r="H538" i="1"/>
  <c r="F520" i="1"/>
  <c r="H520" i="1" s="1"/>
  <c r="H534" i="1"/>
  <c r="F534" i="1"/>
  <c r="F528" i="1"/>
  <c r="H528" i="1"/>
  <c r="F496" i="1"/>
  <c r="F514" i="1"/>
  <c r="H514" i="1" s="1"/>
  <c r="H502" i="1"/>
  <c r="F502" i="1"/>
  <c r="F503" i="1"/>
  <c r="H503" i="1" s="1"/>
  <c r="H497" i="1"/>
  <c r="F497" i="1"/>
  <c r="F550" i="1"/>
  <c r="H550" i="1" s="1"/>
  <c r="H536" i="1"/>
  <c r="F536" i="1"/>
  <c r="F508" i="1"/>
  <c r="H508" i="1" s="1"/>
  <c r="F526" i="1"/>
  <c r="H526" i="1" s="1"/>
  <c r="F506" i="1"/>
  <c r="H506" i="1"/>
  <c r="H505" i="1"/>
  <c r="F505" i="1"/>
  <c r="F522" i="1"/>
  <c r="H522" i="1" s="1"/>
  <c r="H501" i="1"/>
  <c r="F501" i="1"/>
  <c r="F512" i="1"/>
  <c r="H512" i="1"/>
  <c r="F509" i="1"/>
  <c r="H509" i="1" s="1"/>
  <c r="F516" i="1"/>
  <c r="H516" i="1" s="1"/>
  <c r="F498" i="1"/>
  <c r="H498" i="1" s="1"/>
  <c r="C648" i="1"/>
  <c r="M716" i="1" s="1"/>
  <c r="Y816" i="1" s="1"/>
  <c r="E623" i="1"/>
  <c r="E716" i="1" s="1"/>
  <c r="CE71" i="1"/>
  <c r="J816" i="1"/>
  <c r="I369" i="9"/>
  <c r="C433" i="1"/>
  <c r="C441" i="1" s="1"/>
  <c r="C496" i="1"/>
  <c r="G496" i="1" s="1"/>
  <c r="C668" i="1"/>
  <c r="C21" i="9"/>
  <c r="H496" i="1" l="1"/>
  <c r="C716" i="1"/>
  <c r="I373" i="9"/>
  <c r="C715" i="1"/>
  <c r="E612" i="1"/>
  <c r="E639" i="1" l="1"/>
  <c r="E643" i="1"/>
  <c r="E626" i="1"/>
  <c r="E645" i="1"/>
  <c r="E647" i="1"/>
  <c r="E634" i="1"/>
  <c r="E689" i="1"/>
  <c r="E697" i="1"/>
  <c r="E710" i="1"/>
  <c r="E635" i="1"/>
  <c r="E702" i="1"/>
  <c r="E641" i="1"/>
  <c r="E673" i="1"/>
  <c r="E682" i="1"/>
  <c r="E677" i="1"/>
  <c r="E672" i="1"/>
  <c r="E678" i="1"/>
  <c r="E637" i="1"/>
  <c r="E691" i="1"/>
  <c r="E712" i="1"/>
  <c r="E686" i="1"/>
  <c r="E669" i="1"/>
  <c r="E692" i="1"/>
  <c r="E693" i="1"/>
  <c r="E690" i="1"/>
  <c r="E632" i="1"/>
  <c r="E625" i="1"/>
  <c r="E694" i="1"/>
  <c r="E668" i="1"/>
  <c r="E642" i="1"/>
  <c r="E713" i="1"/>
  <c r="E681" i="1"/>
  <c r="E624" i="1"/>
  <c r="F624" i="1" s="1"/>
  <c r="E703" i="1"/>
  <c r="E704" i="1"/>
  <c r="E708" i="1"/>
  <c r="E680" i="1"/>
  <c r="E644" i="1"/>
  <c r="E698" i="1"/>
  <c r="E707" i="1"/>
  <c r="E646" i="1"/>
  <c r="E696" i="1"/>
  <c r="E701" i="1"/>
  <c r="E695" i="1"/>
  <c r="E706" i="1"/>
  <c r="E670" i="1"/>
  <c r="E700" i="1"/>
  <c r="E705" i="1"/>
  <c r="E631" i="1"/>
  <c r="E638" i="1"/>
  <c r="E671" i="1"/>
  <c r="E684" i="1"/>
  <c r="E627" i="1"/>
  <c r="E640" i="1"/>
  <c r="E629" i="1"/>
  <c r="E674" i="1"/>
  <c r="E636" i="1"/>
  <c r="E676" i="1"/>
  <c r="E679" i="1"/>
  <c r="E687" i="1"/>
  <c r="E675" i="1"/>
  <c r="E688" i="1"/>
  <c r="E711" i="1"/>
  <c r="E683" i="1"/>
  <c r="E628" i="1"/>
  <c r="E685" i="1"/>
  <c r="E709" i="1"/>
  <c r="E699" i="1"/>
  <c r="E630" i="1"/>
  <c r="E633" i="1"/>
  <c r="F695" i="1" l="1"/>
  <c r="F670" i="1"/>
  <c r="F710" i="1"/>
  <c r="F688" i="1"/>
  <c r="F633" i="1"/>
  <c r="F692" i="1"/>
  <c r="F705" i="1"/>
  <c r="F702" i="1"/>
  <c r="F716" i="1"/>
  <c r="F629" i="1"/>
  <c r="F631" i="1"/>
  <c r="F683" i="1"/>
  <c r="F701" i="1"/>
  <c r="F696" i="1"/>
  <c r="F637" i="1"/>
  <c r="F694" i="1"/>
  <c r="F704" i="1"/>
  <c r="F676" i="1"/>
  <c r="F668" i="1"/>
  <c r="F680" i="1"/>
  <c r="F700" i="1"/>
  <c r="F634" i="1"/>
  <c r="F685" i="1"/>
  <c r="F697" i="1"/>
  <c r="F640" i="1"/>
  <c r="F678" i="1"/>
  <c r="F628" i="1"/>
  <c r="F642" i="1"/>
  <c r="F706" i="1"/>
  <c r="F709" i="1"/>
  <c r="F626" i="1"/>
  <c r="F646" i="1"/>
  <c r="F639" i="1"/>
  <c r="F625" i="1"/>
  <c r="G625" i="1" s="1"/>
  <c r="F673" i="1"/>
  <c r="F669" i="1"/>
  <c r="F627" i="1"/>
  <c r="F675" i="1"/>
  <c r="F647" i="1"/>
  <c r="F645" i="1"/>
  <c r="F712" i="1"/>
  <c r="F638" i="1"/>
  <c r="F707" i="1"/>
  <c r="F713" i="1"/>
  <c r="F708" i="1"/>
  <c r="F711" i="1"/>
  <c r="F681" i="1"/>
  <c r="F703" i="1"/>
  <c r="F691" i="1"/>
  <c r="F684" i="1"/>
  <c r="F630" i="1"/>
  <c r="F644" i="1"/>
  <c r="F686" i="1"/>
  <c r="F689" i="1"/>
  <c r="F679" i="1"/>
  <c r="F687" i="1"/>
  <c r="F682" i="1"/>
  <c r="F699" i="1"/>
  <c r="F698" i="1"/>
  <c r="F632" i="1"/>
  <c r="F672" i="1"/>
  <c r="F674" i="1"/>
  <c r="F677" i="1"/>
  <c r="F671" i="1"/>
  <c r="F690" i="1"/>
  <c r="F636" i="1"/>
  <c r="F641" i="1"/>
  <c r="F635" i="1"/>
  <c r="F643" i="1"/>
  <c r="F693" i="1"/>
  <c r="E715" i="1"/>
  <c r="G679" i="1" l="1"/>
  <c r="G706" i="1"/>
  <c r="G673" i="1"/>
  <c r="G710" i="1"/>
  <c r="G642" i="1"/>
  <c r="G684" i="1"/>
  <c r="G696" i="1"/>
  <c r="G702" i="1"/>
  <c r="G704" i="1"/>
  <c r="G670" i="1"/>
  <c r="G700" i="1"/>
  <c r="G690" i="1"/>
  <c r="G676" i="1"/>
  <c r="G699" i="1"/>
  <c r="G647" i="1"/>
  <c r="G674" i="1"/>
  <c r="G638" i="1"/>
  <c r="G675" i="1"/>
  <c r="G680" i="1"/>
  <c r="G672" i="1"/>
  <c r="G709" i="1"/>
  <c r="G646" i="1"/>
  <c r="G697" i="1"/>
  <c r="G681" i="1"/>
  <c r="G628" i="1"/>
  <c r="G644" i="1"/>
  <c r="G668" i="1"/>
  <c r="G692" i="1"/>
  <c r="G634" i="1"/>
  <c r="G682" i="1"/>
  <c r="G633" i="1"/>
  <c r="G629" i="1"/>
  <c r="G689" i="1"/>
  <c r="G708" i="1"/>
  <c r="G627" i="1"/>
  <c r="G635" i="1"/>
  <c r="G695" i="1"/>
  <c r="G687" i="1"/>
  <c r="G691" i="1"/>
  <c r="G716" i="1"/>
  <c r="G671" i="1"/>
  <c r="G626" i="1"/>
  <c r="G641" i="1"/>
  <c r="G701" i="1"/>
  <c r="G694" i="1"/>
  <c r="G707" i="1"/>
  <c r="G693" i="1"/>
  <c r="G711" i="1"/>
  <c r="G685" i="1"/>
  <c r="G686" i="1"/>
  <c r="G640" i="1"/>
  <c r="G643" i="1"/>
  <c r="G703" i="1"/>
  <c r="G688" i="1"/>
  <c r="G639" i="1"/>
  <c r="G632" i="1"/>
  <c r="G698" i="1"/>
  <c r="G630" i="1"/>
  <c r="G712" i="1"/>
  <c r="G683" i="1"/>
  <c r="G636" i="1"/>
  <c r="G678" i="1"/>
  <c r="G705" i="1"/>
  <c r="G645" i="1"/>
  <c r="G713" i="1"/>
  <c r="G631" i="1"/>
  <c r="G677" i="1"/>
  <c r="G637" i="1"/>
  <c r="G669" i="1"/>
  <c r="F715" i="1"/>
  <c r="H628" i="1" l="1"/>
  <c r="H699" i="1" s="1"/>
  <c r="G715" i="1"/>
  <c r="H700" i="1" l="1"/>
  <c r="H677" i="1"/>
  <c r="H676" i="1"/>
  <c r="H679" i="1"/>
  <c r="H639" i="1"/>
  <c r="H646" i="1"/>
  <c r="H688" i="1"/>
  <c r="H682" i="1"/>
  <c r="H647" i="1"/>
  <c r="H695" i="1"/>
  <c r="H630" i="1"/>
  <c r="H636" i="1"/>
  <c r="H640" i="1"/>
  <c r="H685" i="1"/>
  <c r="H643" i="1"/>
  <c r="H698" i="1"/>
  <c r="H687" i="1"/>
  <c r="H686" i="1"/>
  <c r="H637" i="1"/>
  <c r="H672" i="1"/>
  <c r="H669" i="1"/>
  <c r="H707" i="1"/>
  <c r="H705" i="1"/>
  <c r="H702" i="1"/>
  <c r="H644" i="1"/>
  <c r="H697" i="1"/>
  <c r="H641" i="1"/>
  <c r="H671" i="1"/>
  <c r="H632" i="1"/>
  <c r="H631" i="1"/>
  <c r="H712" i="1"/>
  <c r="H668" i="1"/>
  <c r="H645" i="1"/>
  <c r="H638" i="1"/>
  <c r="H690" i="1"/>
  <c r="H634" i="1"/>
  <c r="H689" i="1"/>
  <c r="H706" i="1"/>
  <c r="H713" i="1"/>
  <c r="H681" i="1"/>
  <c r="H674" i="1"/>
  <c r="H710" i="1"/>
  <c r="H691" i="1"/>
  <c r="H642" i="1"/>
  <c r="H709" i="1"/>
  <c r="H708" i="1"/>
  <c r="H716" i="1"/>
  <c r="H684" i="1"/>
  <c r="H701" i="1"/>
  <c r="H703" i="1"/>
  <c r="H693" i="1"/>
  <c r="H692" i="1"/>
  <c r="H673" i="1"/>
  <c r="H678" i="1"/>
  <c r="H694" i="1"/>
  <c r="H711" i="1"/>
  <c r="H696" i="1"/>
  <c r="H683" i="1"/>
  <c r="H633" i="1"/>
  <c r="H680" i="1"/>
  <c r="H675" i="1"/>
  <c r="H670" i="1"/>
  <c r="H629" i="1"/>
  <c r="I629" i="1" s="1"/>
  <c r="H704" i="1"/>
  <c r="H635" i="1"/>
  <c r="H715" i="1" l="1"/>
  <c r="I636" i="1"/>
  <c r="I644" i="1"/>
  <c r="I681" i="1"/>
  <c r="I635" i="1"/>
  <c r="I699" i="1"/>
  <c r="I705" i="1"/>
  <c r="I703" i="1"/>
  <c r="I685" i="1"/>
  <c r="I716" i="1"/>
  <c r="I678" i="1"/>
  <c r="I709" i="1"/>
  <c r="I637" i="1"/>
  <c r="I630" i="1"/>
  <c r="J630" i="1" s="1"/>
  <c r="I700" i="1"/>
  <c r="I669" i="1"/>
  <c r="I668" i="1"/>
  <c r="I646" i="1"/>
  <c r="I684" i="1"/>
  <c r="I695" i="1"/>
  <c r="I645" i="1"/>
  <c r="I632" i="1"/>
  <c r="I673" i="1"/>
  <c r="I707" i="1"/>
  <c r="I638" i="1"/>
  <c r="I708" i="1"/>
  <c r="I674" i="1"/>
  <c r="I692" i="1"/>
  <c r="I670" i="1"/>
  <c r="I640" i="1"/>
  <c r="I679" i="1"/>
  <c r="I702" i="1"/>
  <c r="I706" i="1"/>
  <c r="I631" i="1"/>
  <c r="I712" i="1"/>
  <c r="I672" i="1"/>
  <c r="I675" i="1"/>
  <c r="I713" i="1"/>
  <c r="I693" i="1"/>
  <c r="I680" i="1"/>
  <c r="I701" i="1"/>
  <c r="I694" i="1"/>
  <c r="I671" i="1"/>
  <c r="I639" i="1"/>
  <c r="I704" i="1"/>
  <c r="I643" i="1"/>
  <c r="I677" i="1"/>
  <c r="I642" i="1"/>
  <c r="I676" i="1"/>
  <c r="I633" i="1"/>
  <c r="I698" i="1"/>
  <c r="I641" i="1"/>
  <c r="I710" i="1"/>
  <c r="I686" i="1"/>
  <c r="I697" i="1"/>
  <c r="I691" i="1"/>
  <c r="I682" i="1"/>
  <c r="I634" i="1"/>
  <c r="I696" i="1"/>
  <c r="I711" i="1"/>
  <c r="I688" i="1"/>
  <c r="I689" i="1"/>
  <c r="I687" i="1"/>
  <c r="I690" i="1"/>
  <c r="I683" i="1"/>
  <c r="I647" i="1"/>
  <c r="I715" i="1" l="1"/>
  <c r="J679" i="1"/>
  <c r="J641" i="1"/>
  <c r="J686" i="1"/>
  <c r="J635" i="1"/>
  <c r="J690" i="1"/>
  <c r="J703" i="1"/>
  <c r="J683" i="1"/>
  <c r="J684" i="1"/>
  <c r="J680" i="1"/>
  <c r="J647" i="1"/>
  <c r="J692" i="1"/>
  <c r="J642" i="1"/>
  <c r="J697" i="1"/>
  <c r="J681" i="1"/>
  <c r="J677" i="1"/>
  <c r="J633" i="1"/>
  <c r="J693" i="1"/>
  <c r="J631" i="1"/>
  <c r="J689" i="1"/>
  <c r="J640" i="1"/>
  <c r="J637" i="1"/>
  <c r="J705" i="1"/>
  <c r="J710" i="1"/>
  <c r="J645" i="1"/>
  <c r="J691" i="1"/>
  <c r="J674" i="1"/>
  <c r="J709" i="1"/>
  <c r="J696" i="1"/>
  <c r="J682" i="1"/>
  <c r="J716" i="1"/>
  <c r="J702" i="1"/>
  <c r="J687" i="1"/>
  <c r="J636" i="1"/>
  <c r="J668" i="1"/>
  <c r="J700" i="1"/>
  <c r="J673" i="1"/>
  <c r="J688" i="1"/>
  <c r="J704" i="1"/>
  <c r="J644" i="1"/>
  <c r="J638" i="1"/>
  <c r="J676" i="1"/>
  <c r="J708" i="1"/>
  <c r="J639" i="1"/>
  <c r="J646" i="1"/>
  <c r="J678" i="1"/>
  <c r="J712" i="1"/>
  <c r="J634" i="1"/>
  <c r="J669" i="1"/>
  <c r="J643" i="1"/>
  <c r="J698" i="1"/>
  <c r="J699" i="1"/>
  <c r="J706" i="1"/>
  <c r="J632" i="1"/>
  <c r="J695" i="1"/>
  <c r="J711" i="1"/>
  <c r="J672" i="1"/>
  <c r="J675" i="1"/>
  <c r="J694" i="1"/>
  <c r="J670" i="1"/>
  <c r="J685" i="1"/>
  <c r="J707" i="1"/>
  <c r="J671" i="1"/>
  <c r="J713" i="1"/>
  <c r="J701" i="1"/>
  <c r="K644" i="1" l="1"/>
  <c r="J715" i="1"/>
  <c r="L647" i="1"/>
  <c r="K716" i="1" l="1"/>
  <c r="K688" i="1"/>
  <c r="K669" i="1"/>
  <c r="K705" i="1"/>
  <c r="K678" i="1"/>
  <c r="K712" i="1"/>
  <c r="K682" i="1"/>
  <c r="K701" i="1"/>
  <c r="K668" i="1"/>
  <c r="K674" i="1"/>
  <c r="K702" i="1"/>
  <c r="K675" i="1"/>
  <c r="K706" i="1"/>
  <c r="K708" i="1"/>
  <c r="K698" i="1"/>
  <c r="K707" i="1"/>
  <c r="K686" i="1"/>
  <c r="K685" i="1"/>
  <c r="K670" i="1"/>
  <c r="K704" i="1"/>
  <c r="K677" i="1"/>
  <c r="K690" i="1"/>
  <c r="K694" i="1"/>
  <c r="K713" i="1"/>
  <c r="K687" i="1"/>
  <c r="K673" i="1"/>
  <c r="K681" i="1"/>
  <c r="K695" i="1"/>
  <c r="K696" i="1"/>
  <c r="K680" i="1"/>
  <c r="K699" i="1"/>
  <c r="K710" i="1"/>
  <c r="K679" i="1"/>
  <c r="K684" i="1"/>
  <c r="K683" i="1"/>
  <c r="K689" i="1"/>
  <c r="K693" i="1"/>
  <c r="K700" i="1"/>
  <c r="K691" i="1"/>
  <c r="K671" i="1"/>
  <c r="K709" i="1"/>
  <c r="K697" i="1"/>
  <c r="K676" i="1"/>
  <c r="K692" i="1"/>
  <c r="K711" i="1"/>
  <c r="K703" i="1"/>
  <c r="K672" i="1"/>
  <c r="L704" i="1"/>
  <c r="L699" i="1"/>
  <c r="L681" i="1"/>
  <c r="L705" i="1"/>
  <c r="L680" i="1"/>
  <c r="L700" i="1"/>
  <c r="L671" i="1"/>
  <c r="L672" i="1"/>
  <c r="M672" i="1" s="1"/>
  <c r="L677" i="1"/>
  <c r="L682" i="1"/>
  <c r="L696" i="1"/>
  <c r="L676" i="1"/>
  <c r="L675" i="1"/>
  <c r="M675" i="1" s="1"/>
  <c r="L694" i="1"/>
  <c r="L702" i="1"/>
  <c r="L687" i="1"/>
  <c r="L683" i="1"/>
  <c r="L690" i="1"/>
  <c r="L701" i="1"/>
  <c r="L711" i="1"/>
  <c r="L716" i="1"/>
  <c r="L684" i="1"/>
  <c r="L697" i="1"/>
  <c r="L669" i="1"/>
  <c r="L668" i="1"/>
  <c r="L685" i="1"/>
  <c r="L679" i="1"/>
  <c r="L692" i="1"/>
  <c r="L709" i="1"/>
  <c r="L706" i="1"/>
  <c r="L691" i="1"/>
  <c r="L698" i="1"/>
  <c r="M698" i="1" s="1"/>
  <c r="L695" i="1"/>
  <c r="L674" i="1"/>
  <c r="L688" i="1"/>
  <c r="M688" i="1" s="1"/>
  <c r="L707" i="1"/>
  <c r="L686" i="1"/>
  <c r="L678" i="1"/>
  <c r="L712" i="1"/>
  <c r="M712" i="1" s="1"/>
  <c r="L670" i="1"/>
  <c r="L673" i="1"/>
  <c r="L689" i="1"/>
  <c r="L710" i="1"/>
  <c r="L708" i="1"/>
  <c r="L713" i="1"/>
  <c r="L703" i="1"/>
  <c r="L693" i="1"/>
  <c r="M670" i="1" l="1"/>
  <c r="Y736" i="1" s="1"/>
  <c r="M678" i="1"/>
  <c r="F55" i="9" s="1"/>
  <c r="M669" i="1"/>
  <c r="D23" i="9" s="1"/>
  <c r="M676" i="1"/>
  <c r="Y742" i="1" s="1"/>
  <c r="M689" i="1"/>
  <c r="C119" i="9" s="1"/>
  <c r="M706" i="1"/>
  <c r="F183" i="9" s="1"/>
  <c r="M695" i="1"/>
  <c r="I119" i="9" s="1"/>
  <c r="M704" i="1"/>
  <c r="Y770" i="1" s="1"/>
  <c r="M693" i="1"/>
  <c r="Y759" i="1" s="1"/>
  <c r="M673" i="1"/>
  <c r="Y739" i="1" s="1"/>
  <c r="M697" i="1"/>
  <c r="D151" i="9" s="1"/>
  <c r="M692" i="1"/>
  <c r="F119" i="9" s="1"/>
  <c r="M705" i="1"/>
  <c r="Y771" i="1" s="1"/>
  <c r="M677" i="1"/>
  <c r="E55" i="9" s="1"/>
  <c r="M683" i="1"/>
  <c r="D87" i="9" s="1"/>
  <c r="M687" i="1"/>
  <c r="Y753" i="1" s="1"/>
  <c r="M686" i="1"/>
  <c r="Y752" i="1" s="1"/>
  <c r="M709" i="1"/>
  <c r="I183" i="9" s="1"/>
  <c r="M679" i="1"/>
  <c r="Y745" i="1" s="1"/>
  <c r="M674" i="1"/>
  <c r="Y740" i="1" s="1"/>
  <c r="M702" i="1"/>
  <c r="I151" i="9" s="1"/>
  <c r="M681" i="1"/>
  <c r="Y747" i="1" s="1"/>
  <c r="M696" i="1"/>
  <c r="C151" i="9" s="1"/>
  <c r="M671" i="1"/>
  <c r="Y737" i="1" s="1"/>
  <c r="M707" i="1"/>
  <c r="Y773" i="1" s="1"/>
  <c r="M713" i="1"/>
  <c r="Y779" i="1" s="1"/>
  <c r="M701" i="1"/>
  <c r="H151" i="9" s="1"/>
  <c r="M710" i="1"/>
  <c r="Y776" i="1" s="1"/>
  <c r="M703" i="1"/>
  <c r="C183" i="9" s="1"/>
  <c r="M708" i="1"/>
  <c r="Y774" i="1" s="1"/>
  <c r="M711" i="1"/>
  <c r="Y777" i="1" s="1"/>
  <c r="M684" i="1"/>
  <c r="Y750" i="1" s="1"/>
  <c r="M685" i="1"/>
  <c r="F87" i="9" s="1"/>
  <c r="M690" i="1"/>
  <c r="D119" i="9" s="1"/>
  <c r="L715" i="1"/>
  <c r="M668" i="1"/>
  <c r="E151" i="9"/>
  <c r="Y764" i="1"/>
  <c r="E215" i="9"/>
  <c r="Y778" i="1"/>
  <c r="M694" i="1"/>
  <c r="M700" i="1"/>
  <c r="C55" i="9"/>
  <c r="Y741" i="1"/>
  <c r="M680" i="1"/>
  <c r="G23" i="9"/>
  <c r="Y738" i="1"/>
  <c r="M691" i="1"/>
  <c r="Y754" i="1"/>
  <c r="I87" i="9"/>
  <c r="M682" i="1"/>
  <c r="M699" i="1"/>
  <c r="K715" i="1"/>
  <c r="E23" i="9" l="1"/>
  <c r="Y744" i="1"/>
  <c r="D55" i="9"/>
  <c r="Y735" i="1"/>
  <c r="Y772" i="1"/>
  <c r="D183" i="9"/>
  <c r="Y755" i="1"/>
  <c r="Y761" i="1"/>
  <c r="H23" i="9"/>
  <c r="Y775" i="1"/>
  <c r="E183" i="9"/>
  <c r="G119" i="9"/>
  <c r="I55" i="9"/>
  <c r="Y743" i="1"/>
  <c r="H183" i="9"/>
  <c r="Y762" i="1"/>
  <c r="Y763" i="1"/>
  <c r="Y749" i="1"/>
  <c r="F215" i="9"/>
  <c r="Y756" i="1"/>
  <c r="H87" i="9"/>
  <c r="G87" i="9"/>
  <c r="Y758" i="1"/>
  <c r="F23" i="9"/>
  <c r="G183" i="9"/>
  <c r="I23" i="9"/>
  <c r="Y767" i="1"/>
  <c r="G55" i="9"/>
  <c r="Y768" i="1"/>
  <c r="C215" i="9"/>
  <c r="Y769" i="1"/>
  <c r="D215" i="9"/>
  <c r="Y751" i="1"/>
  <c r="E87" i="9"/>
  <c r="G151" i="9"/>
  <c r="Y766" i="1"/>
  <c r="Y760" i="1"/>
  <c r="H119" i="9"/>
  <c r="Y757" i="1"/>
  <c r="E119" i="9"/>
  <c r="F151" i="9"/>
  <c r="Y765" i="1"/>
  <c r="Y748" i="1"/>
  <c r="C87" i="9"/>
  <c r="Y734" i="1"/>
  <c r="C23" i="9"/>
  <c r="M715" i="1"/>
  <c r="Y746" i="1"/>
  <c r="H55" i="9"/>
  <c r="Y815" i="1" l="1"/>
</calcChain>
</file>

<file path=xl/sharedStrings.xml><?xml version="1.0" encoding="utf-8"?>
<sst xmlns="http://schemas.openxmlformats.org/spreadsheetml/2006/main" count="5221" uniqueCount="1369">
  <si>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</si>
  <si>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</si>
  <si>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</si>
  <si>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</si>
  <si>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</si>
  <si>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</si>
  <si>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</si>
  <si>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</si>
  <si>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</si>
  <si>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</si>
  <si>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</si>
  <si>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</si>
  <si>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</si>
  <si>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</si>
  <si>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</si>
  <si>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</si>
  <si>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</si>
  <si>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</si>
  <si>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</si>
  <si>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</si>
  <si>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</si>
  <si>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</si>
  <si>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</si>
  <si>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</si>
  <si>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</si>
  <si>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</si>
  <si>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</si>
  <si>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</si>
  <si>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</si>
  <si>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</si>
  <si>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</si>
  <si>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</si>
  <si>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</si>
  <si>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</si>
  <si>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</si>
  <si>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</si>
  <si>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</si>
  <si>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</si>
  <si>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</si>
  <si>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</si>
  <si>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</si>
  <si>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</si>
  <si>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</si>
  <si>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</si>
  <si>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</si>
  <si>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</si>
  <si>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</si>
  <si>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</si>
  <si>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</si>
  <si>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</si>
  <si>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</si>
  <si>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</si>
  <si>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</si>
  <si>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</si>
  <si>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</si>
  <si>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</si>
  <si>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</si>
  <si>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</si>
  <si>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</si>
  <si>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</si>
  <si>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</si>
  <si>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</si>
  <si>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</si>
  <si>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</si>
  <si>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</si>
  <si>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</si>
  <si>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</si>
  <si>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</si>
  <si>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</si>
  <si>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</si>
  <si>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</si>
  <si>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</si>
  <si>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</si>
  <si>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</si>
  <si>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</si>
  <si>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</si>
  <si>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</si>
  <si>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</si>
  <si>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</si>
  <si>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</si>
  <si>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</si>
  <si>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</si>
  <si>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</si>
  <si>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</si>
  <si>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</si>
  <si>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</si>
  <si>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</si>
  <si>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</si>
  <si>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</si>
  <si>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</si>
  <si>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</si>
  <si>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</si>
  <si>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</si>
  <si>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</si>
  <si>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</si>
  <si>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</si>
  <si>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</si>
  <si>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</si>
  <si>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</si>
  <si>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</si>
  <si>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</si>
  <si>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</si>
  <si>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</si>
  <si>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</si>
  <si>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</si>
  <si>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</si>
  <si>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</si>
  <si>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</si>
  <si>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</si>
  <si>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</si>
  <si>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</si>
  <si>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</si>
  <si>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</si>
  <si>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</si>
  <si>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</si>
  <si>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</si>
  <si>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</si>
  <si>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</si>
  <si>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</si>
  <si>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</si>
  <si>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</si>
  <si>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</si>
  <si>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</si>
  <si>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</si>
  <si>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</si>
  <si>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</si>
  <si>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</si>
  <si>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</si>
  <si>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</si>
  <si>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</si>
  <si>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</si>
  <si>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</si>
  <si>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</si>
  <si>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</si>
  <si>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</si>
  <si>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</si>
  <si>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</si>
  <si>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</si>
  <si>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</si>
  <si>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</si>
  <si>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</si>
  <si>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</si>
  <si>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</si>
  <si>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</si>
  <si>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</si>
  <si>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</si>
  <si>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</si>
  <si>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</si>
  <si>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</si>
  <si>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</si>
  <si>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</si>
  <si>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</si>
  <si>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</si>
  <si>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</si>
  <si>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</si>
  <si>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</si>
  <si>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</si>
  <si>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</si>
  <si>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</si>
  <si>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</si>
  <si>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</si>
  <si>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</si>
  <si>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</si>
  <si>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</si>
  <si>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</si>
  <si>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</si>
  <si>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</si>
  <si>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</si>
  <si>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</si>
  <si>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</si>
  <si>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</si>
  <si>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</si>
  <si>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</si>
  <si>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</si>
  <si>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</si>
  <si>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</si>
  <si>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</si>
  <si>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</si>
  <si>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</si>
  <si>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</si>
  <si>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</si>
  <si>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</si>
  <si>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</si>
  <si>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</si>
  <si>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</si>
  <si>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</si>
  <si>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</si>
  <si>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</si>
  <si>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</si>
  <si>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</si>
  <si>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</si>
  <si>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</si>
  <si>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</si>
  <si>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</si>
  <si>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</si>
  <si>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</si>
  <si>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</si>
  <si>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</si>
  <si>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</si>
  <si>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</si>
  <si>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</si>
  <si>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</si>
  <si>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</si>
  <si>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</si>
  <si>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</si>
  <si>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</si>
  <si>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</si>
  <si>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</si>
  <si>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</si>
  <si>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</si>
  <si>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</si>
  <si>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</si>
  <si>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</si>
  <si>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</si>
  <si>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</si>
  <si>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</si>
  <si>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</si>
  <si>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</si>
  <si>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</si>
  <si>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</si>
  <si>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</si>
  <si>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</si>
  <si>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</si>
  <si>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</si>
  <si>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</si>
  <si>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</si>
  <si>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</si>
  <si>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</si>
  <si>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</si>
  <si>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</si>
  <si>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</si>
  <si>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</si>
  <si>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</si>
  <si>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</si>
  <si>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</si>
  <si>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</si>
  <si>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</si>
  <si>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</si>
  <si>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</si>
  <si>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</si>
  <si>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</si>
  <si>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</si>
  <si>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</si>
  <si>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</si>
  <si>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</si>
  <si>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</si>
  <si>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</si>
  <si>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</si>
  <si>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</si>
  <si>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</si>
  <si>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</si>
  <si>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</si>
  <si>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</si>
  <si>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</si>
  <si>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</si>
  <si>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</si>
  <si>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</si>
  <si>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</si>
  <si>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</si>
  <si>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</si>
  <si>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</si>
  <si>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</si>
  <si>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</si>
  <si>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</si>
  <si>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</si>
  <si>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</si>
  <si>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</si>
  <si>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</si>
  <si>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</si>
  <si>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</si>
  <si>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</si>
  <si>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</si>
  <si>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</si>
  <si>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</si>
  <si>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</si>
  <si>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</si>
  <si>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</si>
  <si>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</si>
  <si>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</si>
  <si>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</si>
  <si>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</si>
  <si>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</si>
  <si>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</si>
  <si>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</si>
  <si>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</si>
  <si>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</si>
  <si>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</si>
  <si>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</si>
  <si>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</si>
  <si>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</si>
  <si>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</si>
  <si>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</si>
  <si>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</si>
  <si>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</si>
  <si>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</si>
  <si>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</si>
  <si>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</si>
  <si>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</si>
  <si>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</si>
  <si>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</si>
  <si>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</si>
  <si>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</si>
  <si>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</si>
  <si>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</si>
  <si>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</si>
  <si>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</si>
  <si>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</si>
  <si>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</si>
  <si>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</si>
  <si>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</si>
  <si>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</si>
  <si>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</si>
  <si>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</si>
  <si>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</si>
  <si>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</si>
  <si>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</si>
  <si>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</si>
  <si>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</si>
  <si>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</si>
  <si>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</si>
  <si>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</si>
  <si>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</si>
  <si>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</si>
  <si>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</si>
  <si>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</si>
  <si>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</si>
  <si>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</si>
  <si>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</si>
  <si>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</si>
  <si>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</si>
  <si>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</si>
  <si>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</si>
  <si>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</si>
  <si>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</si>
  <si>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</si>
  <si>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</si>
  <si>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</si>
  <si>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</si>
  <si>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</si>
  <si>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</si>
  <si>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</si>
  <si>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</si>
  <si>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</si>
  <si>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</si>
  <si>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</si>
  <si>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</si>
  <si>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</si>
  <si>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</si>
  <si>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</si>
  <si>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</si>
  <si>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</si>
  <si>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</si>
  <si>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</si>
  <si>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</si>
  <si>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</si>
  <si>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</si>
  <si>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</si>
  <si>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</si>
  <si>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</si>
  <si>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</si>
  <si>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</si>
  <si>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</si>
  <si>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</si>
  <si>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</si>
  <si>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</si>
  <si>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</si>
  <si>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</si>
  <si>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</si>
  <si>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</si>
  <si>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</si>
  <si>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</si>
  <si>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</si>
  <si>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</si>
  <si>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</si>
  <si>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</si>
  <si>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</si>
  <si>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</si>
  <si>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</si>
  <si>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</si>
  <si>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</si>
  <si>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</si>
  <si>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</si>
  <si>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</si>
  <si>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</si>
  <si>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</si>
  <si>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</si>
  <si>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</si>
  <si>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</si>
  <si>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</si>
  <si>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</si>
  <si>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</si>
  <si>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</si>
  <si>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</si>
  <si>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</si>
  <si>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</si>
  <si>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</si>
  <si>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</si>
  <si>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</si>
  <si>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</si>
  <si>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</si>
  <si>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</si>
  <si>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</si>
  <si>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</si>
  <si>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</si>
  <si>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</si>
  <si>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</si>
  <si>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</si>
  <si>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</si>
  <si>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</si>
  <si>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</si>
  <si>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</si>
  <si>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</si>
  <si>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</si>
  <si>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</si>
  <si>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</si>
  <si>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</si>
  <si>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</si>
  <si>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</si>
  <si>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</si>
  <si>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</si>
  <si>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</si>
  <si>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</si>
  <si>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</si>
  <si>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</si>
  <si>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</si>
  <si>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</si>
  <si>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</si>
  <si>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</si>
  <si>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</si>
  <si>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</si>
  <si>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</si>
  <si>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</si>
  <si>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</si>
  <si>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</si>
  <si>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</si>
  <si>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</si>
  <si>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</si>
  <si>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</si>
  <si>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</si>
  <si>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</si>
  <si>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</si>
  <si>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</si>
  <si>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</si>
  <si>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</si>
  <si>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</si>
  <si>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</si>
  <si>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</si>
  <si>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</si>
  <si>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</si>
  <si>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</si>
  <si>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</si>
  <si>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</si>
  <si>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</si>
  <si>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</si>
  <si>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</si>
  <si>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</si>
  <si>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</si>
  <si>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</si>
  <si>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</si>
  <si>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</si>
  <si>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</si>
  <si>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</si>
  <si>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</si>
  <si>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</si>
  <si>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</si>
  <si>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</si>
  <si>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</si>
  <si>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</si>
  <si>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</si>
  <si>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</si>
  <si>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</si>
  <si>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</si>
  <si>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</si>
  <si>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</si>
  <si>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</si>
  <si>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</si>
  <si>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</si>
  <si>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</si>
  <si>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</si>
  <si>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</si>
  <si>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</si>
  <si>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</si>
  <si>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</si>
  <si>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</si>
  <si>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</si>
  <si>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</si>
  <si>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</si>
  <si>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</si>
  <si>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</si>
  <si>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</si>
  <si>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</si>
  <si>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</si>
  <si>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</si>
  <si>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</si>
  <si>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</si>
  <si>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</si>
  <si>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</si>
  <si>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</si>
  <si>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</si>
  <si>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</si>
  <si>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</si>
  <si>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</si>
  <si>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</si>
  <si>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</si>
  <si>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</si>
  <si>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</si>
  <si>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</si>
  <si>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</si>
  <si>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</si>
  <si>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</si>
  <si>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</si>
  <si>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</si>
  <si>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</si>
  <si>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</si>
  <si>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</si>
  <si>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</si>
  <si>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</si>
  <si>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</si>
  <si>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</si>
  <si>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</si>
  <si>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</si>
  <si>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</si>
  <si>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</si>
  <si>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</si>
  <si>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</si>
  <si>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</si>
  <si>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</si>
  <si>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</si>
  <si>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</si>
  <si>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</si>
  <si>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</si>
  <si>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</si>
  <si>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</si>
  <si>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</si>
  <si>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</si>
  <si>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</si>
  <si>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</si>
  <si>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</si>
  <si>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</si>
  <si>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</si>
  <si>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</si>
  <si>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</si>
  <si>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</si>
  <si>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</si>
  <si>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</si>
  <si>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</si>
  <si>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</si>
  <si>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</si>
  <si>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</si>
  <si>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</si>
  <si>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</si>
  <si>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</si>
  <si>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</si>
  <si>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</si>
  <si>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</si>
  <si>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</si>
  <si>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</si>
  <si>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</si>
  <si>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</si>
  <si>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</si>
  <si>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</si>
  <si>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</si>
  <si>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</si>
  <si>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</si>
  <si>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</si>
  <si>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</si>
  <si>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</si>
  <si>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</si>
  <si>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</si>
  <si>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</si>
  <si>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</si>
  <si>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</si>
  <si>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</si>
  <si>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</si>
  <si>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</si>
  <si>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</si>
  <si>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</si>
  <si>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</si>
  <si>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</si>
  <si>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</si>
  <si>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</si>
  <si>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</si>
  <si>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</si>
  <si>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</si>
  <si>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</si>
  <si>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</si>
  <si>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</si>
  <si>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</si>
  <si>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</si>
  <si>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</si>
  <si>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</si>
  <si>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</si>
  <si>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</si>
  <si>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</si>
  <si>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</si>
  <si>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</si>
  <si>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</si>
  <si>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</si>
  <si>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</si>
  <si>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</si>
  <si>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</si>
  <si>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</si>
  <si>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</si>
  <si>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</si>
  <si>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</si>
  <si>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</si>
  <si>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</si>
  <si>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</si>
  <si>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</si>
  <si>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</si>
  <si>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</si>
  <si>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</si>
  <si>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</si>
  <si>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</si>
  <si>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</si>
  <si>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</si>
  <si>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</si>
  <si>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</si>
  <si>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</si>
  <si>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</si>
  <si>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</si>
  <si>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</si>
  <si>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</si>
  <si>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</si>
  <si>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</si>
  <si>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</si>
  <si>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</si>
  <si>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</si>
  <si>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</si>
  <si>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</si>
  <si>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</si>
  <si>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</si>
  <si>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</si>
  <si>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</si>
  <si>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</si>
  <si>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</si>
  <si>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</si>
  <si>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</si>
  <si>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</si>
  <si>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</si>
  <si>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</si>
  <si>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</si>
  <si>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</si>
  <si>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</si>
  <si>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</si>
  <si>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</si>
  <si>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</si>
  <si>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</si>
  <si>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</si>
  <si>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</si>
  <si>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</si>
  <si>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</si>
  <si>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</si>
  <si>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</si>
  <si>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</si>
  <si>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</si>
  <si>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</si>
  <si>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</si>
  <si>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</si>
  <si>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</si>
  <si>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</si>
  <si>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</si>
  <si>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</si>
  <si>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</si>
  <si>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</si>
  <si>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</si>
  <si>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</si>
  <si>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</si>
  <si>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</si>
  <si>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</si>
  <si>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</si>
  <si>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</si>
  <si>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</si>
  <si>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</si>
  <si>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</si>
  <si>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</si>
  <si>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</si>
  <si>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</si>
  <si>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</si>
  <si>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</si>
  <si>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</si>
  <si>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</si>
  <si>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</si>
  <si>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</si>
  <si>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</si>
  <si>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</si>
  <si>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</si>
  <si>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</si>
  <si>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</si>
  <si>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</si>
  <si>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</si>
  <si>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</si>
  <si>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</si>
  <si>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</si>
  <si>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</si>
  <si>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</si>
  <si>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</si>
  <si>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</si>
  <si>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</si>
  <si>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</si>
  <si>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</si>
  <si>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</si>
  <si>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</si>
  <si>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</si>
  <si>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</si>
  <si>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</si>
  <si>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</si>
  <si>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</si>
  <si>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</si>
  <si>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</si>
  <si>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</si>
  <si>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</si>
  <si>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</si>
  <si>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</si>
  <si>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</si>
  <si>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</si>
  <si>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</si>
  <si>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</si>
  <si>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</si>
  <si>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</si>
  <si>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</si>
  <si>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</si>
  <si>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</si>
  <si>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</si>
  <si>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</si>
  <si>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</si>
  <si>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</si>
  <si>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</si>
  <si>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</si>
  <si>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</si>
  <si>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</si>
  <si>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</si>
  <si>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</si>
  <si>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</si>
  <si>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</si>
  <si>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</si>
  <si>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</si>
  <si>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</si>
  <si>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</si>
  <si>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</si>
  <si>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</si>
  <si>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</si>
  <si>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</si>
  <si>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</si>
  <si>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</si>
  <si>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</si>
  <si>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</si>
  <si>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</si>
  <si>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</si>
  <si>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</si>
  <si>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</si>
  <si>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</si>
  <si>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</si>
  <si>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</si>
  <si>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</si>
  <si>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</si>
  <si>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</si>
  <si>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</si>
  <si>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</si>
  <si>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</si>
  <si>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</si>
  <si>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</si>
  <si>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</si>
  <si>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</si>
  <si>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</si>
  <si>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</si>
  <si>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</si>
  <si>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</si>
  <si>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</si>
  <si>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</si>
  <si>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</si>
  <si>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</si>
  <si>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</si>
  <si>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</si>
  <si>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</si>
  <si>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</si>
  <si>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</si>
  <si>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</si>
  <si>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</si>
  <si>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</si>
  <si>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</si>
  <si>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</si>
  <si>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</si>
  <si>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</si>
  <si>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</si>
  <si>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</si>
  <si>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</si>
  <si>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</si>
  <si>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</si>
  <si>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</si>
  <si>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</si>
  <si>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</si>
  <si>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</si>
  <si>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</si>
  <si>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</si>
  <si>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</si>
  <si>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</si>
  <si>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</si>
  <si>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</si>
  <si>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</si>
  <si>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</si>
  <si>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</si>
  <si>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</si>
  <si>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</si>
  <si>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</si>
  <si>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</si>
  <si>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</si>
  <si>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</si>
  <si>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</si>
  <si>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</si>
  <si>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</si>
  <si>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</si>
  <si>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</si>
  <si>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</si>
  <si>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</si>
  <si>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</si>
  <si>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</si>
  <si>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</si>
  <si>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</si>
  <si>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</si>
  <si>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</si>
  <si>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</si>
  <si>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</si>
  <si>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</si>
  <si>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</si>
  <si>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</si>
  <si>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</si>
  <si>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</si>
  <si>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</si>
  <si>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</si>
  <si>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</si>
  <si>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</si>
  <si>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</si>
  <si>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</si>
  <si>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</si>
  <si>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</si>
  <si>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</si>
  <si>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</si>
  <si>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</si>
  <si>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</si>
  <si>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</si>
  <si>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</si>
  <si>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</si>
  <si>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</si>
  <si>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</si>
  <si>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</si>
  <si>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</si>
  <si>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</si>
  <si>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</si>
  <si>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</si>
  <si>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</si>
  <si>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</si>
  <si>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</si>
  <si>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</si>
  <si>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</si>
  <si>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</si>
  <si>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</si>
  <si>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</si>
  <si>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</si>
  <si>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</si>
  <si>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</si>
  <si>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</si>
  <si>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</si>
  <si>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</si>
  <si>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</si>
  <si>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</si>
  <si>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</si>
  <si>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</si>
  <si>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</si>
  <si>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</si>
  <si>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</si>
  <si>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</si>
  <si>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</si>
  <si>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</si>
  <si>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</si>
  <si>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</si>
  <si>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</si>
  <si>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</si>
  <si>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</si>
  <si>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</si>
  <si>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</si>
  <si>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</si>
  <si>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</si>
  <si>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</si>
  <si>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</si>
  <si>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</si>
  <si>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</si>
  <si>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</si>
  <si>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</si>
  <si>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</si>
  <si>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</si>
  <si>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</si>
  <si>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</si>
  <si>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</si>
  <si>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</si>
  <si>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</si>
  <si>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</si>
  <si>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</si>
  <si>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</si>
  <si>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</si>
  <si>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</si>
  <si>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</si>
  <si>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</si>
  <si>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</si>
  <si>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</si>
  <si>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</si>
  <si>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</si>
  <si>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</si>
  <si>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</si>
  <si>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</si>
  <si>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</si>
  <si>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</si>
  <si>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</si>
  <si>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</si>
  <si>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</si>
  <si>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</si>
  <si>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</si>
  <si>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</si>
  <si>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</si>
  <si>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</si>
  <si>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</si>
  <si>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</si>
  <si>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</si>
  <si>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</si>
  <si>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</si>
  <si>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</si>
  <si>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</si>
  <si>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</si>
  <si>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</si>
  <si>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</si>
  <si>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</si>
  <si>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</si>
  <si>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</si>
  <si>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</si>
  <si>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</si>
  <si>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</si>
  <si>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</si>
  <si>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</si>
  <si>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</si>
  <si>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</si>
  <si>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</si>
  <si>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</si>
  <si>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</si>
  <si>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</si>
  <si>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</si>
  <si>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</si>
  <si>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</si>
  <si>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</si>
  <si>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</si>
  <si>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</si>
  <si>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</si>
  <si>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</si>
  <si>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</si>
  <si>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</si>
  <si>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</si>
  <si>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</si>
  <si>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</si>
  <si>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</si>
  <si>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</si>
  <si>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</si>
  <si>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</si>
  <si>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</si>
  <si>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</si>
  <si>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</si>
  <si>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</si>
  <si>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</si>
  <si>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</si>
  <si>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</si>
  <si>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</si>
  <si>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</si>
  <si>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</si>
  <si>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</si>
  <si>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</si>
  <si>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</si>
  <si>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</si>
  <si>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</si>
  <si>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</si>
  <si>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</si>
  <si>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</si>
  <si>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</si>
  <si>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</si>
  <si>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</si>
  <si>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</si>
  <si>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</si>
  <si>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</si>
  <si>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</si>
  <si>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</si>
  <si>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</si>
  <si>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</si>
  <si>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</si>
  <si>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</si>
  <si>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</si>
  <si>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</si>
  <si>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</si>
  <si>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</si>
  <si>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</si>
  <si>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</si>
  <si>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</si>
  <si>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</si>
  <si>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</si>
  <si>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</si>
  <si>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</si>
  <si>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</si>
  <si>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</si>
  <si>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</si>
  <si>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</si>
  <si>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</si>
  <si>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</si>
  <si>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</si>
  <si>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</si>
  <si>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</si>
  <si>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</si>
  <si>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</si>
  <si>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</si>
  <si>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</si>
  <si>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</si>
  <si>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</si>
  <si>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</si>
  <si>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</si>
  <si>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</si>
  <si>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</si>
  <si>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</si>
  <si>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</si>
  <si>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</si>
  <si>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</si>
  <si>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</si>
  <si>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</si>
  <si>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</si>
  <si>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</si>
  <si>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</si>
  <si>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</si>
  <si>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</si>
  <si>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</si>
  <si>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</si>
  <si>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</si>
  <si>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</si>
  <si>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</si>
  <si>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</si>
  <si>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</si>
  <si>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</si>
  <si>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</si>
  <si>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</si>
  <si>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</si>
  <si>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</si>
  <si>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</si>
  <si>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</si>
  <si>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</si>
  <si>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</si>
  <si>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</si>
  <si>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</si>
  <si>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</si>
  <si>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</si>
  <si>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</si>
  <si>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</si>
  <si>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</si>
  <si>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</si>
  <si>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</si>
  <si>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</si>
  <si>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</si>
  <si>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</si>
  <si>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</si>
  <si>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</si>
  <si>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</si>
  <si>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</si>
  <si>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</si>
  <si>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</si>
  <si>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</si>
  <si>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</si>
  <si>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</si>
  <si>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</si>
  <si>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</si>
  <si>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</si>
  <si>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</si>
  <si>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</si>
  <si>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</si>
  <si>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</si>
  <si>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</si>
  <si>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</si>
  <si>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</si>
  <si>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</si>
  <si>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</si>
  <si>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</si>
  <si>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</si>
  <si>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</si>
  <si>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</si>
  <si>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</si>
  <si>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</si>
  <si>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</si>
  <si>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</si>
  <si>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</si>
  <si>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</si>
  <si>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</si>
  <si>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</si>
  <si>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</si>
  <si>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</si>
  <si>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</si>
  <si>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</si>
  <si>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</si>
  <si>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</si>
  <si>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</si>
  <si>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</si>
  <si>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</si>
  <si>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</si>
  <si>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</si>
  <si>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</si>
  <si>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</si>
  <si>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</si>
  <si>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</si>
  <si>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</si>
  <si>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</si>
  <si>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</si>
  <si>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</si>
  <si>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</si>
  <si>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</si>
  <si>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</si>
  <si>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</si>
  <si>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</si>
  <si>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</si>
  <si>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</si>
  <si>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</si>
  <si>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</si>
  <si>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</si>
  <si>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</si>
  <si>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</si>
  <si>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</si>
  <si>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</si>
  <si>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</si>
  <si>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</si>
  <si>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</si>
  <si>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</si>
  <si>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</si>
  <si>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</si>
  <si>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</si>
  <si>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</si>
  <si>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</si>
  <si>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</si>
  <si>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</si>
  <si>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</si>
  <si>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</si>
  <si>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</si>
  <si>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</si>
  <si>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</si>
  <si>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</si>
  <si>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</si>
  <si>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</si>
  <si>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</si>
  <si>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</si>
  <si>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</si>
  <si>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</si>
  <si>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</si>
  <si>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</si>
  <si>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</si>
  <si>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</si>
  <si>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</si>
  <si>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</si>
  <si>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</si>
  <si>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</si>
  <si>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</si>
  <si>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</si>
  <si>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</si>
  <si>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</si>
  <si>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</si>
  <si>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</si>
  <si>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</si>
  <si>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</si>
  <si>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</si>
  <si>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</si>
  <si>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</si>
  <si>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</si>
  <si>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</si>
  <si>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</si>
  <si>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</si>
  <si>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</si>
  <si>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</si>
  <si>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</si>
  <si>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</si>
  <si>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</si>
  <si>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</si>
  <si>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</si>
  <si>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</si>
  <si>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</si>
  <si>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</si>
  <si>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</si>
  <si>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</si>
  <si>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</si>
  <si>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</si>
  <si>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</si>
  <si>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</si>
  <si>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</si>
  <si>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</si>
  <si>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</si>
  <si>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</si>
  <si>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</si>
  <si>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</si>
  <si>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</si>
  <si>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</si>
  <si>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</si>
  <si>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</si>
  <si>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</si>
  <si>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</si>
  <si>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</si>
  <si>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</si>
  <si>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</si>
  <si>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</si>
  <si>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</si>
  <si>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</si>
  <si>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</si>
  <si>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</si>
  <si>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</si>
  <si>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</si>
  <si>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</si>
  <si>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</si>
  <si>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</si>
  <si>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</si>
  <si>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</si>
  <si>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</si>
  <si>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</si>
  <si>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</si>
  <si>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</si>
  <si>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</si>
  <si>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</si>
  <si>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</si>
  <si>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</si>
  <si>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</si>
  <si>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</si>
  <si>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</si>
  <si>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</si>
  <si>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</si>
  <si>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</si>
  <si>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</si>
  <si>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</si>
  <si>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</si>
  <si>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</si>
  <si>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</si>
  <si>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</si>
  <si>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</si>
  <si>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</si>
  <si>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</si>
  <si>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</si>
  <si>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</si>
  <si>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</si>
  <si>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</si>
  <si>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</si>
  <si>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</si>
  <si>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</si>
  <si>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</si>
  <si>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</si>
  <si>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</si>
  <si>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</si>
  <si>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</si>
  <si>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</si>
  <si>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</si>
  <si>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</si>
  <si>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</si>
  <si>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</si>
  <si>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</si>
  <si>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</si>
  <si>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</si>
  <si>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</si>
  <si>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</si>
  <si>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</si>
  <si>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</si>
  <si>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</si>
  <si>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</si>
  <si>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</si>
  <si>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152</t>
  </si>
  <si>
    <t>Public Hospital District No 1 of Mason County, WA, DBA Mason General Hospital and Family of Clinics</t>
  </si>
  <si>
    <t>901 Mountain View Drive</t>
  </si>
  <si>
    <t>901 Mountain View Drive, PO Box 1668</t>
  </si>
  <si>
    <t>Shelton, WA 98584</t>
  </si>
  <si>
    <t>Mason</t>
  </si>
  <si>
    <t>Eric Moll</t>
  </si>
  <si>
    <t>360-432-7721</t>
  </si>
  <si>
    <t>360-427-1921</t>
  </si>
  <si>
    <t>Don Wilson</t>
  </si>
  <si>
    <t>Rick Smith, CFO</t>
  </si>
  <si>
    <t>12/31/2020</t>
  </si>
  <si>
    <t>12/31/2019</t>
  </si>
  <si>
    <t/>
  </si>
  <si>
    <t>The operating expenses, the units of measure and the operating expenses per unit of measure are stated on line 484 thru line 568 in columns</t>
  </si>
  <si>
    <t>If you have any questions or concerns please call Randy Huyck at 360-236-4210 or send an e-mail to</t>
  </si>
  <si>
    <t>randall.huyck@doh.wa.gov.</t>
  </si>
  <si>
    <t>Bad Debt Expense</t>
  </si>
  <si>
    <t>Public Hospital District No 1 of Mason County, WA, DBA Mason General Hospital and Family of Clinics   H-0     FYE 12/31/2018</t>
  </si>
  <si>
    <t>2013</t>
  </si>
  <si>
    <t>2018</t>
  </si>
  <si>
    <t>152*2018*A</t>
  </si>
  <si>
    <t>YUNABD</t>
  </si>
  <si>
    <t>152*2018*6010*A</t>
  </si>
  <si>
    <t>152*2018*6030*A</t>
  </si>
  <si>
    <t>152*2018*6070*A</t>
  </si>
  <si>
    <t>152*2018*6100*A</t>
  </si>
  <si>
    <t>152*2018*6120*A</t>
  </si>
  <si>
    <t>152*2018*6140*A</t>
  </si>
  <si>
    <t>152*2018*6150*A</t>
  </si>
  <si>
    <t>152*2018*6170*A</t>
  </si>
  <si>
    <t>152*2018*6200*A</t>
  </si>
  <si>
    <t>152*2018*6210*A</t>
  </si>
  <si>
    <t>152*2018*6330*A</t>
  </si>
  <si>
    <t>152*2018*6400*A</t>
  </si>
  <si>
    <t>152*2018*7010*A</t>
  </si>
  <si>
    <t>152*2018*7020*A</t>
  </si>
  <si>
    <t>152*2018*7030*A</t>
  </si>
  <si>
    <t>152*2018*7040*A</t>
  </si>
  <si>
    <t>152*2018*7050*A</t>
  </si>
  <si>
    <t>152*2018*7060*A</t>
  </si>
  <si>
    <t>152*2018*7070*A</t>
  </si>
  <si>
    <t>152*2018*7110*A</t>
  </si>
  <si>
    <t>152*2018*7120*A</t>
  </si>
  <si>
    <t>152*2018*7130*A</t>
  </si>
  <si>
    <t>152*2018*7140*A</t>
  </si>
  <si>
    <t>152*2018*7150*A</t>
  </si>
  <si>
    <t>152*2018*7160*A</t>
  </si>
  <si>
    <t>152*2018*7170*A</t>
  </si>
  <si>
    <t>152*2018*7180*A</t>
  </si>
  <si>
    <t>152*2018*7190*A</t>
  </si>
  <si>
    <t>152*2018*7200*A</t>
  </si>
  <si>
    <t>152*2018*7220*A</t>
  </si>
  <si>
    <t>152*2018*7230*A</t>
  </si>
  <si>
    <t>152*2018*7240*A</t>
  </si>
  <si>
    <t>152*2018*7250*A</t>
  </si>
  <si>
    <t>152*2018*7260*A</t>
  </si>
  <si>
    <t>152*2018*7310*A</t>
  </si>
  <si>
    <t>152*2018*7320*A</t>
  </si>
  <si>
    <t>152*2018*7330*A</t>
  </si>
  <si>
    <t>152*2018*7340*A</t>
  </si>
  <si>
    <t>152*2018*7350*A</t>
  </si>
  <si>
    <t>152*2018*7380*A</t>
  </si>
  <si>
    <t>152*2018*7390*A</t>
  </si>
  <si>
    <t>152*2018*7400*A</t>
  </si>
  <si>
    <t>152*2018*7410*A</t>
  </si>
  <si>
    <t>152*2018*7420*A</t>
  </si>
  <si>
    <t>152*2018*7430*A</t>
  </si>
  <si>
    <t>152*2018*7490*A</t>
  </si>
  <si>
    <t>152*2018*8200*A</t>
  </si>
  <si>
    <t>152*2018*8310*A</t>
  </si>
  <si>
    <t>152*2018*8320*A</t>
  </si>
  <si>
    <t>152*2018*8330*A</t>
  </si>
  <si>
    <t>152*2018*8350*A</t>
  </si>
  <si>
    <t>152*2018*8360*A</t>
  </si>
  <si>
    <t>152*2018*8370*A</t>
  </si>
  <si>
    <t>152*2018*8420*A</t>
  </si>
  <si>
    <t>152*2018*8430*A</t>
  </si>
  <si>
    <t>152*2018*8460*A</t>
  </si>
  <si>
    <t>152*2018*8470*A</t>
  </si>
  <si>
    <t>152*2018*8480*A</t>
  </si>
  <si>
    <t>152*2018*8490*A</t>
  </si>
  <si>
    <t>152*2018*8510*A</t>
  </si>
  <si>
    <t>152*2018*8530*A</t>
  </si>
  <si>
    <t>152*2018*8560*A</t>
  </si>
  <si>
    <t>152*2018*8590*A</t>
  </si>
  <si>
    <t>152*2018*8610*A</t>
  </si>
  <si>
    <t>152*2018*8620*A</t>
  </si>
  <si>
    <t>152*2018*8630*A</t>
  </si>
  <si>
    <t>152*2018*8640*A</t>
  </si>
  <si>
    <t>152*2018*8650*A</t>
  </si>
  <si>
    <t>152*2018*8660*A</t>
  </si>
  <si>
    <t>152*2018*8670*A</t>
  </si>
  <si>
    <t>152*2018*8680*A</t>
  </si>
  <si>
    <t>152*2018*8690*A</t>
  </si>
  <si>
    <t>152*2018*8700*A</t>
  </si>
  <si>
    <t>152*2018*8710*A</t>
  </si>
  <si>
    <t>152*2018*8720*A</t>
  </si>
  <si>
    <t>152*2018*8730*A</t>
  </si>
  <si>
    <t>152*2018*8740*A</t>
  </si>
  <si>
    <t>152*2018*8770*A</t>
  </si>
  <si>
    <t>152*2018*8790*A</t>
  </si>
  <si>
    <t>152*2018*9000*A</t>
  </si>
  <si>
    <t>Public Hospital District No 1 of Mason County, WA, DBA Mason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</si>
</sst>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  <numFmt numFmtId="167" formatCode="0.0%"/>
    <numFmt numFmtId="168" formatCode="0.0%_);\(#0.0%\)"/>
    <numFmt numFmtId="169" formatCode="[$-409]mmm\-yy;@"/>
  </numFmts>
  <fonts count="51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0"/>
      <name val="Calibri"/>
      <family val="2"/>
      <scheme val="minor"/>
    </font>
    <font>
      <sz val="10"/>
      <name val="MS Sans Serif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theme="1"/>
      <name val="Segoe UI"/>
      <family val="2"/>
    </font>
    <font>
      <sz val="10"/>
      <name val="Calibri"/>
      <family val="2"/>
      <scheme val="minor"/>
    </font>
    <font>
      <sz val="12"/>
      <color indexed="12"/>
      <name val="Arial"/>
      <family val="2"/>
    </font>
    <font>
      <b/>
      <sz val="10"/>
      <name val="Verdana"/>
      <family val="2"/>
    </font>
    <font>
      <sz val="12"/>
      <color theme="3"/>
      <name val="Cambria"/>
      <family val="2"/>
      <scheme val="major"/>
    </font>
    <font>
      <b/>
      <sz val="26"/>
      <color theme="3"/>
      <name val="Cambria"/>
      <family val="2"/>
      <scheme val="major"/>
    </font>
    <font>
      <sz val="10"/>
      <color theme="8" tint="-0.49995422223578601"/>
      <name val="Segoe UI"/>
      <family val="2"/>
    </font>
    <font>
      <sz val="9"/>
      <color theme="8" tint="-0.49995422223578601"/>
      <name val="Segoe UI"/>
      <family val="2"/>
    </font>
    <font>
      <sz val="10"/>
      <color theme="8" tint="-0.49995422223578601"/>
      <name val="Calibri"/>
      <family val="2"/>
      <scheme val="minor"/>
    </font>
    <font>
      <sz val="12"/>
      <name val="Helv"/>
    </font>
    <font>
      <sz val="10"/>
      <color theme="1" tint="4.9989318521683403E-2"/>
      <name val="Calibri"/>
      <family val="1"/>
      <scheme val="minor"/>
    </font>
    <font>
      <sz val="8"/>
      <name val="Calibri"/>
      <family val="2"/>
      <scheme val="minor"/>
    </font>
    <font>
      <b/>
      <sz val="10"/>
      <color rgb="FFFF0000"/>
      <name val="Wingdings"/>
      <charset val="2"/>
    </font>
    <font>
      <sz val="14"/>
      <color theme="1" tint="4.9989318521683403E-2"/>
      <name val="Calibri"/>
      <family val="2"/>
      <scheme val="minor"/>
    </font>
    <font>
      <b/>
      <sz val="26"/>
      <color theme="3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5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58800012207406E-2"/>
        <bgColor indexed="64"/>
      </patternFill>
    </fill>
    <fill>
      <patternFill patternType="solid">
        <fgColor indexed="43"/>
        <bgColor indexed="15"/>
      </patternFill>
    </fill>
    <fill>
      <patternFill patternType="solid">
        <fgColor theme="3"/>
        <bgColor indexed="64"/>
      </patternFill>
    </fill>
    <fill>
      <patternFill patternType="solid">
        <fgColor theme="0" tint="-4.9958800012207406E-2"/>
        <bgColor indexed="15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indexed="15"/>
      </patternFill>
    </fill>
    <fill>
      <patternFill patternType="solid">
        <fgColor rgb="FFF8F5B6"/>
        <bgColor indexed="64"/>
      </patternFill>
    </fill>
    <fill>
      <patternFill patternType="solid">
        <fgColor theme="0" tint="-4.992828150273141E-2"/>
        <bgColor indexed="15"/>
      </patternFill>
    </fill>
    <fill>
      <patternFill patternType="solid">
        <fgColor theme="5"/>
        <bgColor indexed="64"/>
      </patternFill>
    </fill>
    <fill>
      <patternFill patternType="solid">
        <fgColor theme="5"/>
        <bgColor indexed="15"/>
      </patternFill>
    </fill>
    <fill>
      <patternFill patternType="solid">
        <fgColor theme="3"/>
        <bgColor indexed="15"/>
      </patternFill>
    </fill>
    <fill>
      <patternFill patternType="solid">
        <fgColor indexed="1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/>
      <bottom style="thick">
        <color theme="0" tint="-0.49995422223578601"/>
      </bottom>
      <diagonal/>
    </border>
    <border>
      <left/>
      <right/>
      <top style="thick">
        <color theme="0" tint="-0.49995422223578601"/>
      </top>
      <bottom/>
      <diagonal/>
    </border>
    <border>
      <left style="thin">
        <color theme="0" tint="-0.34995574816125979"/>
      </left>
      <right style="thin">
        <color theme="0" tint="-0.34995574816125979"/>
      </right>
      <top style="thin">
        <color theme="0" tint="-0.34995574816125979"/>
      </top>
      <bottom style="thin">
        <color theme="0" tint="-0.34995574816125979"/>
      </bottom>
      <diagonal/>
    </border>
    <border>
      <left/>
      <right/>
      <top style="medium">
        <color theme="0" tint="-0.49995422223578601"/>
      </top>
      <bottom style="double">
        <color theme="0" tint="-0.49995422223578601"/>
      </bottom>
      <diagonal/>
    </border>
    <border>
      <left/>
      <right/>
      <top style="medium">
        <color theme="0" tint="-0.49992370372631001"/>
      </top>
      <bottom style="double">
        <color theme="0" tint="-0.4999237037263100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ck">
        <color theme="0" tint="-0.49995422223578601"/>
      </top>
      <bottom style="thick">
        <color theme="0" tint="-0.49995422223578601"/>
      </bottom>
      <diagonal/>
    </border>
    <border>
      <left/>
      <right/>
      <top style="thick">
        <color theme="0" tint="-0.49992370372631001"/>
      </top>
      <bottom style="thick">
        <color theme="0" tint="-0.49992370372631001"/>
      </bottom>
      <diagonal/>
    </border>
  </borders>
  <cellStyleXfs count="103">
    <xf numFmtId="37" fontId="0" fillId="0" borderId="0"/>
    <xf numFmtId="43" fontId="4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0" fontId="3" fillId="0" borderId="0"/>
    <xf numFmtId="37" fontId="17" fillId="10" borderId="0">
      <alignment horizontal="left" vertical="center"/>
    </xf>
    <xf numFmtId="43" fontId="3" fillId="0" borderId="0" applyFont="0" applyFill="0" applyBorder="0" applyAlignment="0" applyProtection="0"/>
    <xf numFmtId="0" fontId="3" fillId="9" borderId="33" applyNumberFormat="0" applyFont="0" applyAlignment="0" applyProtection="0"/>
    <xf numFmtId="44" fontId="3" fillId="0" borderId="0" applyFont="0" applyFill="0" applyBorder="0" applyAlignment="0" applyProtection="0"/>
    <xf numFmtId="0" fontId="18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9" fillId="0" borderId="34" applyNumberFormat="0" applyFill="0" applyAlignment="0" applyProtection="0"/>
    <xf numFmtId="0" fontId="20" fillId="0" borderId="35" applyNumberFormat="0" applyFill="0" applyAlignment="0" applyProtection="0"/>
    <xf numFmtId="0" fontId="21" fillId="0" borderId="36" applyNumberFormat="0" applyFill="0" applyAlignment="0" applyProtection="0"/>
    <xf numFmtId="0" fontId="21" fillId="0" borderId="0" applyNumberFormat="0" applyFill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4" fillId="14" borderId="37" applyNumberFormat="0" applyAlignment="0" applyProtection="0"/>
    <xf numFmtId="0" fontId="25" fillId="15" borderId="38" applyNumberFormat="0" applyAlignment="0" applyProtection="0"/>
    <xf numFmtId="0" fontId="26" fillId="15" borderId="37" applyNumberFormat="0" applyAlignment="0" applyProtection="0"/>
    <xf numFmtId="0" fontId="27" fillId="0" borderId="39" applyNumberFormat="0" applyFill="0" applyAlignment="0" applyProtection="0"/>
    <xf numFmtId="0" fontId="28" fillId="16" borderId="40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41" applyNumberFormat="0" applyFill="0" applyAlignment="0" applyProtection="0"/>
    <xf numFmtId="0" fontId="3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13" borderId="0" applyNumberFormat="0" applyBorder="0" applyAlignment="0" applyProtection="0"/>
    <xf numFmtId="0" fontId="2" fillId="9" borderId="33" applyNumberFormat="0" applyFont="0" applyAlignment="0" applyProtection="0"/>
    <xf numFmtId="0" fontId="32" fillId="20" borderId="0" applyNumberFormat="0" applyBorder="0" applyAlignment="0" applyProtection="0"/>
    <xf numFmtId="0" fontId="32" fillId="24" borderId="0" applyNumberFormat="0" applyBorder="0" applyAlignment="0" applyProtection="0"/>
    <xf numFmtId="0" fontId="32" fillId="28" borderId="0" applyNumberFormat="0" applyBorder="0" applyAlignment="0" applyProtection="0"/>
    <xf numFmtId="0" fontId="32" fillId="32" borderId="0" applyNumberFormat="0" applyBorder="0" applyAlignment="0" applyProtection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166" fontId="36" fillId="41" borderId="0">
      <alignment vertical="center"/>
    </xf>
    <xf numFmtId="37" fontId="37" fillId="42" borderId="0" applyNumberFormat="0">
      <protection locked="0"/>
    </xf>
    <xf numFmtId="0" fontId="28" fillId="43" borderId="42">
      <alignment horizontal="center" vertical="center" wrapText="1"/>
    </xf>
    <xf numFmtId="0" fontId="38" fillId="41" borderId="43">
      <alignment horizontal="center"/>
    </xf>
    <xf numFmtId="37" fontId="39" fillId="44" borderId="44" applyNumberFormat="0">
      <alignment vertical="top"/>
      <protection locked="0"/>
    </xf>
    <xf numFmtId="37" fontId="40" fillId="44" borderId="45" applyNumberFormat="0">
      <protection locked="0"/>
    </xf>
    <xf numFmtId="0" fontId="35" fillId="45" borderId="46">
      <alignment vertical="center"/>
      <protection locked="0"/>
    </xf>
    <xf numFmtId="38" fontId="41" fillId="46" borderId="46">
      <alignment vertical="center"/>
      <protection locked="0"/>
    </xf>
    <xf numFmtId="0" fontId="42" fillId="47" borderId="46">
      <alignment vertical="center" wrapText="1"/>
      <protection locked="0"/>
    </xf>
    <xf numFmtId="168" fontId="43" fillId="48" borderId="46">
      <alignment vertical="center"/>
      <protection locked="0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37" fontId="8" fillId="4" borderId="0" applyFill="0"/>
    <xf numFmtId="0" fontId="45" fillId="0" borderId="0">
      <alignment vertical="center"/>
    </xf>
    <xf numFmtId="41" fontId="36" fillId="0" borderId="0">
      <alignment vertical="center"/>
    </xf>
    <xf numFmtId="9" fontId="4" fillId="0" borderId="0" applyFont="0" applyFill="0" applyBorder="0" applyAlignment="0" applyProtection="0"/>
    <xf numFmtId="168" fontId="36" fillId="0" borderId="0">
      <alignment vertical="center"/>
    </xf>
    <xf numFmtId="37" fontId="46" fillId="0" borderId="0">
      <alignment horizontal="left" vertical="center"/>
    </xf>
    <xf numFmtId="0" fontId="47" fillId="0" borderId="0">
      <alignment horizontal="right" vertical="center"/>
    </xf>
    <xf numFmtId="0" fontId="48" fillId="0" borderId="0">
      <alignment vertical="center"/>
    </xf>
    <xf numFmtId="0" fontId="21" fillId="41" borderId="47">
      <alignment vertical="center"/>
    </xf>
    <xf numFmtId="37" fontId="21" fillId="49" borderId="48" applyNumberFormat="0">
      <alignment vertical="center"/>
      <protection locked="0"/>
    </xf>
    <xf numFmtId="0" fontId="17" fillId="50" borderId="49">
      <alignment horizontal="left" vertical="center"/>
    </xf>
    <xf numFmtId="167" fontId="35" fillId="51" borderId="50">
      <alignment vertical="center"/>
    </xf>
    <xf numFmtId="38" fontId="35" fillId="51" borderId="50">
      <alignment vertical="center"/>
    </xf>
    <xf numFmtId="37" fontId="40" fillId="44" borderId="51" applyNumberFormat="0">
      <alignment vertical="center"/>
      <protection locked="0"/>
    </xf>
    <xf numFmtId="37" fontId="49" fillId="49" borderId="52" applyNumberFormat="0">
      <alignment vertical="center"/>
      <protection locked="0"/>
    </xf>
    <xf numFmtId="38" fontId="17" fillId="41" borderId="49">
      <alignment horizontal="left" vertical="center"/>
    </xf>
    <xf numFmtId="38" fontId="36" fillId="41" borderId="50">
      <alignment vertical="center"/>
    </xf>
    <xf numFmtId="167" fontId="36" fillId="41" borderId="50">
      <alignment vertical="center"/>
    </xf>
    <xf numFmtId="169" fontId="50" fillId="52" borderId="0">
      <alignment horizontal="right" vertical="center"/>
    </xf>
    <xf numFmtId="38" fontId="50" fillId="52" borderId="0">
      <alignment vertical="center"/>
    </xf>
    <xf numFmtId="0" fontId="50" fillId="52" borderId="0">
      <alignment horizontal="right" vertical="center"/>
    </xf>
    <xf numFmtId="37" fontId="50" fillId="52" borderId="0" applyNumberFormat="0">
      <alignment vertical="center"/>
      <protection locked="0"/>
    </xf>
    <xf numFmtId="0" fontId="40" fillId="44" borderId="45"/>
    <xf numFmtId="0" fontId="39" fillId="44" borderId="44">
      <alignment vertical="top"/>
    </xf>
    <xf numFmtId="0" fontId="40" fillId="41" borderId="51">
      <alignment vertical="center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9" borderId="33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</cellStyleXfs>
  <cellXfs count="421">
    <xf numFmtId="37" fontId="0" fillId="0" borderId="0" xfId="0"/>
    <xf numFmtId="37" fontId="6" fillId="0" borderId="0" xfId="0" applyFont="1" applyBorder="1"/>
    <xf numFmtId="37" fontId="6" fillId="0" borderId="0" xfId="0" applyFont="1"/>
    <xf numFmtId="37" fontId="5" fillId="0" borderId="0" xfId="0" applyFont="1" applyFill="1" applyBorder="1"/>
    <xf numFmtId="37" fontId="7" fillId="0" borderId="0" xfId="0" applyNumberFormat="1" applyFont="1" applyFill="1" applyBorder="1" applyAlignment="1" applyProtection="1">
      <alignment horizontal="centerContinuous"/>
    </xf>
    <xf numFmtId="37" fontId="8" fillId="0" borderId="0" xfId="0" applyFont="1" applyBorder="1" applyAlignment="1">
      <alignment horizontal="centerContinuous"/>
    </xf>
    <xf numFmtId="37" fontId="8" fillId="0" borderId="0" xfId="0" applyFont="1" applyAlignment="1">
      <alignment horizontal="centerContinuous"/>
    </xf>
    <xf numFmtId="37" fontId="8" fillId="0" borderId="0" xfId="0" applyFont="1"/>
    <xf numFmtId="37" fontId="8" fillId="0" borderId="0" xfId="0" applyFont="1" applyBorder="1"/>
    <xf numFmtId="37" fontId="7" fillId="0" borderId="0" xfId="0" applyNumberFormat="1" applyFont="1" applyFill="1" applyBorder="1" applyAlignment="1" applyProtection="1">
      <alignment horizontal="center"/>
    </xf>
    <xf numFmtId="37" fontId="8" fillId="0" borderId="0" xfId="0" quotePrefix="1" applyNumberFormat="1" applyFont="1" applyBorder="1" applyAlignment="1" applyProtection="1">
      <alignment horizontal="left"/>
    </xf>
    <xf numFmtId="37" fontId="9" fillId="0" borderId="0" xfId="0" applyFont="1"/>
    <xf numFmtId="37" fontId="8" fillId="0" borderId="0" xfId="0" quotePrefix="1" applyNumberFormat="1" applyFont="1" applyBorder="1" applyAlignment="1" applyProtection="1">
      <alignment horizontal="center"/>
    </xf>
    <xf numFmtId="37" fontId="7" fillId="0" borderId="1" xfId="0" applyNumberFormat="1" applyFont="1" applyFill="1" applyBorder="1" applyProtection="1"/>
    <xf numFmtId="37" fontId="7" fillId="0" borderId="2" xfId="0" applyNumberFormat="1" applyFont="1" applyFill="1" applyBorder="1" applyAlignment="1" applyProtection="1"/>
    <xf numFmtId="37" fontId="7" fillId="0" borderId="2" xfId="0" applyNumberFormat="1" applyFont="1" applyFill="1" applyBorder="1" applyAlignment="1" applyProtection="1">
      <alignment horizontal="center"/>
    </xf>
    <xf numFmtId="37" fontId="7" fillId="0" borderId="3" xfId="0" applyNumberFormat="1" applyFont="1" applyFill="1" applyBorder="1" applyProtection="1"/>
    <xf numFmtId="37" fontId="7" fillId="0" borderId="4" xfId="0" applyNumberFormat="1" applyFont="1" applyFill="1" applyBorder="1" applyAlignment="1" applyProtection="1"/>
    <xf numFmtId="37" fontId="7" fillId="0" borderId="4" xfId="0" applyNumberFormat="1" applyFont="1" applyFill="1" applyBorder="1" applyAlignment="1" applyProtection="1">
      <alignment horizontal="center"/>
    </xf>
    <xf numFmtId="37" fontId="7" fillId="0" borderId="3" xfId="0" applyFont="1" applyFill="1" applyBorder="1"/>
    <xf numFmtId="37" fontId="7" fillId="0" borderId="4" xfId="0" applyFont="1" applyFill="1" applyBorder="1"/>
    <xf numFmtId="37" fontId="7" fillId="0" borderId="2" xfId="0" applyNumberFormat="1" applyFont="1" applyFill="1" applyBorder="1" applyProtection="1"/>
    <xf numFmtId="37" fontId="7" fillId="0" borderId="2" xfId="0" quotePrefix="1" applyNumberFormat="1" applyFont="1" applyFill="1" applyBorder="1" applyAlignment="1" applyProtection="1">
      <alignment horizontal="left"/>
    </xf>
    <xf numFmtId="37" fontId="7" fillId="0" borderId="1" xfId="0" applyNumberFormat="1" applyFont="1" applyFill="1" applyBorder="1" applyAlignment="1" applyProtection="1"/>
    <xf numFmtId="37" fontId="7" fillId="0" borderId="2" xfId="0" applyFont="1" applyFill="1" applyBorder="1"/>
    <xf numFmtId="37" fontId="7" fillId="0" borderId="4" xfId="0" applyFont="1" applyFill="1" applyBorder="1" applyAlignment="1">
      <alignment horizontal="center"/>
    </xf>
    <xf numFmtId="39" fontId="7" fillId="0" borderId="2" xfId="0" applyNumberFormat="1" applyFont="1" applyFill="1" applyBorder="1" applyAlignment="1" applyProtection="1"/>
    <xf numFmtId="37" fontId="8" fillId="0" borderId="2" xfId="0" applyFont="1" applyBorder="1"/>
    <xf numFmtId="37" fontId="8" fillId="0" borderId="4" xfId="0" applyFont="1" applyBorder="1"/>
    <xf numFmtId="37" fontId="7" fillId="0" borderId="0" xfId="0" quotePrefix="1" applyNumberFormat="1" applyFont="1" applyFill="1" applyBorder="1" applyAlignment="1" applyProtection="1">
      <alignment horizontal="left"/>
    </xf>
    <xf numFmtId="37" fontId="7" fillId="0" borderId="0" xfId="0" applyFont="1" applyFill="1" applyBorder="1"/>
    <xf numFmtId="37" fontId="7" fillId="0" borderId="0" xfId="0" quotePrefix="1" applyNumberFormat="1" applyFont="1" applyFill="1" applyBorder="1" applyAlignment="1" applyProtection="1">
      <alignment horizontal="center"/>
    </xf>
    <xf numFmtId="37" fontId="7" fillId="0" borderId="5" xfId="0" applyFont="1" applyFill="1" applyBorder="1"/>
    <xf numFmtId="37" fontId="7" fillId="0" borderId="6" xfId="0" quotePrefix="1" applyNumberFormat="1" applyFont="1" applyFill="1" applyBorder="1" applyAlignment="1" applyProtection="1">
      <alignment horizontal="centerContinuous"/>
    </xf>
    <xf numFmtId="37" fontId="7" fillId="0" borderId="7" xfId="0" applyFont="1" applyFill="1" applyBorder="1" applyAlignment="1">
      <alignment horizontal="centerContinuous"/>
    </xf>
    <xf numFmtId="37" fontId="7" fillId="0" borderId="2" xfId="0" applyNumberFormat="1" applyFont="1" applyFill="1" applyBorder="1" applyAlignment="1" applyProtection="1">
      <alignment horizontal="centerContinuous"/>
    </xf>
    <xf numFmtId="37" fontId="7" fillId="0" borderId="2" xfId="0" applyFont="1" applyFill="1" applyBorder="1" applyAlignment="1">
      <alignment horizontal="centerContinuous"/>
    </xf>
    <xf numFmtId="37" fontId="7" fillId="0" borderId="8" xfId="0" applyNumberFormat="1" applyFont="1" applyFill="1" applyBorder="1" applyAlignment="1" applyProtection="1">
      <alignment horizontal="centerContinuous"/>
    </xf>
    <xf numFmtId="37" fontId="7" fillId="0" borderId="8" xfId="0" applyFont="1" applyFill="1" applyBorder="1"/>
    <xf numFmtId="37" fontId="7" fillId="0" borderId="1" xfId="0" applyNumberFormat="1" applyFont="1" applyFill="1" applyBorder="1" applyAlignment="1" applyProtection="1">
      <alignment horizontal="centerContinuous"/>
    </xf>
    <xf numFmtId="37" fontId="7" fillId="0" borderId="9" xfId="0" applyNumberFormat="1" applyFont="1" applyFill="1" applyBorder="1" applyProtection="1"/>
    <xf numFmtId="37" fontId="7" fillId="0" borderId="10" xfId="0" applyNumberFormat="1" applyFont="1" applyFill="1" applyBorder="1" applyAlignment="1" applyProtection="1"/>
    <xf numFmtId="37" fontId="7" fillId="0" borderId="11" xfId="0" applyFont="1" applyFill="1" applyBorder="1"/>
    <xf numFmtId="37" fontId="7" fillId="0" borderId="6" xfId="0" applyNumberFormat="1" applyFont="1" applyFill="1" applyBorder="1" applyAlignment="1" applyProtection="1">
      <alignment horizontal="centerContinuous"/>
    </xf>
    <xf numFmtId="37" fontId="7" fillId="0" borderId="4" xfId="0" applyFont="1" applyFill="1" applyBorder="1" applyAlignment="1">
      <alignment horizontal="centerContinuous"/>
    </xf>
    <xf numFmtId="37" fontId="7" fillId="0" borderId="0" xfId="0" applyNumberFormat="1" applyFont="1" applyFill="1" applyBorder="1" applyAlignment="1" applyProtection="1"/>
    <xf numFmtId="37" fontId="7" fillId="0" borderId="6" xfId="0" applyFont="1" applyFill="1" applyBorder="1" applyAlignment="1">
      <alignment horizontal="center"/>
    </xf>
    <xf numFmtId="37" fontId="7" fillId="0" borderId="7" xfId="0" applyFont="1" applyFill="1" applyBorder="1" applyAlignment="1">
      <alignment horizontal="center"/>
    </xf>
    <xf numFmtId="37" fontId="7" fillId="0" borderId="2" xfId="0" quotePrefix="1" applyNumberFormat="1" applyFont="1" applyFill="1" applyBorder="1" applyAlignment="1" applyProtection="1"/>
    <xf numFmtId="37" fontId="7" fillId="0" borderId="8" xfId="0" applyNumberFormat="1" applyFont="1" applyFill="1" applyBorder="1" applyAlignment="1" applyProtection="1"/>
    <xf numFmtId="37" fontId="7" fillId="0" borderId="12" xfId="0" applyFont="1" applyFill="1" applyBorder="1"/>
    <xf numFmtId="37" fontId="7" fillId="0" borderId="10" xfId="0" applyFont="1" applyFill="1" applyBorder="1"/>
    <xf numFmtId="37" fontId="7" fillId="0" borderId="7" xfId="0" applyFont="1" applyFill="1" applyBorder="1"/>
    <xf numFmtId="37" fontId="7" fillId="0" borderId="9" xfId="0" applyFont="1" applyFill="1" applyBorder="1"/>
    <xf numFmtId="37" fontId="7" fillId="0" borderId="10" xfId="0" applyFont="1" applyFill="1" applyBorder="1" applyAlignment="1">
      <alignment horizontal="center"/>
    </xf>
    <xf numFmtId="164" fontId="7" fillId="0" borderId="2" xfId="0" applyNumberFormat="1" applyFont="1" applyFill="1" applyBorder="1" applyProtection="1"/>
    <xf numFmtId="37" fontId="7" fillId="0" borderId="2" xfId="0" applyFont="1" applyFill="1" applyBorder="1" applyAlignment="1">
      <alignment horizontal="center"/>
    </xf>
    <xf numFmtId="37" fontId="7" fillId="0" borderId="13" xfId="0" applyNumberFormat="1" applyFont="1" applyFill="1" applyBorder="1" applyProtection="1"/>
    <xf numFmtId="37" fontId="7" fillId="0" borderId="0" xfId="0" applyFont="1" applyFill="1" applyBorder="1" applyAlignment="1">
      <alignment horizontal="center"/>
    </xf>
    <xf numFmtId="164" fontId="7" fillId="0" borderId="2" xfId="0" applyNumberFormat="1" applyFont="1" applyFill="1" applyBorder="1" applyAlignment="1" applyProtection="1">
      <alignment horizontal="right"/>
    </xf>
    <xf numFmtId="37" fontId="7" fillId="0" borderId="2" xfId="0" applyFont="1" applyFill="1" applyBorder="1" applyAlignment="1"/>
    <xf numFmtId="164" fontId="7" fillId="0" borderId="1" xfId="0" applyNumberFormat="1" applyFont="1" applyFill="1" applyBorder="1" applyProtection="1"/>
    <xf numFmtId="164" fontId="7" fillId="0" borderId="1" xfId="0" applyNumberFormat="1" applyFont="1" applyFill="1" applyBorder="1" applyAlignment="1" applyProtection="1"/>
    <xf numFmtId="164" fontId="7" fillId="0" borderId="2" xfId="0" quotePrefix="1" applyNumberFormat="1" applyFont="1" applyFill="1" applyBorder="1" applyAlignment="1" applyProtection="1">
      <alignment horizontal="left"/>
    </xf>
    <xf numFmtId="37" fontId="7" fillId="0" borderId="9" xfId="0" applyNumberFormat="1" applyFont="1" applyFill="1" applyBorder="1" applyAlignment="1" applyProtection="1"/>
    <xf numFmtId="37" fontId="7" fillId="0" borderId="12" xfId="0" quotePrefix="1" applyNumberFormat="1" applyFont="1" applyFill="1" applyBorder="1" applyAlignment="1" applyProtection="1">
      <alignment horizontal="left"/>
    </xf>
    <xf numFmtId="37" fontId="7" fillId="0" borderId="14" xfId="0" applyFont="1" applyFill="1" applyBorder="1" applyAlignment="1">
      <alignment horizontal="center"/>
    </xf>
    <xf numFmtId="37" fontId="7" fillId="0" borderId="8" xfId="0" applyFont="1" applyFill="1" applyBorder="1" applyAlignment="1">
      <alignment horizontal="center"/>
    </xf>
    <xf numFmtId="37" fontId="7" fillId="0" borderId="14" xfId="0" applyFont="1" applyFill="1" applyBorder="1"/>
    <xf numFmtId="37" fontId="8" fillId="0" borderId="14" xfId="0" applyFont="1" applyBorder="1"/>
    <xf numFmtId="37" fontId="8" fillId="0" borderId="8" xfId="0" applyFont="1" applyBorder="1"/>
    <xf numFmtId="37" fontId="7" fillId="0" borderId="8" xfId="0" applyFont="1" applyFill="1" applyBorder="1" applyAlignment="1">
      <alignment horizontal="centerContinuous"/>
    </xf>
    <xf numFmtId="37" fontId="7" fillId="0" borderId="7" xfId="0" applyNumberFormat="1" applyFont="1" applyFill="1" applyBorder="1" applyAlignment="1" applyProtection="1">
      <alignment horizontal="center"/>
    </xf>
    <xf numFmtId="37" fontId="7" fillId="0" borderId="13" xfId="0" applyFont="1" applyFill="1" applyBorder="1"/>
    <xf numFmtId="37" fontId="8" fillId="0" borderId="13" xfId="0" applyFont="1" applyBorder="1"/>
    <xf numFmtId="37" fontId="7" fillId="0" borderId="3" xfId="0" applyFont="1" applyFill="1" applyBorder="1" applyAlignment="1">
      <alignment horizontal="centerContinuous"/>
    </xf>
    <xf numFmtId="37" fontId="8" fillId="0" borderId="0" xfId="0" applyFont="1" applyBorder="1" applyAlignment="1">
      <alignment horizontal="center"/>
    </xf>
    <xf numFmtId="37" fontId="8" fillId="0" borderId="0" xfId="0" applyFont="1" applyBorder="1" applyAlignment="1"/>
    <xf numFmtId="37" fontId="8" fillId="0" borderId="0" xfId="0" applyFont="1" applyAlignment="1"/>
    <xf numFmtId="37" fontId="8" fillId="0" borderId="0" xfId="0" quotePrefix="1" applyNumberFormat="1" applyFont="1" applyBorder="1" applyAlignment="1" applyProtection="1"/>
    <xf numFmtId="37" fontId="9" fillId="0" borderId="0" xfId="0" applyFont="1" applyAlignment="1"/>
    <xf numFmtId="37" fontId="7" fillId="0" borderId="3" xfId="0" applyNumberFormat="1" applyFont="1" applyFill="1" applyBorder="1" applyAlignment="1" applyProtection="1"/>
    <xf numFmtId="37" fontId="7" fillId="0" borderId="3" xfId="0" applyFont="1" applyFill="1" applyBorder="1" applyAlignment="1"/>
    <xf numFmtId="37" fontId="7" fillId="0" borderId="4" xfId="0" applyFont="1" applyFill="1" applyBorder="1" applyAlignment="1"/>
    <xf numFmtId="4" fontId="7" fillId="0" borderId="2" xfId="0" applyNumberFormat="1" applyFont="1" applyFill="1" applyBorder="1" applyAlignment="1" applyProtection="1"/>
    <xf numFmtId="37" fontId="8" fillId="0" borderId="10" xfId="0" applyFont="1" applyBorder="1" applyAlignment="1"/>
    <xf numFmtId="3" fontId="7" fillId="0" borderId="2" xfId="0" applyNumberFormat="1" applyFont="1" applyFill="1" applyBorder="1" applyAlignment="1" applyProtection="1"/>
    <xf numFmtId="2" fontId="7" fillId="0" borderId="2" xfId="0" applyNumberFormat="1" applyFont="1" applyFill="1" applyBorder="1" applyAlignment="1" applyProtection="1"/>
    <xf numFmtId="37" fontId="7" fillId="0" borderId="4" xfId="0" quotePrefix="1" applyNumberFormat="1" applyFont="1" applyFill="1" applyBorder="1" applyAlignment="1" applyProtection="1">
      <alignment horizontal="center"/>
    </xf>
    <xf numFmtId="37" fontId="7" fillId="0" borderId="2" xfId="0" quotePrefix="1" applyNumberFormat="1" applyFont="1" applyFill="1" applyBorder="1" applyAlignment="1" applyProtection="1">
      <alignment horizontal="center"/>
    </xf>
    <xf numFmtId="37" fontId="8" fillId="0" borderId="2" xfId="0" applyFont="1" applyBorder="1" applyAlignment="1">
      <alignment horizontal="center"/>
    </xf>
    <xf numFmtId="37" fontId="8" fillId="0" borderId="4" xfId="0" applyFont="1" applyBorder="1" applyAlignment="1">
      <alignment horizontal="center"/>
    </xf>
    <xf numFmtId="37" fontId="7" fillId="2" borderId="2" xfId="0" applyNumberFormat="1" applyFont="1" applyFill="1" applyBorder="1" applyProtection="1"/>
    <xf numFmtId="37" fontId="7" fillId="2" borderId="2" xfId="0" applyNumberFormat="1" applyFont="1" applyFill="1" applyBorder="1" applyAlignment="1" applyProtection="1"/>
    <xf numFmtId="37" fontId="7" fillId="0" borderId="0" xfId="0" applyNumberFormat="1" applyFont="1" applyFill="1" applyBorder="1" applyAlignment="1" applyProtection="1">
      <alignment horizontal="left"/>
    </xf>
    <xf numFmtId="37" fontId="8" fillId="0" borderId="7" xfId="0" applyFont="1" applyBorder="1" applyAlignment="1">
      <alignment horizontal="centerContinuous"/>
    </xf>
    <xf numFmtId="37" fontId="7" fillId="0" borderId="9" xfId="0" quotePrefix="1" applyNumberFormat="1" applyFont="1" applyFill="1" applyBorder="1" applyAlignment="1" applyProtection="1"/>
    <xf numFmtId="37" fontId="7" fillId="0" borderId="8" xfId="0" quotePrefix="1" applyNumberFormat="1" applyFont="1" applyFill="1" applyBorder="1" applyAlignment="1" applyProtection="1">
      <alignment horizontal="left"/>
    </xf>
    <xf numFmtId="37" fontId="7" fillId="0" borderId="4" xfId="0" applyNumberFormat="1" applyFont="1" applyFill="1" applyBorder="1" applyProtection="1"/>
    <xf numFmtId="37" fontId="8" fillId="0" borderId="1" xfId="0" applyFont="1" applyBorder="1"/>
    <xf numFmtId="37" fontId="8" fillId="0" borderId="8" xfId="0" applyFont="1" applyBorder="1" applyAlignment="1">
      <alignment horizontal="centerContinuous"/>
    </xf>
    <xf numFmtId="37" fontId="8" fillId="0" borderId="2" xfId="0" applyFont="1" applyBorder="1" applyAlignment="1">
      <alignment horizontal="centerContinuous"/>
    </xf>
    <xf numFmtId="37" fontId="7" fillId="0" borderId="11" xfId="0" applyNumberFormat="1" applyFont="1" applyFill="1" applyBorder="1" applyProtection="1"/>
    <xf numFmtId="37" fontId="7" fillId="0" borderId="6" xfId="0" applyFont="1" applyFill="1" applyBorder="1" applyAlignment="1">
      <alignment horizontal="centerContinuous"/>
    </xf>
    <xf numFmtId="37" fontId="7" fillId="0" borderId="1" xfId="0" applyFont="1" applyFill="1" applyBorder="1" applyAlignment="1">
      <alignment horizontal="centerContinuous"/>
    </xf>
    <xf numFmtId="37" fontId="8" fillId="0" borderId="0" xfId="0" applyNumberFormat="1" applyFont="1" applyBorder="1" applyProtection="1"/>
    <xf numFmtId="37" fontId="8" fillId="0" borderId="0" xfId="0" applyNumberFormat="1" applyFont="1" applyBorder="1" applyAlignment="1" applyProtection="1">
      <alignment horizontal="center"/>
    </xf>
    <xf numFmtId="37" fontId="7" fillId="0" borderId="5" xfId="0" applyNumberFormat="1" applyFont="1" applyFill="1" applyBorder="1" applyAlignment="1" applyProtection="1">
      <alignment horizontal="centerContinuous"/>
    </xf>
    <xf numFmtId="37" fontId="8" fillId="0" borderId="6" xfId="0" applyFont="1" applyBorder="1" applyAlignment="1">
      <alignment horizontal="centerContinuous"/>
    </xf>
    <xf numFmtId="37" fontId="7" fillId="0" borderId="2" xfId="0" quotePrefix="1" applyNumberFormat="1" applyFont="1" applyFill="1" applyBorder="1" applyAlignment="1" applyProtection="1">
      <alignment horizontal="centerContinuous"/>
    </xf>
    <xf numFmtId="37" fontId="7" fillId="0" borderId="3" xfId="0" applyNumberFormat="1" applyFont="1" applyFill="1" applyBorder="1" applyAlignment="1" applyProtection="1">
      <alignment horizontal="center"/>
    </xf>
    <xf numFmtId="37" fontId="7" fillId="0" borderId="1" xfId="0" applyNumberFormat="1" applyFont="1" applyFill="1" applyBorder="1" applyAlignment="1" applyProtection="1">
      <alignment horizontal="center"/>
    </xf>
    <xf numFmtId="37" fontId="7" fillId="0" borderId="13" xfId="0" applyNumberFormat="1" applyFont="1" applyFill="1" applyBorder="1" applyAlignment="1" applyProtection="1">
      <alignment horizontal="center"/>
    </xf>
    <xf numFmtId="37" fontId="7" fillId="0" borderId="0" xfId="0" quotePrefix="1" applyNumberFormat="1" applyFont="1" applyFill="1" applyBorder="1" applyAlignment="1" applyProtection="1"/>
    <xf numFmtId="37" fontId="7" fillId="0" borderId="4" xfId="0" quotePrefix="1" applyNumberFormat="1" applyFont="1" applyFill="1" applyBorder="1" applyAlignment="1" applyProtection="1"/>
    <xf numFmtId="37" fontId="7" fillId="0" borderId="13" xfId="0" applyNumberFormat="1" applyFont="1" applyFill="1" applyBorder="1" applyAlignment="1" applyProtection="1">
      <alignment horizontal="centerContinuous"/>
    </xf>
    <xf numFmtId="37" fontId="8" fillId="0" borderId="4" xfId="0" applyFont="1" applyBorder="1" applyAlignment="1">
      <alignment horizontal="centerContinuous"/>
    </xf>
    <xf numFmtId="37" fontId="7" fillId="0" borderId="7" xfId="0" applyNumberFormat="1" applyFont="1" applyFill="1" applyBorder="1" applyAlignment="1" applyProtection="1">
      <alignment horizontal="centerContinuous"/>
    </xf>
    <xf numFmtId="37" fontId="7" fillId="0" borderId="14" xfId="0" applyNumberFormat="1" applyFont="1" applyFill="1" applyBorder="1" applyAlignment="1" applyProtection="1">
      <alignment horizontal="left"/>
    </xf>
    <xf numFmtId="37" fontId="8" fillId="0" borderId="12" xfId="0" applyFont="1" applyBorder="1"/>
    <xf numFmtId="37" fontId="8" fillId="0" borderId="6" xfId="0" applyFont="1" applyBorder="1"/>
    <xf numFmtId="37" fontId="8" fillId="0" borderId="7" xfId="0" applyFont="1" applyBorder="1"/>
    <xf numFmtId="37" fontId="8" fillId="0" borderId="15" xfId="0" applyFont="1" applyBorder="1"/>
    <xf numFmtId="37" fontId="8" fillId="0" borderId="12" xfId="0" quotePrefix="1" applyNumberFormat="1" applyFont="1" applyBorder="1" applyAlignment="1" applyProtection="1"/>
    <xf numFmtId="37" fontId="8" fillId="0" borderId="12" xfId="0" quotePrefix="1" applyNumberFormat="1" applyFont="1" applyBorder="1" applyAlignment="1" applyProtection="1">
      <alignment horizontal="left"/>
    </xf>
    <xf numFmtId="37" fontId="8" fillId="0" borderId="12" xfId="0" applyNumberFormat="1" applyFont="1" applyBorder="1" applyAlignment="1" applyProtection="1"/>
    <xf numFmtId="37" fontId="8" fillId="0" borderId="10" xfId="0" applyFont="1" applyBorder="1"/>
    <xf numFmtId="37" fontId="7" fillId="0" borderId="8" xfId="0" applyNumberFormat="1" applyFont="1" applyFill="1" applyBorder="1" applyProtection="1"/>
    <xf numFmtId="37" fontId="7" fillId="0" borderId="14" xfId="0" applyFont="1" applyFill="1" applyBorder="1" applyAlignment="1">
      <alignment horizontal="centerContinuous"/>
    </xf>
    <xf numFmtId="37" fontId="7" fillId="0" borderId="12" xfId="0" applyNumberFormat="1" applyFont="1" applyFill="1" applyBorder="1" applyAlignment="1" applyProtection="1"/>
    <xf numFmtId="37" fontId="7" fillId="0" borderId="1" xfId="0" applyFont="1" applyFill="1" applyBorder="1"/>
    <xf numFmtId="37" fontId="8" fillId="0" borderId="3" xfId="0" applyNumberFormat="1" applyFont="1" applyBorder="1" applyProtection="1"/>
    <xf numFmtId="37" fontId="8" fillId="2" borderId="0" xfId="0" applyFont="1" applyFill="1" applyBorder="1"/>
    <xf numFmtId="37" fontId="8" fillId="2" borderId="4" xfId="0" applyFont="1" applyFill="1" applyBorder="1"/>
    <xf numFmtId="37" fontId="8" fillId="0" borderId="9" xfId="0" applyFont="1" applyBorder="1"/>
    <xf numFmtId="37" fontId="7" fillId="0" borderId="12" xfId="0" applyNumberFormat="1" applyFont="1" applyFill="1" applyBorder="1" applyAlignment="1" applyProtection="1">
      <alignment horizontal="left"/>
    </xf>
    <xf numFmtId="37" fontId="7" fillId="0" borderId="10" xfId="0" applyNumberFormat="1" applyFont="1" applyFill="1" applyBorder="1" applyAlignment="1" applyProtection="1">
      <alignment horizontal="right"/>
    </xf>
    <xf numFmtId="37" fontId="8" fillId="0" borderId="10" xfId="0" applyNumberFormat="1" applyFont="1" applyBorder="1" applyProtection="1"/>
    <xf numFmtId="37" fontId="8" fillId="2" borderId="12" xfId="0" applyFont="1" applyFill="1" applyBorder="1"/>
    <xf numFmtId="37" fontId="8" fillId="2" borderId="10" xfId="0" applyFont="1" applyFill="1" applyBorder="1"/>
    <xf numFmtId="37" fontId="7" fillId="0" borderId="1" xfId="0" applyFont="1" applyFill="1" applyBorder="1" applyAlignment="1"/>
    <xf numFmtId="37" fontId="8" fillId="0" borderId="16" xfId="0" applyFont="1" applyBorder="1"/>
    <xf numFmtId="37" fontId="8" fillId="0" borderId="17" xfId="0" applyFont="1" applyBorder="1"/>
    <xf numFmtId="37" fontId="8" fillId="0" borderId="18" xfId="0" applyFont="1" applyBorder="1"/>
    <xf numFmtId="37" fontId="8" fillId="0" borderId="19" xfId="0" applyFont="1" applyBorder="1"/>
    <xf numFmtId="37" fontId="8" fillId="0" borderId="20" xfId="0" applyFont="1" applyBorder="1"/>
    <xf numFmtId="37" fontId="8" fillId="0" borderId="21" xfId="0" applyFont="1" applyBorder="1"/>
    <xf numFmtId="37" fontId="8" fillId="0" borderId="22" xfId="0" applyFont="1" applyBorder="1"/>
    <xf numFmtId="37" fontId="8" fillId="0" borderId="23" xfId="0" applyFont="1" applyBorder="1"/>
    <xf numFmtId="37" fontId="8" fillId="0" borderId="17" xfId="0" applyFont="1" applyBorder="1" applyAlignment="1">
      <alignment horizontal="center"/>
    </xf>
    <xf numFmtId="37" fontId="8" fillId="0" borderId="17" xfId="0" applyFont="1" applyBorder="1" applyAlignment="1">
      <alignment horizontal="right"/>
    </xf>
    <xf numFmtId="37" fontId="8" fillId="0" borderId="0" xfId="0" applyFont="1" applyBorder="1" applyAlignment="1">
      <alignment horizontal="right"/>
    </xf>
    <xf numFmtId="37" fontId="8" fillId="0" borderId="24" xfId="0" applyFont="1" applyBorder="1"/>
    <xf numFmtId="37" fontId="8" fillId="0" borderId="8" xfId="0" applyFont="1" applyBorder="1" applyAlignment="1">
      <alignment horizontal="center"/>
    </xf>
    <xf numFmtId="37" fontId="8" fillId="0" borderId="25" xfId="0" applyFont="1" applyBorder="1"/>
    <xf numFmtId="37" fontId="8" fillId="0" borderId="26" xfId="0" applyFont="1" applyBorder="1"/>
    <xf numFmtId="37" fontId="8" fillId="0" borderId="27" xfId="0" applyFont="1" applyBorder="1"/>
    <xf numFmtId="37" fontId="8" fillId="0" borderId="28" xfId="0" quotePrefix="1" applyFont="1" applyBorder="1" applyAlignment="1">
      <alignment horizontal="left"/>
    </xf>
    <xf numFmtId="37" fontId="8" fillId="0" borderId="29" xfId="0" applyFont="1" applyBorder="1"/>
    <xf numFmtId="37" fontId="8" fillId="0" borderId="28" xfId="0" applyFont="1" applyBorder="1" applyAlignment="1">
      <alignment horizontal="center"/>
    </xf>
    <xf numFmtId="37" fontId="8" fillId="0" borderId="30" xfId="0" applyFont="1" applyBorder="1"/>
    <xf numFmtId="37" fontId="8" fillId="0" borderId="31" xfId="0" applyFont="1" applyBorder="1"/>
    <xf numFmtId="37" fontId="8" fillId="0" borderId="31" xfId="0" applyFont="1" applyBorder="1" applyAlignment="1">
      <alignment horizontal="center"/>
    </xf>
    <xf numFmtId="37" fontId="8" fillId="0" borderId="32" xfId="0" applyFont="1" applyBorder="1"/>
    <xf numFmtId="37" fontId="11" fillId="0" borderId="0" xfId="0" applyFont="1"/>
    <xf numFmtId="37" fontId="9" fillId="0" borderId="0" xfId="0" quotePrefix="1" applyFont="1" applyAlignment="1">
      <alignment horizontal="right"/>
    </xf>
    <xf numFmtId="37" fontId="10" fillId="0" borderId="0" xfId="0" quotePrefix="1" applyFont="1" applyAlignment="1">
      <alignment horizontal="right"/>
    </xf>
    <xf numFmtId="37" fontId="8" fillId="0" borderId="0" xfId="0" quotePrefix="1" applyFont="1" applyBorder="1" applyAlignment="1">
      <alignment horizontal="right"/>
    </xf>
    <xf numFmtId="37" fontId="7" fillId="0" borderId="0" xfId="0" quotePrefix="1" applyNumberFormat="1" applyFont="1" applyFill="1" applyBorder="1" applyAlignment="1" applyProtection="1">
      <alignment horizontal="right"/>
    </xf>
    <xf numFmtId="37" fontId="8" fillId="0" borderId="0" xfId="0" quotePrefix="1" applyFont="1" applyAlignment="1">
      <alignment horizontal="right"/>
    </xf>
    <xf numFmtId="37" fontId="6" fillId="3" borderId="0" xfId="0" applyFont="1" applyFill="1" applyAlignment="1" applyProtection="1">
      <alignment horizontal="center"/>
    </xf>
    <xf numFmtId="37" fontId="6" fillId="3" borderId="0" xfId="0" quotePrefix="1" applyFont="1" applyFill="1" applyAlignment="1" applyProtection="1">
      <alignment horizontal="left"/>
    </xf>
    <xf numFmtId="37" fontId="6" fillId="3" borderId="0" xfId="0" applyFont="1" applyFill="1" applyAlignment="1" applyProtection="1">
      <alignment horizontal="right"/>
    </xf>
    <xf numFmtId="37" fontId="6" fillId="3" borderId="0" xfId="0" applyFont="1" applyFill="1" applyAlignment="1" applyProtection="1"/>
    <xf numFmtId="37" fontId="12" fillId="4" borderId="1" xfId="0" applyFont="1" applyFill="1" applyBorder="1" applyProtection="1">
      <protection locked="0"/>
    </xf>
    <xf numFmtId="37" fontId="6" fillId="3" borderId="0" xfId="0" applyFont="1" applyFill="1" applyProtection="1"/>
    <xf numFmtId="37" fontId="12" fillId="3" borderId="0" xfId="0" applyFont="1" applyFill="1" applyAlignment="1" applyProtection="1">
      <alignment horizontal="center"/>
    </xf>
    <xf numFmtId="37" fontId="6" fillId="3" borderId="0" xfId="0" quotePrefix="1" applyFont="1" applyFill="1" applyAlignment="1" applyProtection="1"/>
    <xf numFmtId="37" fontId="12" fillId="3" borderId="0" xfId="0" applyFont="1" applyFill="1" applyProtection="1"/>
    <xf numFmtId="37" fontId="6" fillId="0" borderId="0" xfId="0" applyFont="1" applyAlignment="1" applyProtection="1"/>
    <xf numFmtId="37" fontId="6" fillId="0" borderId="0" xfId="0" applyFont="1" applyProtection="1"/>
    <xf numFmtId="37" fontId="6" fillId="0" borderId="0" xfId="0" applyFont="1" applyAlignment="1" applyProtection="1">
      <alignment horizontal="center"/>
    </xf>
    <xf numFmtId="38" fontId="6" fillId="3" borderId="0" xfId="0" applyNumberFormat="1" applyFont="1" applyFill="1" applyAlignment="1" applyProtection="1">
      <alignment horizontal="center"/>
    </xf>
    <xf numFmtId="37" fontId="12" fillId="0" borderId="1" xfId="0" applyNumberFormat="1" applyFont="1" applyBorder="1" applyAlignment="1" applyProtection="1">
      <protection locked="0"/>
    </xf>
    <xf numFmtId="37" fontId="12" fillId="0" borderId="1" xfId="0" quotePrefix="1" applyNumberFormat="1" applyFont="1" applyBorder="1" applyProtection="1">
      <protection locked="0"/>
    </xf>
    <xf numFmtId="37" fontId="12" fillId="0" borderId="1" xfId="1" quotePrefix="1" applyNumberFormat="1" applyFont="1" applyBorder="1" applyProtection="1">
      <protection locked="0"/>
    </xf>
    <xf numFmtId="39" fontId="12" fillId="0" borderId="1" xfId="3" quotePrefix="1" applyNumberFormat="1" applyFont="1" applyBorder="1" applyProtection="1">
      <protection locked="0"/>
    </xf>
    <xf numFmtId="39" fontId="12" fillId="0" borderId="1" xfId="0" quotePrefix="1" applyNumberFormat="1" applyFont="1" applyBorder="1" applyProtection="1">
      <protection locked="0"/>
    </xf>
    <xf numFmtId="37" fontId="12" fillId="4" borderId="1" xfId="0" quotePrefix="1" applyNumberFormat="1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8" fontId="6" fillId="3" borderId="0" xfId="0" applyNumberFormat="1" applyFont="1" applyFill="1" applyAlignment="1" applyProtection="1">
      <alignment horizontal="right"/>
    </xf>
    <xf numFmtId="38" fontId="6" fillId="3" borderId="0" xfId="0" applyNumberFormat="1" applyFont="1" applyFill="1" applyProtection="1"/>
    <xf numFmtId="38" fontId="12" fillId="3" borderId="0" xfId="0" applyNumberFormat="1" applyFont="1" applyFill="1" applyAlignment="1" applyProtection="1">
      <alignment horizontal="center"/>
    </xf>
    <xf numFmtId="38" fontId="12" fillId="3" borderId="0" xfId="0" applyNumberFormat="1" applyFont="1" applyFill="1" applyProtection="1"/>
    <xf numFmtId="37" fontId="6" fillId="0" borderId="0" xfId="0" applyFont="1" applyFill="1" applyAlignment="1" applyProtection="1"/>
    <xf numFmtId="37" fontId="6" fillId="3" borderId="0" xfId="0" applyNumberFormat="1" applyFont="1" applyFill="1" applyProtection="1"/>
    <xf numFmtId="164" fontId="6" fillId="0" borderId="0" xfId="0" applyNumberFormat="1" applyFont="1" applyProtection="1"/>
    <xf numFmtId="39" fontId="6" fillId="0" borderId="0" xfId="0" applyNumberFormat="1" applyFont="1" applyProtection="1"/>
    <xf numFmtId="37" fontId="6" fillId="0" borderId="0" xfId="0" applyFont="1" applyAlignment="1" applyProtection="1">
      <alignment horizontal="left"/>
    </xf>
    <xf numFmtId="37" fontId="6" fillId="0" borderId="0" xfId="0" quotePrefix="1" applyFont="1" applyAlignment="1" applyProtection="1">
      <alignment horizontal="left"/>
    </xf>
    <xf numFmtId="164" fontId="6" fillId="0" borderId="0" xfId="0" applyNumberFormat="1" applyFont="1" applyAlignment="1" applyProtection="1">
      <alignment horizontal="left"/>
    </xf>
    <xf numFmtId="37" fontId="6" fillId="2" borderId="0" xfId="0" applyFont="1" applyFill="1" applyAlignment="1" applyProtection="1">
      <alignment horizontal="centerContinuous"/>
    </xf>
    <xf numFmtId="37" fontId="6" fillId="2" borderId="0" xfId="0" applyFont="1" applyFill="1" applyAlignment="1" applyProtection="1">
      <alignment horizontal="left"/>
    </xf>
    <xf numFmtId="37" fontId="6" fillId="2" borderId="0" xfId="0" applyFont="1" applyFill="1" applyAlignment="1" applyProtection="1">
      <alignment horizontal="center"/>
    </xf>
    <xf numFmtId="38" fontId="12" fillId="4" borderId="2" xfId="0" applyNumberFormat="1" applyFont="1" applyFill="1" applyBorder="1" applyProtection="1">
      <protection locked="0"/>
    </xf>
    <xf numFmtId="38" fontId="12" fillId="4" borderId="8" xfId="0" applyNumberFormat="1" applyFont="1" applyFill="1" applyBorder="1" applyProtection="1">
      <protection locked="0"/>
    </xf>
    <xf numFmtId="37" fontId="6" fillId="0" borderId="0" xfId="0" quotePrefix="1" applyFont="1" applyAlignment="1" applyProtection="1">
      <alignment horizontal="fill"/>
    </xf>
    <xf numFmtId="37" fontId="6" fillId="3" borderId="0" xfId="0" quotePrefix="1" applyFont="1" applyFill="1" applyAlignment="1" applyProtection="1">
      <alignment horizontal="centerContinuous"/>
    </xf>
    <xf numFmtId="37" fontId="6" fillId="3" borderId="0" xfId="0" applyFont="1" applyFill="1" applyAlignment="1" applyProtection="1">
      <alignment horizontal="centerContinuous"/>
    </xf>
    <xf numFmtId="37" fontId="6" fillId="2" borderId="0" xfId="0" applyFont="1" applyFill="1" applyAlignment="1" applyProtection="1"/>
    <xf numFmtId="37" fontId="7" fillId="5" borderId="2" xfId="0" applyFont="1" applyFill="1" applyBorder="1" applyAlignment="1"/>
    <xf numFmtId="37" fontId="7" fillId="6" borderId="2" xfId="0" applyFont="1" applyFill="1" applyBorder="1" applyAlignment="1"/>
    <xf numFmtId="37" fontId="7" fillId="6" borderId="2" xfId="0" applyFont="1" applyFill="1" applyBorder="1" applyAlignment="1">
      <alignment horizontal="center"/>
    </xf>
    <xf numFmtId="37" fontId="7" fillId="6" borderId="2" xfId="0" quotePrefix="1" applyNumberFormat="1" applyFont="1" applyFill="1" applyBorder="1" applyAlignment="1" applyProtection="1">
      <alignment horizontal="center"/>
    </xf>
    <xf numFmtId="37" fontId="7" fillId="6" borderId="2" xfId="0" applyNumberFormat="1" applyFont="1" applyFill="1" applyBorder="1" applyAlignment="1" applyProtection="1"/>
    <xf numFmtId="37" fontId="7" fillId="6" borderId="2" xfId="0" quotePrefix="1" applyFont="1" applyFill="1" applyBorder="1" applyAlignment="1"/>
    <xf numFmtId="39" fontId="7" fillId="6" borderId="2" xfId="0" quotePrefix="1" applyNumberFormat="1" applyFont="1" applyFill="1" applyBorder="1" applyAlignment="1" applyProtection="1">
      <alignment horizontal="center"/>
    </xf>
    <xf numFmtId="39" fontId="7" fillId="6" borderId="2" xfId="0" applyNumberFormat="1" applyFont="1" applyFill="1" applyBorder="1" applyAlignment="1" applyProtection="1"/>
    <xf numFmtId="3" fontId="7" fillId="6" borderId="2" xfId="0" applyNumberFormat="1" applyFont="1" applyFill="1" applyBorder="1" applyAlignment="1" applyProtection="1"/>
    <xf numFmtId="3" fontId="7" fillId="6" borderId="2" xfId="0" applyNumberFormat="1" applyFont="1" applyFill="1" applyBorder="1" applyAlignment="1"/>
    <xf numFmtId="37" fontId="7" fillId="6" borderId="2" xfId="0" applyNumberFormat="1" applyFont="1" applyFill="1" applyBorder="1" applyAlignment="1"/>
    <xf numFmtId="39" fontId="12" fillId="0" borderId="1" xfId="1" quotePrefix="1" applyNumberFormat="1" applyFont="1" applyBorder="1" applyProtection="1">
      <protection locked="0"/>
    </xf>
    <xf numFmtId="38" fontId="12" fillId="4" borderId="1" xfId="0" applyNumberFormat="1" applyFont="1" applyFill="1" applyBorder="1" applyAlignment="1" applyProtection="1">
      <alignment horizontal="center"/>
      <protection locked="0"/>
    </xf>
    <xf numFmtId="39" fontId="12" fillId="0" borderId="1" xfId="0" applyNumberFormat="1" applyFont="1" applyBorder="1" applyProtection="1">
      <protection locked="0"/>
    </xf>
    <xf numFmtId="37" fontId="12" fillId="0" borderId="1" xfId="1" applyNumberFormat="1" applyFont="1" applyBorder="1" applyProtection="1">
      <protection locked="0"/>
    </xf>
    <xf numFmtId="165" fontId="12" fillId="0" borderId="1" xfId="1" quotePrefix="1" applyNumberFormat="1" applyFont="1" applyBorder="1" applyProtection="1">
      <protection locked="0"/>
    </xf>
    <xf numFmtId="38" fontId="12" fillId="4" borderId="1" xfId="0" quotePrefix="1" applyNumberFormat="1" applyFont="1" applyFill="1" applyBorder="1" applyAlignment="1" applyProtection="1">
      <alignment horizontal="left"/>
      <protection locked="0"/>
    </xf>
    <xf numFmtId="38" fontId="12" fillId="4" borderId="1" xfId="0" quotePrefix="1" applyNumberFormat="1" applyFont="1" applyFill="1" applyBorder="1" applyAlignment="1" applyProtection="1">
      <protection locked="0"/>
    </xf>
    <xf numFmtId="37" fontId="14" fillId="0" borderId="0" xfId="2" applyNumberFormat="1" applyFont="1" applyAlignment="1" applyProtection="1">
      <alignment horizontal="left"/>
    </xf>
    <xf numFmtId="3" fontId="8" fillId="0" borderId="2" xfId="0" applyNumberFormat="1" applyFont="1" applyFill="1" applyBorder="1" applyAlignment="1" applyProtection="1"/>
    <xf numFmtId="38" fontId="12" fillId="4" borderId="14" xfId="0" applyNumberFormat="1" applyFont="1" applyFill="1" applyBorder="1" applyProtection="1">
      <protection locked="0"/>
    </xf>
    <xf numFmtId="38" fontId="12" fillId="4" borderId="14" xfId="0" quotePrefix="1" applyNumberFormat="1" applyFont="1" applyFill="1" applyBorder="1" applyAlignment="1" applyProtection="1">
      <alignment horizontal="left"/>
      <protection locked="0"/>
    </xf>
    <xf numFmtId="38" fontId="12" fillId="3" borderId="8" xfId="0" applyNumberFormat="1" applyFont="1" applyFill="1" applyBorder="1" applyAlignment="1" applyProtection="1">
      <alignment horizontal="center"/>
      <protection locked="0"/>
    </xf>
    <xf numFmtId="37" fontId="6" fillId="0" borderId="0" xfId="0" applyFont="1" applyFill="1" applyAlignment="1" applyProtection="1">
      <alignment horizontal="left"/>
    </xf>
    <xf numFmtId="37" fontId="6" fillId="0" borderId="0" xfId="0" applyFont="1" applyFill="1" applyProtection="1"/>
    <xf numFmtId="38" fontId="6" fillId="0" borderId="0" xfId="0" applyNumberFormat="1" applyFont="1" applyFill="1" applyProtection="1"/>
    <xf numFmtId="38" fontId="6" fillId="0" borderId="0" xfId="0" applyNumberFormat="1" applyFont="1" applyProtection="1"/>
    <xf numFmtId="37" fontId="6" fillId="7" borderId="0" xfId="0" applyFont="1" applyFill="1" applyProtection="1"/>
    <xf numFmtId="37" fontId="6" fillId="7" borderId="0" xfId="0" quotePrefix="1" applyFont="1" applyFill="1" applyAlignment="1" applyProtection="1">
      <alignment horizontal="left"/>
    </xf>
    <xf numFmtId="38" fontId="6" fillId="7" borderId="0" xfId="0" applyNumberFormat="1" applyFont="1" applyFill="1" applyProtection="1"/>
    <xf numFmtId="37" fontId="6" fillId="0" borderId="0" xfId="0" quotePrefix="1" applyFont="1" applyAlignment="1" applyProtection="1"/>
    <xf numFmtId="0" fontId="6" fillId="0" borderId="0" xfId="0" applyNumberFormat="1" applyFont="1" applyAlignment="1" applyProtection="1">
      <alignment horizontal="center"/>
    </xf>
    <xf numFmtId="0" fontId="6" fillId="0" borderId="0" xfId="0" applyNumberFormat="1" applyFont="1" applyAlignment="1" applyProtection="1"/>
    <xf numFmtId="0" fontId="6" fillId="0" borderId="0" xfId="0" quotePrefix="1" applyNumberFormat="1" applyFont="1" applyAlignment="1" applyProtection="1">
      <alignment horizontal="center"/>
    </xf>
    <xf numFmtId="37" fontId="6" fillId="3" borderId="0" xfId="0" quotePrefix="1" applyFont="1" applyFill="1" applyAlignment="1" applyProtection="1">
      <alignment horizontal="center"/>
    </xf>
    <xf numFmtId="37" fontId="6" fillId="3" borderId="0" xfId="0" quotePrefix="1" applyNumberFormat="1" applyFont="1" applyFill="1" applyAlignment="1" applyProtection="1"/>
    <xf numFmtId="166" fontId="6" fillId="3" borderId="0" xfId="0" applyNumberFormat="1" applyFont="1" applyFill="1" applyAlignment="1" applyProtection="1">
      <alignment horizontal="center"/>
    </xf>
    <xf numFmtId="37" fontId="6" fillId="3" borderId="0" xfId="0" quotePrefix="1" applyFont="1" applyFill="1" applyAlignment="1" applyProtection="1">
      <alignment horizontal="fill"/>
    </xf>
    <xf numFmtId="37" fontId="6" fillId="3" borderId="0" xfId="1" applyNumberFormat="1" applyFont="1" applyFill="1" applyProtection="1"/>
    <xf numFmtId="37" fontId="6" fillId="3" borderId="0" xfId="0" quotePrefix="1" applyNumberFormat="1" applyFont="1" applyFill="1" applyAlignment="1" applyProtection="1">
      <alignment horizontal="fill"/>
    </xf>
    <xf numFmtId="39" fontId="6" fillId="3" borderId="0" xfId="0" quotePrefix="1" applyNumberFormat="1" applyFont="1" applyFill="1" applyAlignment="1" applyProtection="1">
      <alignment horizontal="left"/>
    </xf>
    <xf numFmtId="4" fontId="6" fillId="3" borderId="0" xfId="0" applyNumberFormat="1" applyFont="1" applyFill="1" applyProtection="1"/>
    <xf numFmtId="37" fontId="6" fillId="0" borderId="0" xfId="0" applyNumberFormat="1" applyFont="1" applyProtection="1"/>
    <xf numFmtId="37" fontId="6" fillId="3" borderId="0" xfId="1" quotePrefix="1" applyNumberFormat="1" applyFont="1" applyFill="1" applyAlignment="1" applyProtection="1">
      <alignment horizontal="fill"/>
    </xf>
    <xf numFmtId="39" fontId="6" fillId="3" borderId="0" xfId="0" quotePrefix="1" applyNumberFormat="1" applyFont="1" applyFill="1" applyAlignment="1" applyProtection="1">
      <alignment horizontal="fill"/>
    </xf>
    <xf numFmtId="39" fontId="6" fillId="3" borderId="0" xfId="0" applyNumberFormat="1" applyFont="1" applyFill="1" applyProtection="1"/>
    <xf numFmtId="37" fontId="13" fillId="3" borderId="0" xfId="0" applyFont="1" applyFill="1" applyProtection="1"/>
    <xf numFmtId="37" fontId="12" fillId="3" borderId="0" xfId="0" applyFont="1" applyFill="1" applyAlignment="1" applyProtection="1">
      <alignment horizontal="centerContinuous"/>
    </xf>
    <xf numFmtId="37" fontId="12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6" fillId="0" borderId="0" xfId="0" applyNumberFormat="1" applyFont="1" applyProtection="1"/>
    <xf numFmtId="1" fontId="6" fillId="0" borderId="0" xfId="0" applyNumberFormat="1" applyFont="1" applyAlignment="1" applyProtection="1">
      <alignment horizontal="center"/>
    </xf>
    <xf numFmtId="37" fontId="6" fillId="0" borderId="0" xfId="0" quotePrefix="1" applyFont="1" applyAlignment="1" applyProtection="1">
      <alignment horizontal="center"/>
    </xf>
    <xf numFmtId="2" fontId="6" fillId="0" borderId="0" xfId="0" applyNumberFormat="1" applyFont="1" applyProtection="1"/>
    <xf numFmtId="2" fontId="6" fillId="0" borderId="0" xfId="0" applyNumberFormat="1" applyFont="1" applyAlignment="1" applyProtection="1"/>
    <xf numFmtId="10" fontId="6" fillId="0" borderId="0" xfId="0" applyNumberFormat="1" applyFont="1" applyProtection="1"/>
    <xf numFmtId="37" fontId="12" fillId="0" borderId="0" xfId="0" applyFont="1" applyProtection="1"/>
    <xf numFmtId="37" fontId="6" fillId="0" borderId="0" xfId="0" applyFont="1" applyProtection="1">
      <protection locked="0"/>
    </xf>
    <xf numFmtId="37" fontId="8" fillId="0" borderId="0" xfId="0" applyFont="1" applyAlignment="1" applyProtection="1"/>
    <xf numFmtId="37" fontId="8" fillId="0" borderId="0" xfId="0" applyFont="1" applyProtection="1"/>
    <xf numFmtId="38" fontId="12" fillId="4" borderId="14" xfId="0" quotePrefix="1" applyNumberFormat="1" applyFont="1" applyFill="1" applyBorder="1" applyProtection="1">
      <protection locked="0"/>
    </xf>
    <xf numFmtId="37" fontId="6" fillId="3" borderId="0" xfId="0" applyFont="1" applyFill="1" applyAlignment="1" applyProtection="1">
      <alignment horizontal="left"/>
    </xf>
    <xf numFmtId="37" fontId="6" fillId="8" borderId="0" xfId="0" applyFont="1" applyFill="1" applyProtection="1"/>
    <xf numFmtId="37" fontId="7" fillId="0" borderId="8" xfId="0" applyNumberFormat="1" applyFont="1" applyFill="1" applyBorder="1" applyAlignment="1" applyProtection="1">
      <alignment horizontal="left"/>
    </xf>
    <xf numFmtId="164" fontId="7" fillId="0" borderId="3" xfId="0" applyNumberFormat="1" applyFont="1" applyFill="1" applyBorder="1" applyAlignment="1" applyProtection="1"/>
    <xf numFmtId="37" fontId="6" fillId="2" borderId="0" xfId="0" applyFont="1" applyFill="1" applyAlignment="1" applyProtection="1">
      <alignment horizontal="right"/>
    </xf>
    <xf numFmtId="37" fontId="6" fillId="0" borderId="0" xfId="0" applyFont="1" applyAlignment="1" applyProtection="1">
      <alignment horizontal="right"/>
    </xf>
    <xf numFmtId="4" fontId="6" fillId="2" borderId="0" xfId="0" applyNumberFormat="1" applyFont="1" applyFill="1" applyAlignment="1" applyProtection="1">
      <alignment horizontal="right"/>
    </xf>
    <xf numFmtId="39" fontId="6" fillId="2" borderId="0" xfId="0" applyNumberFormat="1" applyFont="1" applyFill="1" applyAlignment="1" applyProtection="1">
      <alignment horizontal="right"/>
    </xf>
    <xf numFmtId="37" fontId="6" fillId="0" borderId="0" xfId="0" quotePrefix="1" applyFont="1" applyAlignment="1" applyProtection="1">
      <alignment horizontal="right"/>
    </xf>
    <xf numFmtId="2" fontId="6" fillId="0" borderId="0" xfId="0" applyNumberFormat="1" applyFont="1" applyAlignment="1" applyProtection="1">
      <alignment horizontal="right"/>
    </xf>
    <xf numFmtId="49" fontId="12" fillId="4" borderId="1" xfId="0" quotePrefix="1" applyNumberFormat="1" applyFont="1" applyFill="1" applyBorder="1" applyAlignment="1" applyProtection="1">
      <protection locked="0"/>
    </xf>
    <xf numFmtId="37" fontId="15" fillId="0" borderId="0" xfId="2" applyNumberFormat="1" applyFont="1" applyAlignment="1" applyProtection="1"/>
    <xf numFmtId="38" fontId="6" fillId="8" borderId="0" xfId="0" applyNumberFormat="1" applyFont="1" applyFill="1" applyProtection="1"/>
    <xf numFmtId="37" fontId="16" fillId="0" borderId="23" xfId="0" applyFont="1" applyBorder="1" applyAlignment="1">
      <alignment horizontal="right"/>
    </xf>
    <xf numFmtId="49" fontId="12" fillId="4" borderId="1" xfId="0" quotePrefix="1" applyNumberFormat="1" applyFont="1" applyFill="1" applyBorder="1" applyAlignment="1" applyProtection="1">
      <alignment horizontal="left"/>
      <protection locked="0"/>
    </xf>
    <xf numFmtId="37" fontId="6" fillId="0" borderId="0" xfId="0" applyFont="1" applyAlignment="1">
      <alignment horizontal="left"/>
    </xf>
    <xf numFmtId="37" fontId="6" fillId="0" borderId="0" xfId="0" quotePrefix="1" applyFont="1" applyAlignment="1">
      <alignment horizontal="left"/>
    </xf>
    <xf numFmtId="37" fontId="6" fillId="0" borderId="0" xfId="0" quotePrefix="1" applyFont="1"/>
    <xf numFmtId="37" fontId="6" fillId="3" borderId="0" xfId="0" applyFont="1" applyFill="1"/>
    <xf numFmtId="37" fontId="12" fillId="0" borderId="1" xfId="0" applyFont="1" applyBorder="1" applyProtection="1">
      <protection locked="0"/>
    </xf>
    <xf numFmtId="37" fontId="12" fillId="0" borderId="1" xfId="0" quotePrefix="1" applyFont="1" applyBorder="1" applyProtection="1">
      <protection locked="0"/>
    </xf>
    <xf numFmtId="37" fontId="6" fillId="3" borderId="0" xfId="0" quotePrefix="1" applyFont="1" applyFill="1"/>
    <xf numFmtId="37" fontId="6" fillId="3" borderId="0" xfId="0" quotePrefix="1" applyFont="1" applyFill="1" applyAlignment="1">
      <alignment horizontal="left"/>
    </xf>
    <xf numFmtId="37" fontId="6" fillId="3" borderId="0" xfId="0" quotePrefix="1" applyFont="1" applyFill="1" applyAlignment="1">
      <alignment horizontal="fill"/>
    </xf>
    <xf numFmtId="4" fontId="6" fillId="3" borderId="0" xfId="0" applyNumberFormat="1" applyFont="1" applyFill="1"/>
    <xf numFmtId="37" fontId="12" fillId="4" borderId="1" xfId="0" quotePrefix="1" applyFont="1" applyFill="1" applyBorder="1" applyProtection="1">
      <protection locked="0"/>
    </xf>
    <xf numFmtId="39" fontId="6" fillId="3" borderId="0" xfId="0" quotePrefix="1" applyNumberFormat="1" applyFont="1" applyFill="1" applyAlignment="1">
      <alignment horizontal="fill"/>
    </xf>
    <xf numFmtId="39" fontId="6" fillId="3" borderId="0" xfId="0" applyNumberFormat="1" applyFont="1" applyFill="1"/>
    <xf numFmtId="39" fontId="6" fillId="0" borderId="0" xfId="0" applyNumberFormat="1" applyFont="1"/>
    <xf numFmtId="10" fontId="6" fillId="0" borderId="0" xfId="0" applyNumberFormat="1" applyFont="1"/>
    <xf numFmtId="164" fontId="6" fillId="0" borderId="0" xfId="0" applyNumberFormat="1" applyFont="1"/>
    <xf numFmtId="37" fontId="12" fillId="0" borderId="0" xfId="0" applyFont="1"/>
    <xf numFmtId="164" fontId="6" fillId="0" borderId="0" xfId="0" applyNumberFormat="1" applyFont="1" applyAlignment="1">
      <alignment horizontal="left"/>
    </xf>
    <xf numFmtId="37" fontId="6" fillId="2" borderId="0" xfId="0" applyFont="1" applyFill="1" applyAlignment="1">
      <alignment horizontal="right"/>
    </xf>
    <xf numFmtId="37" fontId="6" fillId="2" borderId="0" xfId="0" applyFont="1" applyFill="1" applyAlignment="1">
      <alignment horizontal="center"/>
    </xf>
    <xf numFmtId="37" fontId="6" fillId="0" borderId="0" xfId="0" applyFont="1" applyAlignment="1">
      <alignment horizontal="right"/>
    </xf>
    <xf numFmtId="37" fontId="6" fillId="2" borderId="0" xfId="0" applyFont="1" applyFill="1"/>
    <xf numFmtId="4" fontId="6" fillId="2" borderId="0" xfId="0" applyNumberFormat="1" applyFont="1" applyFill="1" applyAlignment="1">
      <alignment horizontal="right"/>
    </xf>
    <xf numFmtId="37" fontId="6" fillId="0" borderId="0" xfId="0" quotePrefix="1" applyFont="1" applyAlignment="1">
      <alignment horizontal="right"/>
    </xf>
    <xf numFmtId="2" fontId="6" fillId="0" borderId="0" xfId="0" applyNumberFormat="1" applyFont="1" applyAlignment="1">
      <alignment horizontal="right"/>
    </xf>
    <xf numFmtId="37" fontId="6" fillId="0" borderId="0" xfId="0" applyFont="1"/>
    <xf numFmtId="37" fontId="0" fillId="0" borderId="0" xfId="0"/>
    <xf numFmtId="37" fontId="6" fillId="0" borderId="0" xfId="0" applyFont="1" applyAlignment="1" applyProtection="1"/>
    <xf numFmtId="37" fontId="6" fillId="0" borderId="0" xfId="0" applyFont="1" applyProtection="1"/>
    <xf numFmtId="37" fontId="6" fillId="0" borderId="0" xfId="0" applyFont="1" applyAlignment="1" applyProtection="1">
      <alignment horizontal="center"/>
    </xf>
    <xf numFmtId="37" fontId="6" fillId="0" borderId="0" xfId="0" applyFont="1" applyFill="1" applyAlignment="1" applyProtection="1"/>
    <xf numFmtId="164" fontId="6" fillId="0" borderId="0" xfId="0" applyNumberFormat="1" applyFont="1" applyProtection="1"/>
    <xf numFmtId="39" fontId="6" fillId="0" borderId="0" xfId="0" applyNumberFormat="1" applyFont="1" applyProtection="1"/>
    <xf numFmtId="37" fontId="6" fillId="0" borderId="0" xfId="0" applyFont="1" applyAlignment="1" applyProtection="1">
      <alignment horizontal="left"/>
    </xf>
    <xf numFmtId="37" fontId="6" fillId="0" borderId="0" xfId="0" quotePrefix="1" applyFont="1" applyAlignment="1" applyProtection="1">
      <alignment horizontal="left"/>
    </xf>
    <xf numFmtId="164" fontId="6" fillId="0" borderId="0" xfId="0" applyNumberFormat="1" applyFont="1" applyAlignment="1" applyProtection="1">
      <alignment horizontal="left"/>
    </xf>
    <xf numFmtId="37" fontId="6" fillId="2" borderId="0" xfId="0" applyFont="1" applyFill="1" applyAlignment="1" applyProtection="1">
      <alignment horizontal="centerContinuous"/>
    </xf>
    <xf numFmtId="37" fontId="6" fillId="2" borderId="0" xfId="0" applyFont="1" applyFill="1" applyAlignment="1" applyProtection="1">
      <alignment horizontal="left"/>
    </xf>
    <xf numFmtId="37" fontId="6" fillId="2" borderId="0" xfId="0" applyFont="1" applyFill="1" applyAlignment="1" applyProtection="1">
      <alignment horizontal="center"/>
    </xf>
    <xf numFmtId="37" fontId="6" fillId="0" borderId="0" xfId="0" quotePrefix="1" applyFont="1" applyAlignment="1" applyProtection="1">
      <alignment horizontal="fill"/>
    </xf>
    <xf numFmtId="37" fontId="6" fillId="2" borderId="0" xfId="0" applyFont="1" applyFill="1" applyAlignment="1" applyProtection="1"/>
    <xf numFmtId="37" fontId="14" fillId="0" borderId="0" xfId="2" applyNumberFormat="1" applyFont="1" applyAlignment="1" applyProtection="1">
      <alignment horizontal="left"/>
    </xf>
    <xf numFmtId="37" fontId="6" fillId="0" borderId="0" xfId="0" applyFont="1" applyFill="1" applyAlignment="1" applyProtection="1">
      <alignment horizontal="left"/>
    </xf>
    <xf numFmtId="37" fontId="6" fillId="0" borderId="0" xfId="0" applyFont="1" applyFill="1" applyProtection="1"/>
    <xf numFmtId="38" fontId="6" fillId="0" borderId="0" xfId="0" applyNumberFormat="1" applyFont="1" applyFill="1" applyProtection="1"/>
    <xf numFmtId="38" fontId="6" fillId="0" borderId="0" xfId="0" applyNumberFormat="1" applyFont="1" applyProtection="1"/>
    <xf numFmtId="37" fontId="14" fillId="0" borderId="0" xfId="2" applyNumberFormat="1" applyAlignment="1" applyProtection="1"/>
    <xf numFmtId="37" fontId="6" fillId="53" borderId="0" xfId="0" applyFont="1" applyFill="1" applyProtection="1"/>
    <xf numFmtId="38" fontId="6" fillId="53" borderId="0" xfId="0" applyNumberFormat="1" applyFont="1" applyFill="1" applyProtection="1"/>
    <xf numFmtId="37" fontId="6" fillId="7" borderId="0" xfId="0" applyFont="1" applyFill="1" applyProtection="1"/>
    <xf numFmtId="37" fontId="6" fillId="7" borderId="0" xfId="0" quotePrefix="1" applyFont="1" applyFill="1" applyAlignment="1" applyProtection="1">
      <alignment horizontal="left"/>
    </xf>
    <xf numFmtId="38" fontId="6" fillId="7" borderId="0" xfId="0" applyNumberFormat="1" applyFont="1" applyFill="1" applyProtection="1"/>
    <xf numFmtId="37" fontId="6" fillId="0" borderId="0" xfId="0" quotePrefix="1" applyFont="1" applyAlignment="1" applyProtection="1"/>
    <xf numFmtId="0" fontId="6" fillId="0" borderId="0" xfId="0" applyNumberFormat="1" applyFont="1" applyAlignment="1" applyProtection="1">
      <alignment horizontal="center"/>
    </xf>
    <xf numFmtId="0" fontId="6" fillId="0" borderId="0" xfId="0" applyNumberFormat="1" applyFont="1" applyAlignment="1" applyProtection="1"/>
    <xf numFmtId="0" fontId="6" fillId="0" borderId="0" xfId="0" quotePrefix="1" applyNumberFormat="1" applyFont="1" applyAlignment="1" applyProtection="1">
      <alignment horizontal="center"/>
    </xf>
    <xf numFmtId="3" fontId="6" fillId="0" borderId="0" xfId="0" applyNumberFormat="1" applyFont="1" applyProtection="1"/>
    <xf numFmtId="1" fontId="6" fillId="0" borderId="0" xfId="0" applyNumberFormat="1" applyFont="1" applyAlignment="1" applyProtection="1">
      <alignment horizontal="center"/>
    </xf>
    <xf numFmtId="37" fontId="6" fillId="0" borderId="0" xfId="0" quotePrefix="1" applyFont="1" applyAlignment="1" applyProtection="1">
      <alignment horizontal="center"/>
    </xf>
    <xf numFmtId="2" fontId="6" fillId="0" borderId="0" xfId="0" applyNumberFormat="1" applyFont="1" applyProtection="1"/>
    <xf numFmtId="2" fontId="6" fillId="0" borderId="0" xfId="0" applyNumberFormat="1" applyFont="1" applyAlignment="1" applyProtection="1"/>
    <xf numFmtId="10" fontId="6" fillId="0" borderId="0" xfId="0" applyNumberFormat="1" applyFont="1" applyProtection="1"/>
    <xf numFmtId="37" fontId="12" fillId="0" borderId="0" xfId="0" applyFont="1" applyProtection="1"/>
    <xf numFmtId="37" fontId="6" fillId="0" borderId="0" xfId="0" applyFont="1" applyProtection="1">
      <protection locked="0"/>
    </xf>
    <xf numFmtId="37" fontId="6" fillId="2" borderId="0" xfId="0" applyFont="1" applyFill="1" applyProtection="1"/>
    <xf numFmtId="37" fontId="6" fillId="2" borderId="0" xfId="0" quotePrefix="1" applyFont="1" applyFill="1" applyAlignment="1" applyProtection="1">
      <alignment horizontal="center"/>
    </xf>
    <xf numFmtId="37" fontId="6" fillId="2" borderId="0" xfId="0" quotePrefix="1" applyFont="1" applyFill="1" applyAlignment="1" applyProtection="1"/>
    <xf numFmtId="4" fontId="6" fillId="2" borderId="0" xfId="0" applyNumberFormat="1" applyFont="1" applyFill="1" applyProtection="1"/>
    <xf numFmtId="39" fontId="6" fillId="2" borderId="0" xfId="0" applyNumberFormat="1" applyFont="1" applyFill="1" applyProtection="1"/>
    <xf numFmtId="37" fontId="0" fillId="0" borderId="0" xfId="0"/>
    <xf numFmtId="37" fontId="6" fillId="3" borderId="0" xfId="0" quotePrefix="1" applyFont="1" applyFill="1" applyAlignment="1" applyProtection="1">
      <alignment horizontal="left"/>
    </xf>
    <xf numFmtId="37" fontId="6" fillId="3" borderId="0" xfId="0" applyFont="1" applyFill="1" applyProtection="1"/>
    <xf numFmtId="38" fontId="12" fillId="4" borderId="1" xfId="0" applyNumberFormat="1" applyFont="1" applyFill="1" applyBorder="1" applyProtection="1">
      <protection locked="0"/>
    </xf>
    <xf numFmtId="37" fontId="6" fillId="3" borderId="0" xfId="0" applyNumberFormat="1" applyFont="1" applyFill="1" applyProtection="1"/>
    <xf numFmtId="39" fontId="6" fillId="0" borderId="0" xfId="0" applyNumberFormat="1" applyFont="1" applyProtection="1"/>
    <xf numFmtId="37" fontId="6" fillId="0" borderId="0" xfId="0" quotePrefix="1" applyFont="1" applyAlignment="1" applyProtection="1">
      <alignment horizontal="left"/>
    </xf>
    <xf numFmtId="37" fontId="6" fillId="3" borderId="0" xfId="0" quotePrefix="1" applyNumberFormat="1" applyFont="1" applyFill="1" applyAlignment="1" applyProtection="1">
      <alignment horizontal="fill"/>
    </xf>
    <xf numFmtId="37" fontId="6" fillId="0" borderId="0" xfId="0" applyNumberFormat="1" applyFont="1" applyProtection="1"/>
    <xf numFmtId="39" fontId="6" fillId="3" borderId="0" xfId="0" applyNumberFormat="1" applyFont="1" applyFill="1" applyProtection="1"/>
    <xf numFmtId="37" fontId="0" fillId="0" borderId="0" xfId="0" applyProtection="1"/>
    <xf numFmtId="37" fontId="6" fillId="3" borderId="0" xfId="0" applyFont="1" applyFill="1" applyAlignment="1" applyProtection="1">
      <alignment horizontal="center"/>
    </xf>
    <xf numFmtId="37" fontId="6" fillId="3" borderId="0" xfId="0" quotePrefix="1" applyFont="1" applyFill="1" applyAlignment="1" applyProtection="1">
      <alignment horizontal="left"/>
    </xf>
    <xf numFmtId="37" fontId="6" fillId="3" borderId="0" xfId="0" applyFont="1" applyFill="1" applyAlignment="1" applyProtection="1">
      <alignment horizontal="right"/>
    </xf>
    <xf numFmtId="37" fontId="6" fillId="3" borderId="0" xfId="0" applyFont="1" applyFill="1" applyAlignment="1" applyProtection="1"/>
    <xf numFmtId="37" fontId="12" fillId="4" borderId="1" xfId="0" applyFont="1" applyFill="1" applyBorder="1" applyProtection="1">
      <protection locked="0"/>
    </xf>
    <xf numFmtId="37" fontId="6" fillId="3" borderId="0" xfId="0" applyFont="1" applyFill="1" applyProtection="1"/>
    <xf numFmtId="37" fontId="12" fillId="3" borderId="0" xfId="0" applyFont="1" applyFill="1" applyAlignment="1" applyProtection="1">
      <alignment horizontal="center"/>
    </xf>
    <xf numFmtId="37" fontId="6" fillId="3" borderId="0" xfId="0" quotePrefix="1" applyFont="1" applyFill="1" applyAlignment="1" applyProtection="1"/>
    <xf numFmtId="37" fontId="12" fillId="3" borderId="0" xfId="0" applyFont="1" applyFill="1" applyProtection="1"/>
    <xf numFmtId="38" fontId="6" fillId="3" borderId="0" xfId="0" applyNumberFormat="1" applyFont="1" applyFill="1" applyAlignment="1" applyProtection="1">
      <alignment horizontal="center"/>
    </xf>
    <xf numFmtId="38" fontId="12" fillId="4" borderId="1" xfId="0" applyNumberFormat="1" applyFont="1" applyFill="1" applyBorder="1" applyProtection="1">
      <protection locked="0"/>
    </xf>
    <xf numFmtId="38" fontId="6" fillId="3" borderId="0" xfId="0" applyNumberFormat="1" applyFont="1" applyFill="1" applyAlignment="1" applyProtection="1">
      <alignment horizontal="right"/>
    </xf>
    <xf numFmtId="38" fontId="6" fillId="3" borderId="0" xfId="0" applyNumberFormat="1" applyFont="1" applyFill="1" applyProtection="1"/>
    <xf numFmtId="38" fontId="12" fillId="3" borderId="0" xfId="0" applyNumberFormat="1" applyFont="1" applyFill="1" applyAlignment="1" applyProtection="1">
      <alignment horizontal="center"/>
    </xf>
    <xf numFmtId="38" fontId="12" fillId="3" borderId="0" xfId="0" applyNumberFormat="1" applyFont="1" applyFill="1" applyProtection="1"/>
    <xf numFmtId="37" fontId="6" fillId="3" borderId="0" xfId="0" applyNumberFormat="1" applyFont="1" applyFill="1" applyProtection="1"/>
    <xf numFmtId="38" fontId="12" fillId="4" borderId="2" xfId="0" applyNumberFormat="1" applyFont="1" applyFill="1" applyBorder="1" applyProtection="1">
      <protection locked="0"/>
    </xf>
    <xf numFmtId="38" fontId="12" fillId="4" borderId="8" xfId="0" applyNumberFormat="1" applyFont="1" applyFill="1" applyBorder="1" applyProtection="1">
      <protection locked="0"/>
    </xf>
    <xf numFmtId="37" fontId="6" fillId="3" borderId="0" xfId="0" quotePrefix="1" applyFont="1" applyFill="1" applyAlignment="1" applyProtection="1">
      <alignment horizontal="centerContinuous"/>
    </xf>
    <xf numFmtId="37" fontId="6" fillId="3" borderId="0" xfId="0" applyFont="1" applyFill="1" applyAlignment="1" applyProtection="1">
      <alignment horizontal="centerContinuous"/>
    </xf>
    <xf numFmtId="38" fontId="12" fillId="4" borderId="1" xfId="0" applyNumberFormat="1" applyFont="1" applyFill="1" applyBorder="1" applyAlignment="1" applyProtection="1">
      <alignment horizontal="center"/>
      <protection locked="0"/>
    </xf>
    <xf numFmtId="38" fontId="12" fillId="4" borderId="1" xfId="0" quotePrefix="1" applyNumberFormat="1" applyFont="1" applyFill="1" applyBorder="1" applyAlignment="1" applyProtection="1">
      <alignment horizontal="left"/>
      <protection locked="0"/>
    </xf>
    <xf numFmtId="38" fontId="12" fillId="4" borderId="1" xfId="0" quotePrefix="1" applyNumberFormat="1" applyFont="1" applyFill="1" applyBorder="1" applyAlignment="1" applyProtection="1">
      <protection locked="0"/>
    </xf>
    <xf numFmtId="38" fontId="12" fillId="4" borderId="14" xfId="0" applyNumberFormat="1" applyFont="1" applyFill="1" applyBorder="1" applyProtection="1">
      <protection locked="0"/>
    </xf>
    <xf numFmtId="38" fontId="12" fillId="4" borderId="14" xfId="0" quotePrefix="1" applyNumberFormat="1" applyFont="1" applyFill="1" applyBorder="1" applyAlignment="1" applyProtection="1">
      <alignment horizontal="left"/>
      <protection locked="0"/>
    </xf>
    <xf numFmtId="38" fontId="12" fillId="3" borderId="8" xfId="0" applyNumberFormat="1" applyFont="1" applyFill="1" applyBorder="1" applyAlignment="1" applyProtection="1">
      <alignment horizontal="center"/>
      <protection locked="0"/>
    </xf>
    <xf numFmtId="37" fontId="13" fillId="3" borderId="0" xfId="0" applyFont="1" applyFill="1" applyProtection="1"/>
    <xf numFmtId="37" fontId="12" fillId="3" borderId="0" xfId="0" applyFont="1" applyFill="1" applyAlignment="1" applyProtection="1">
      <alignment horizontal="centerContinuous"/>
    </xf>
    <xf numFmtId="37" fontId="12" fillId="3" borderId="0" xfId="0" quotePrefix="1" applyFont="1" applyFill="1" applyAlignment="1" applyProtection="1">
      <alignment horizontal="left"/>
    </xf>
    <xf numFmtId="38" fontId="12" fillId="4" borderId="14" xfId="0" quotePrefix="1" applyNumberFormat="1" applyFont="1" applyFill="1" applyBorder="1" applyProtection="1">
      <protection locked="0"/>
    </xf>
    <xf numFmtId="37" fontId="6" fillId="3" borderId="0" xfId="0" applyFont="1" applyFill="1" applyAlignment="1" applyProtection="1">
      <alignment horizontal="left"/>
    </xf>
    <xf numFmtId="49" fontId="12" fillId="4" borderId="1" xfId="0" quotePrefix="1" applyNumberFormat="1" applyFont="1" applyFill="1" applyBorder="1" applyAlignment="1" applyProtection="1">
      <protection locked="0"/>
    </xf>
    <xf numFmtId="49" fontId="12" fillId="4" borderId="1" xfId="0" quotePrefix="1" applyNumberFormat="1" applyFont="1" applyFill="1" applyBorder="1" applyAlignment="1" applyProtection="1">
      <alignment horizontal="left"/>
      <protection locked="0"/>
    </xf>
    <xf numFmtId="37" fontId="6" fillId="3" borderId="0" xfId="0" applyFont="1" applyFill="1" applyAlignment="1" applyProtection="1">
      <alignment horizontal="center"/>
    </xf>
    <xf numFmtId="37" fontId="6" fillId="3" borderId="0" xfId="0" quotePrefix="1" applyFont="1" applyFill="1" applyAlignment="1" applyProtection="1">
      <alignment horizontal="left"/>
    </xf>
    <xf numFmtId="37" fontId="6" fillId="3" borderId="0" xfId="0" applyFont="1" applyFill="1" applyProtection="1"/>
    <xf numFmtId="38" fontId="6" fillId="3" borderId="0" xfId="0" applyNumberFormat="1" applyFont="1" applyFill="1" applyAlignment="1" applyProtection="1">
      <alignment horizontal="center"/>
    </xf>
    <xf numFmtId="38" fontId="6" fillId="3" borderId="0" xfId="0" applyNumberFormat="1" applyFont="1" applyFill="1" applyProtection="1"/>
    <xf numFmtId="37" fontId="6" fillId="3" borderId="0" xfId="0" quotePrefix="1" applyFont="1" applyFill="1" applyAlignment="1" applyProtection="1">
      <alignment horizontal="center"/>
    </xf>
    <xf numFmtId="166" fontId="6" fillId="3" borderId="0" xfId="0" applyNumberFormat="1" applyFont="1" applyFill="1" applyAlignment="1" applyProtection="1">
      <alignment horizontal="center"/>
    </xf>
    <xf numFmtId="37" fontId="6" fillId="3" borderId="0" xfId="0" quotePrefix="1" applyFont="1" applyFill="1" applyAlignment="1" applyProtection="1">
      <alignment horizontal="fill"/>
    </xf>
    <xf numFmtId="39" fontId="6" fillId="3" borderId="0" xfId="0" quotePrefix="1" applyNumberFormat="1" applyFont="1" applyFill="1" applyAlignment="1" applyProtection="1">
      <alignment horizontal="left"/>
    </xf>
    <xf numFmtId="37" fontId="12" fillId="0" borderId="1" xfId="1" quotePrefix="1" applyNumberFormat="1" applyFont="1" applyBorder="1" applyProtection="1">
      <protection locked="0"/>
    </xf>
    <xf numFmtId="39" fontId="12" fillId="0" borderId="1" xfId="3" quotePrefix="1" applyNumberFormat="1" applyFont="1" applyBorder="1" applyProtection="1">
      <protection locked="0"/>
    </xf>
    <xf numFmtId="39" fontId="12" fillId="0" borderId="1" xfId="0" quotePrefix="1" applyNumberFormat="1" applyFont="1" applyBorder="1" applyProtection="1">
      <protection locked="0"/>
    </xf>
    <xf numFmtId="39" fontId="12" fillId="0" borderId="1" xfId="1" quotePrefix="1" applyNumberFormat="1" applyFont="1" applyBorder="1" applyProtection="1">
      <protection locked="0"/>
    </xf>
    <xf numFmtId="39" fontId="12" fillId="0" borderId="1" xfId="0" applyNumberFormat="1" applyFont="1" applyBorder="1" applyProtection="1">
      <protection locked="0"/>
    </xf>
    <xf numFmtId="37" fontId="12" fillId="0" borderId="1" xfId="1" applyNumberFormat="1" applyFont="1" applyBorder="1" applyProtection="1">
      <protection locked="0"/>
    </xf>
    <xf numFmtId="165" fontId="12" fillId="0" borderId="1" xfId="1" quotePrefix="1" applyNumberFormat="1" applyFont="1" applyBorder="1" applyProtection="1">
      <protection locked="0"/>
    </xf>
    <xf numFmtId="37" fontId="6" fillId="3" borderId="0" xfId="1" applyNumberFormat="1" applyFont="1" applyFill="1" applyProtection="1"/>
    <xf numFmtId="37" fontId="6" fillId="3" borderId="0" xfId="1" quotePrefix="1" applyNumberFormat="1" applyFont="1" applyFill="1" applyAlignment="1" applyProtection="1">
      <alignment horizontal="fill"/>
    </xf>
    <xf numFmtId="38" fontId="12" fillId="4" borderId="1" xfId="96" applyNumberFormat="1" applyFont="1" applyFill="1" applyBorder="1" applyProtection="1">
      <protection locked="0"/>
    </xf>
    <xf numFmtId="38" fontId="12" fillId="4" borderId="1" xfId="97" applyNumberFormat="1" applyFont="1" applyFill="1" applyBorder="1" applyProtection="1">
      <protection locked="0"/>
    </xf>
    <xf numFmtId="38" fontId="12" fillId="4" borderId="1" xfId="101" applyNumberFormat="1" applyFont="1" applyFill="1" applyBorder="1" applyProtection="1">
      <protection locked="0"/>
    </xf>
    <xf numFmtId="37" fontId="12" fillId="3" borderId="0" xfId="0" applyFont="1" applyFill="1" applyAlignment="1" applyProtection="1">
      <alignment horizontal="center" vertical="center"/>
    </xf>
  </cellXfs>
  <cellStyles count="103">
    <cellStyle name="20% - Accent1" xfId="28" builtinId="30" customBuiltin="1"/>
    <cellStyle name="20% - Accent2" xfId="31" builtinId="34" customBuiltin="1"/>
    <cellStyle name="20% - Accent3" xfId="34" builtinId="38" customBuiltin="1"/>
    <cellStyle name="20% - Accent4" xfId="37" builtinId="42" customBuiltin="1"/>
    <cellStyle name="20% - Accent5" xfId="40" builtinId="46" customBuiltin="1"/>
    <cellStyle name="20% - Accent6" xfId="43" builtinId="50" customBuiltin="1"/>
    <cellStyle name="40% - Accent1" xfId="29" builtinId="31" customBuiltin="1"/>
    <cellStyle name="40% - Accent2" xfId="32" builtinId="35" customBuiltin="1"/>
    <cellStyle name="40% - Accent3" xfId="35" builtinId="39" customBuiltin="1"/>
    <cellStyle name="40% - Accent4" xfId="38" builtinId="43" customBuiltin="1"/>
    <cellStyle name="40% - Accent5" xfId="41" builtinId="47" customBuiltin="1"/>
    <cellStyle name="40% - Accent6" xfId="44" builtinId="51" customBuiltin="1"/>
    <cellStyle name="60% - Accent1 2" xfId="50" xr:uid="{20B8AED2-F4DD-4551-9895-066EB36A281F}"/>
    <cellStyle name="60% - Accent2 2" xfId="51" xr:uid="{654E6C25-2898-4B88-9011-34462F10BC09}"/>
    <cellStyle name="60% - Accent3 2" xfId="52" xr:uid="{F69F3432-6F94-4C56-B9E3-6804D839AD77}"/>
    <cellStyle name="60% - Accent4 2" xfId="53" xr:uid="{BB33C609-60B7-4304-AF01-3563234F5C44}"/>
    <cellStyle name="60% - Accent5 2" xfId="54" xr:uid="{F9186D5C-6FEA-4150-9F19-EC7C37FBCDBF}"/>
    <cellStyle name="60% - Accent6 2" xfId="55" xr:uid="{94E4FEC0-7569-4138-BF76-6820ECC2FCED}"/>
    <cellStyle name="Accent1" xfId="27" builtinId="29" customBuiltin="1"/>
    <cellStyle name="Accent2" xfId="30" builtinId="33" customBuiltin="1"/>
    <cellStyle name="Accent3" xfId="33" builtinId="37" customBuiltin="1"/>
    <cellStyle name="Accent4" xfId="36" builtinId="41" customBuiltin="1"/>
    <cellStyle name="Accent5" xfId="39" builtinId="45" customBuiltin="1"/>
    <cellStyle name="Accent6" xfId="42" builtinId="49" customBuiltin="1"/>
    <cellStyle name="Alt Row Shade" xfId="56" xr:uid="{4486B2D7-CB60-40C5-922A-94C85EA711C0}"/>
    <cellStyle name="Assumption" xfId="57" xr:uid="{5BFD578B-DF8F-4F38-BF15-88974B2BFC75}"/>
    <cellStyle name="AXM_Header1 2" xfId="58" xr:uid="{4EAB3E19-00FF-4DFB-ADC0-BF6790A5D412}"/>
    <cellStyle name="Bad" xfId="18" builtinId="27" customBuiltin="1"/>
    <cellStyle name="Calculation" xfId="21" builtinId="22" customBuiltin="1"/>
    <cellStyle name="Check Cell" xfId="23" builtinId="23" customBuiltin="1"/>
    <cellStyle name="Comma" xfId="1" builtinId="3"/>
    <cellStyle name="Comma 2" xfId="11" xr:uid="{D5BA9F78-6532-43DB-8FDB-6F64D6E13AB2}"/>
    <cellStyle name="Comma 3" xfId="6" xr:uid="{724A1DF9-7038-483F-826F-4690FC3E5CAB}"/>
    <cellStyle name="Comma 4" xfId="46" xr:uid="{E083BA85-EF84-40DB-AEE4-1A61F287F5BC}"/>
    <cellStyle name="Comma 5" xfId="98" xr:uid="{4FF539C1-5F8C-4BE1-B8B1-07C225A99D40}"/>
    <cellStyle name="Currency 2" xfId="12" xr:uid="{293624CD-0641-49BB-92A4-475F52A2CE78}"/>
    <cellStyle name="Currency 3" xfId="8" xr:uid="{4A96D3F2-3173-4A6A-BBDF-7C2CCEBFDDD4}"/>
    <cellStyle name="Currency 4" xfId="100" xr:uid="{1C4899B8-9915-408A-9E57-68AC00830797}"/>
    <cellStyle name="Dbl-Click" xfId="59" xr:uid="{48254063-11E8-4234-874B-8AE49C4C14A6}"/>
    <cellStyle name="Double Line Subtitle" xfId="60" xr:uid="{048AAC0F-1047-4136-A8E1-C36D5BC6322B}"/>
    <cellStyle name="Double Line Title" xfId="61" xr:uid="{C9F3A0DE-BFEC-46DA-925C-5DDDF03834F9}"/>
    <cellStyle name="Drop Down" xfId="62" xr:uid="{511ECCA8-79EB-4DD6-989E-49614EDBD0AE}"/>
    <cellStyle name="Explanatory Text" xfId="25" builtinId="53" customBuiltin="1"/>
    <cellStyle name="Good" xfId="17" builtinId="26" customBuiltin="1"/>
    <cellStyle name="Heading 1" xfId="13" builtinId="16" customBuiltin="1"/>
    <cellStyle name="Heading 2" xfId="14" builtinId="17" customBuiltin="1"/>
    <cellStyle name="Heading 3" xfId="15" builtinId="18" customBuiltin="1"/>
    <cellStyle name="Heading 4" xfId="16" builtinId="19" customBuiltin="1"/>
    <cellStyle name="Hyperlink" xfId="2" builtinId="8"/>
    <cellStyle name="Input" xfId="19" builtinId="20" customBuiltin="1"/>
    <cellStyle name="Input #" xfId="63" xr:uid="{0D964460-F6AB-49DE-BD60-4308923D7D8A}"/>
    <cellStyle name="Input Comment" xfId="64" xr:uid="{61DA4780-9CBD-42B1-99E9-5D948839E618}"/>
    <cellStyle name="Input Pct" xfId="65" xr:uid="{A9855396-16A8-491E-A483-DEBC53074611}"/>
    <cellStyle name="Linked Cell" xfId="22" builtinId="24" customBuiltin="1"/>
    <cellStyle name="Neutral 2" xfId="48" xr:uid="{94ECF635-0660-4843-A312-49BC681F14E4}"/>
    <cellStyle name="Normal" xfId="0" builtinId="0"/>
    <cellStyle name="Normal - Style1" xfId="66" xr:uid="{47B9D539-12B6-475B-A799-E0BC0CD3C4B3}"/>
    <cellStyle name="Normal - Style2" xfId="67" xr:uid="{ECC5747E-E661-47E2-A522-43D6788B8D98}"/>
    <cellStyle name="Normal - Style3" xfId="68" xr:uid="{E00C8BE3-5D7C-437E-9F57-D20A47208D47}"/>
    <cellStyle name="Normal - Style4" xfId="69" xr:uid="{C0EF185E-F8AE-416B-B1D2-0459ACCEE30E}"/>
    <cellStyle name="Normal - Style5" xfId="70" xr:uid="{AB617A9B-2103-4F5B-8CCA-56829FC84548}"/>
    <cellStyle name="Normal 2" xfId="9" xr:uid="{CD41C362-C2B7-4CA6-A8A9-5784CE8B4704}"/>
    <cellStyle name="Normal 2 2" xfId="71" xr:uid="{C5E9507E-77D9-4797-A869-005C47ADEC52}"/>
    <cellStyle name="Normal 3" xfId="10" xr:uid="{E57173CF-76FA-4CC9-9AC4-FED840538576}"/>
    <cellStyle name="Normal 4" xfId="4" xr:uid="{9242CA37-1FBF-4DD0-93B1-65D603CDD607}"/>
    <cellStyle name="Normal 4 2" xfId="72" xr:uid="{270ADF2A-B1BF-44F8-9728-CB714B072DA8}"/>
    <cellStyle name="Normal 5" xfId="45" xr:uid="{5D118715-4B83-4542-A61A-023B09BF0696}"/>
    <cellStyle name="Normal 6" xfId="96" xr:uid="{16DDB82E-3925-43EF-A41F-EEE21FB71B0C}"/>
    <cellStyle name="Normal 7" xfId="97" xr:uid="{CD7ADABC-C69D-4780-A572-5E091E41DE08}"/>
    <cellStyle name="Normal 8" xfId="101" xr:uid="{A53845FF-A980-4363-8A42-3E97F44A41E5}"/>
    <cellStyle name="Normal 9" xfId="102" xr:uid="{A6CDC6F5-E115-4500-BE7C-076B692B2F7F}"/>
    <cellStyle name="Note 2" xfId="7" xr:uid="{944DC24B-D53E-4961-9BAA-9633404CA1EA}"/>
    <cellStyle name="Note 3" xfId="49" xr:uid="{D11A6F27-ACC1-440C-A489-FC0E9977C5A3}"/>
    <cellStyle name="Note 4" xfId="99" xr:uid="{CF98E857-2723-486F-B095-9FD9D43DC690}"/>
    <cellStyle name="Number Cell" xfId="73" xr:uid="{DD8AA383-3AF9-4112-89DD-09093501E656}"/>
    <cellStyle name="Output" xfId="20" builtinId="21" customBuiltin="1"/>
    <cellStyle name="Percent" xfId="3" builtinId="5"/>
    <cellStyle name="Percent 2" xfId="74" xr:uid="{1CDB81AD-BB05-4709-8357-7902D606F800}"/>
    <cellStyle name="Percent Cell" xfId="75" xr:uid="{E5C23A71-A33B-4EFF-8C3E-5A294BA9A1C3}"/>
    <cellStyle name="Place Cursor Here" xfId="76" xr:uid="{516E5C62-8583-4934-A52F-40CF82603364}"/>
    <cellStyle name="Red Flag" xfId="77" xr:uid="{801A25BD-BB72-4525-B3C2-074E26FF5FC0}"/>
    <cellStyle name="Row Height" xfId="78" xr:uid="{DF613DC5-9B57-4D6B-96E2-0BFBB0FFDF85}"/>
    <cellStyle name="Section Header" xfId="79" xr:uid="{50F8FB7B-3CD7-405E-B140-A8F5F67B8031}"/>
    <cellStyle name="Section Header 2" xfId="80" xr:uid="{A373DDF3-CDAB-405F-9054-72062643C431}"/>
    <cellStyle name="Section Total Label" xfId="81" xr:uid="{6CB48BAA-5E6A-4E29-A47D-D62F872F3761}"/>
    <cellStyle name="Section Total Pct" xfId="82" xr:uid="{FF561A19-25E4-47D1-8EB3-0A6AACCC664A}"/>
    <cellStyle name="Section Total#" xfId="83" xr:uid="{F914B084-B2B8-4A09-9ACD-2C136F8AC8FC}"/>
    <cellStyle name="Single Line Title" xfId="84" xr:uid="{B2343405-75B4-4F26-BD9F-0A4563D03842}"/>
    <cellStyle name="Single Line Title 2" xfId="85" xr:uid="{799258C3-7030-49DB-BDB6-79A9B7B04081}"/>
    <cellStyle name="Sub-Section Header" xfId="5" xr:uid="{6E3E8A7E-97BA-415E-88A3-B538541B5311}"/>
    <cellStyle name="Sub-Section Total" xfId="86" xr:uid="{B35CBC0D-205D-465F-8582-0C327ACD6A84}"/>
    <cellStyle name="Sub-Section Total #" xfId="87" xr:uid="{14E79530-7289-4A58-9A2E-38A7FA55C606}"/>
    <cellStyle name="Sub-Section Total Pct" xfId="88" xr:uid="{3C220A99-E972-4593-9E58-19B24FD78E7B}"/>
    <cellStyle name="Tab Hdr Date" xfId="89" xr:uid="{53586144-CF96-4B5D-BC98-ADE57EE831C3}"/>
    <cellStyle name="Tab Hdr Left" xfId="90" xr:uid="{1549FEEE-09F7-46CD-894C-9A8BAF715F7F}"/>
    <cellStyle name="Tab Hdr Right" xfId="91" xr:uid="{36DDEC53-5A46-4B10-AD0F-E77DE524C4CE}"/>
    <cellStyle name="Tab header" xfId="92" xr:uid="{50D0828B-6393-4300-9C42-3903DB382082}"/>
    <cellStyle name="Title 2" xfId="47" xr:uid="{A93FCC3C-24B5-4CD7-9818-5B8C0E4E6E33}"/>
    <cellStyle name="Title Double Line" xfId="93" xr:uid="{E48A72E1-5490-43E8-900E-1C83042D4CF5}"/>
    <cellStyle name="Title Double Subtitle" xfId="94" xr:uid="{4218AE49-B4FC-4D26-8C40-E9D1CDE10C6D}"/>
    <cellStyle name="Title Single" xfId="95" xr:uid="{F83D3AAD-5926-4A23-BEF3-1AB88F640EA8}"/>
    <cellStyle name="Total" xfId="26" builtinId="25" customBuiltin="1"/>
    <cellStyle name="Warning Text" xfId="2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randall.huyck@doh.wa.gov" TargetMode="External"/><Relationship Id="rId1" Type="http://schemas.openxmlformats.org/officeDocument/2006/relationships/hyperlink" Target="mailto:randall.huyck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64" transitionEvaluation="1" transitionEntry="1" codeName="Sheet1">
    <pageSetUpPr autoPageBreaks="0" fitToPage="1"/>
  </sheetPr>
  <dimension ref="A1:CF817"/>
  <sheetViews>
    <sheetView showGridLines="0" tabSelected="1" topLeftCell="A64" zoomScale="70" zoomScaleNormal="70" workbookViewId="0">
      <selection activeCell="H152" sqref="H152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81" width="11.75" style="180"/>
    <col min="82" max="82" width="14" style="180" bestFit="1" customWidth="1"/>
    <col min="83" max="16384" width="11.75" style="180"/>
  </cols>
  <sheetData>
    <row r="1" spans="1:6" ht="12.75" customHeight="1" x14ac:dyDescent="0.3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5">
      <c r="A3" s="199"/>
      <c r="C3" s="236"/>
    </row>
    <row r="4" spans="1:6" ht="12.75" customHeight="1" x14ac:dyDescent="0.35">
      <c r="C4" s="236"/>
    </row>
    <row r="5" spans="1:6" ht="12.75" customHeight="1" x14ac:dyDescent="0.35">
      <c r="A5" s="199" t="s">
        <v>1258</v>
      </c>
      <c r="C5" s="236"/>
    </row>
    <row r="6" spans="1:6" ht="12.75" customHeight="1" x14ac:dyDescent="0.35">
      <c r="A6" s="199" t="s">
        <v>0</v>
      </c>
      <c r="C6" s="236"/>
    </row>
    <row r="7" spans="1:6" ht="12.75" customHeight="1" x14ac:dyDescent="0.35">
      <c r="A7" s="199" t="s">
        <v>1</v>
      </c>
      <c r="C7" s="236"/>
    </row>
    <row r="8" spans="1:6" ht="12.75" customHeight="1" x14ac:dyDescent="0.35">
      <c r="C8" s="236"/>
    </row>
    <row r="9" spans="1:6" ht="12.75" customHeight="1" x14ac:dyDescent="0.35">
      <c r="C9" s="236"/>
    </row>
    <row r="10" spans="1:6" ht="12.75" customHeight="1" x14ac:dyDescent="0.35">
      <c r="A10" s="198" t="s">
        <v>1228</v>
      </c>
      <c r="C10" s="236"/>
    </row>
    <row r="11" spans="1:6" ht="12.75" customHeight="1" x14ac:dyDescent="0.35">
      <c r="A11" s="198" t="s">
        <v>1231</v>
      </c>
      <c r="C11" s="236"/>
    </row>
    <row r="12" spans="1:6" ht="12.75" customHeight="1" x14ac:dyDescent="0.35">
      <c r="C12" s="236"/>
    </row>
    <row r="13" spans="1:6" ht="12.75" customHeight="1" x14ac:dyDescent="0.35">
      <c r="C13" s="236"/>
    </row>
    <row r="14" spans="1:6" ht="12.75" customHeight="1" x14ac:dyDescent="0.35">
      <c r="A14" s="199" t="s">
        <v>2</v>
      </c>
      <c r="C14" s="236"/>
    </row>
    <row r="15" spans="1:6" ht="12.75" customHeight="1" x14ac:dyDescent="0.35">
      <c r="A15" s="199"/>
      <c r="C15" s="236"/>
    </row>
    <row r="16" spans="1:6" ht="12.75" customHeight="1" x14ac:dyDescent="0.35">
      <c r="A16" s="180" t="s">
        <v>1260</v>
      </c>
      <c r="C16" s="236"/>
      <c r="F16" s="282" t="s">
        <v>1259</v>
      </c>
    </row>
    <row r="17" spans="1:6" ht="12.75" customHeight="1" x14ac:dyDescent="0.35">
      <c r="A17" s="180" t="s">
        <v>1230</v>
      </c>
      <c r="C17" s="282" t="s">
        <v>1259</v>
      </c>
    </row>
    <row r="18" spans="1:6" ht="12.75" customHeight="1" x14ac:dyDescent="0.35">
      <c r="A18" s="228"/>
      <c r="C18" s="236"/>
    </row>
    <row r="19" spans="1:6" ht="12.75" customHeight="1" x14ac:dyDescent="0.35">
      <c r="C19" s="236"/>
    </row>
    <row r="20" spans="1:6" ht="12.75" customHeight="1" x14ac:dyDescent="0.35">
      <c r="A20" s="272" t="s">
        <v>1234</v>
      </c>
      <c r="B20" s="272"/>
      <c r="C20" s="283"/>
      <c r="D20" s="272"/>
      <c r="E20" s="272"/>
      <c r="F20" s="272"/>
    </row>
    <row r="21" spans="1:6" ht="22.5" customHeight="1" x14ac:dyDescent="0.35">
      <c r="A21" s="199"/>
      <c r="C21" s="236"/>
    </row>
    <row r="22" spans="1:6" ht="12.65" customHeight="1" x14ac:dyDescent="0.35">
      <c r="A22" s="237" t="s">
        <v>1254</v>
      </c>
      <c r="B22" s="238"/>
      <c r="C22" s="239"/>
      <c r="D22" s="237"/>
      <c r="E22" s="237"/>
    </row>
    <row r="23" spans="1:6" ht="12.65" customHeight="1" x14ac:dyDescent="0.35">
      <c r="B23" s="199"/>
      <c r="C23" s="236"/>
    </row>
    <row r="24" spans="1:6" ht="12.65" customHeight="1" x14ac:dyDescent="0.35">
      <c r="A24" s="240" t="s">
        <v>3</v>
      </c>
      <c r="C24" s="236"/>
    </row>
    <row r="25" spans="1:6" ht="12.65" customHeight="1" x14ac:dyDescent="0.35">
      <c r="A25" s="198" t="s">
        <v>1235</v>
      </c>
      <c r="C25" s="236"/>
    </row>
    <row r="26" spans="1:6" ht="12.65" customHeight="1" x14ac:dyDescent="0.35">
      <c r="A26" s="199" t="s">
        <v>4</v>
      </c>
      <c r="C26" s="236"/>
    </row>
    <row r="27" spans="1:6" ht="12.65" customHeight="1" x14ac:dyDescent="0.35">
      <c r="A27" s="198" t="s">
        <v>1236</v>
      </c>
      <c r="C27" s="236"/>
    </row>
    <row r="28" spans="1:6" ht="12.65" customHeight="1" x14ac:dyDescent="0.35">
      <c r="A28" s="199" t="s">
        <v>5</v>
      </c>
      <c r="C28" s="236"/>
    </row>
    <row r="29" spans="1:6" ht="12.65" customHeight="1" x14ac:dyDescent="0.35">
      <c r="A29" s="198"/>
      <c r="C29" s="236"/>
    </row>
    <row r="30" spans="1:6" ht="12.65" customHeight="1" x14ac:dyDescent="0.35">
      <c r="A30" s="180" t="s">
        <v>6</v>
      </c>
      <c r="C30" s="236"/>
    </row>
    <row r="31" spans="1:6" ht="12.65" customHeight="1" x14ac:dyDescent="0.35">
      <c r="A31" s="199" t="s">
        <v>7</v>
      </c>
      <c r="C31" s="236"/>
    </row>
    <row r="32" spans="1:6" ht="12.65" customHeight="1" x14ac:dyDescent="0.35">
      <c r="A32" s="199" t="s">
        <v>8</v>
      </c>
      <c r="C32" s="236"/>
    </row>
    <row r="33" spans="1:83" ht="12.65" customHeight="1" x14ac:dyDescent="0.35">
      <c r="A33" s="198" t="s">
        <v>1237</v>
      </c>
      <c r="C33" s="236"/>
    </row>
    <row r="34" spans="1:83" ht="12.65" customHeight="1" x14ac:dyDescent="0.35">
      <c r="A34" s="199" t="s">
        <v>9</v>
      </c>
      <c r="C34" s="236"/>
    </row>
    <row r="35" spans="1:83" ht="12.65" customHeight="1" x14ac:dyDescent="0.35">
      <c r="A35" s="199"/>
      <c r="C35" s="236"/>
    </row>
    <row r="36" spans="1:83" ht="12.65" customHeight="1" x14ac:dyDescent="0.35">
      <c r="A36" s="198" t="s">
        <v>1238</v>
      </c>
      <c r="C36" s="236"/>
    </row>
    <row r="37" spans="1:83" ht="12.65" customHeight="1" x14ac:dyDescent="0.35">
      <c r="A37" s="199" t="s">
        <v>1229</v>
      </c>
      <c r="C37" s="236"/>
    </row>
    <row r="38" spans="1:83" ht="12" customHeight="1" x14ac:dyDescent="0.35">
      <c r="A38" s="198"/>
      <c r="C38" s="236"/>
    </row>
    <row r="39" spans="1:83" ht="12.65" customHeight="1" x14ac:dyDescent="0.35">
      <c r="A39" s="199"/>
      <c r="C39" s="236"/>
    </row>
    <row r="40" spans="1:83" ht="12" customHeight="1" x14ac:dyDescent="0.35">
      <c r="A40" s="199"/>
      <c r="C40" s="236"/>
    </row>
    <row r="41" spans="1:83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5">
      <c r="A43" s="199"/>
      <c r="C43" s="236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>
        <v>16595535.43</v>
      </c>
      <c r="C47" s="184">
        <v>620554.85</v>
      </c>
      <c r="D47" s="184"/>
      <c r="E47" s="184">
        <v>1518679.19</v>
      </c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>
        <v>399019.77</v>
      </c>
      <c r="Q47" s="184">
        <v>394616.20999999996</v>
      </c>
      <c r="R47" s="184">
        <v>220226.59</v>
      </c>
      <c r="S47" s="184"/>
      <c r="T47" s="184"/>
      <c r="U47" s="184">
        <v>616729.49000000011</v>
      </c>
      <c r="V47" s="184"/>
      <c r="W47" s="184">
        <v>71374.439999999988</v>
      </c>
      <c r="X47" s="184">
        <v>140585.22999999998</v>
      </c>
      <c r="Y47" s="184">
        <v>609929.49999999988</v>
      </c>
      <c r="Z47" s="184"/>
      <c r="AA47" s="184">
        <v>25144.309999999998</v>
      </c>
      <c r="AB47" s="184">
        <v>489351.62</v>
      </c>
      <c r="AC47" s="184">
        <v>299141.79000000004</v>
      </c>
      <c r="AD47" s="184"/>
      <c r="AE47" s="184">
        <v>507114.95000000007</v>
      </c>
      <c r="AF47" s="184"/>
      <c r="AG47" s="184">
        <v>903770.35000000009</v>
      </c>
      <c r="AH47" s="184"/>
      <c r="AI47" s="184"/>
      <c r="AJ47" s="184"/>
      <c r="AK47" s="184"/>
      <c r="AL47" s="184"/>
      <c r="AM47" s="184"/>
      <c r="AN47" s="184"/>
      <c r="AO47" s="184"/>
      <c r="AP47" s="184">
        <v>4392866.5999999996</v>
      </c>
      <c r="AQ47" s="184"/>
      <c r="AR47" s="184"/>
      <c r="AS47" s="184"/>
      <c r="AT47" s="184"/>
      <c r="AU47" s="184"/>
      <c r="AV47" s="184">
        <v>99060.86</v>
      </c>
      <c r="AW47" s="184"/>
      <c r="AX47" s="184"/>
      <c r="AY47" s="184">
        <v>379477.12</v>
      </c>
      <c r="AZ47" s="184"/>
      <c r="BA47" s="184">
        <v>43206.15</v>
      </c>
      <c r="BB47" s="184"/>
      <c r="BC47" s="184"/>
      <c r="BD47" s="184">
        <v>129825.15000000001</v>
      </c>
      <c r="BE47" s="184">
        <v>297328.33</v>
      </c>
      <c r="BF47" s="184">
        <v>591081.05000000005</v>
      </c>
      <c r="BG47" s="184"/>
      <c r="BH47" s="184">
        <v>6403.53</v>
      </c>
      <c r="BI47" s="184"/>
      <c r="BJ47" s="184">
        <v>173795.04</v>
      </c>
      <c r="BK47" s="184">
        <v>489072.54000000004</v>
      </c>
      <c r="BL47" s="184">
        <v>476349.91000000003</v>
      </c>
      <c r="BM47" s="184"/>
      <c r="BN47" s="184">
        <v>459500.93</v>
      </c>
      <c r="BO47" s="184">
        <v>31654.880000000001</v>
      </c>
      <c r="BP47" s="184"/>
      <c r="BQ47" s="184"/>
      <c r="BR47" s="184">
        <v>123074.04999999999</v>
      </c>
      <c r="BS47" s="184"/>
      <c r="BT47" s="184"/>
      <c r="BU47" s="184"/>
      <c r="BV47" s="184">
        <v>515557.32</v>
      </c>
      <c r="BW47" s="184">
        <v>57072.15</v>
      </c>
      <c r="BX47" s="184"/>
      <c r="BY47" s="184">
        <v>921390.12000000011</v>
      </c>
      <c r="BZ47" s="184"/>
      <c r="CA47" s="184">
        <v>64835.23000000001</v>
      </c>
      <c r="CB47" s="184"/>
      <c r="CC47" s="184">
        <v>527746.17999999993</v>
      </c>
      <c r="CD47" s="195"/>
      <c r="CE47" s="195">
        <f>SUM(C47:CC47)</f>
        <v>16595535.43</v>
      </c>
    </row>
    <row r="48" spans="1:83" ht="12.65" customHeight="1" x14ac:dyDescent="0.3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5" customHeight="1" x14ac:dyDescent="0.35">
      <c r="A49" s="175" t="s">
        <v>206</v>
      </c>
      <c r="B49" s="195">
        <f>B47+B48</f>
        <v>16595535.43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>
        <v>2628363.34</v>
      </c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>
        <v>2628363.34</v>
      </c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2628363.34</v>
      </c>
    </row>
    <row r="52" spans="1:84" ht="12.65" customHeight="1" x14ac:dyDescent="0.35">
      <c r="A52" s="171" t="s">
        <v>208</v>
      </c>
      <c r="B52" s="184">
        <v>5022128.6900000004</v>
      </c>
      <c r="C52" s="195">
        <f>ROUND((B52/(CE76+CF76)*C76),0)</f>
        <v>135556</v>
      </c>
      <c r="D52" s="195">
        <f>ROUND((B52/(CE76+CF76)*D76),0)</f>
        <v>0</v>
      </c>
      <c r="E52" s="195">
        <f>ROUND((B52/(CE76+CF76)*E76),0)</f>
        <v>400415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10025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20275</v>
      </c>
      <c r="P52" s="195">
        <f>ROUND((B52/(CE76+CF76)*P76),0)</f>
        <v>136541</v>
      </c>
      <c r="Q52" s="195">
        <f>ROUND((B52/(CE76+CF76)*Q76),0)</f>
        <v>150719</v>
      </c>
      <c r="R52" s="195">
        <f>ROUND((B52/(CE76+CF76)*R76),0)</f>
        <v>6480</v>
      </c>
      <c r="S52" s="195">
        <f>ROUND((B52/(CE76+CF76)*S76),0)</f>
        <v>61774</v>
      </c>
      <c r="T52" s="195">
        <f>ROUND((B52/(CE76+CF76)*T76),0)</f>
        <v>0</v>
      </c>
      <c r="U52" s="195">
        <f>ROUND((B52/(CE76+CF76)*U76),0)</f>
        <v>91359</v>
      </c>
      <c r="V52" s="195">
        <f>ROUND((B52/(CE76+CF76)*V76),0)</f>
        <v>0</v>
      </c>
      <c r="W52" s="195">
        <f>ROUND((B52/(CE76+CF76)*W76),0)</f>
        <v>44452</v>
      </c>
      <c r="X52" s="195">
        <f>ROUND((B52/(CE76+CF76)*X76),0)</f>
        <v>16464</v>
      </c>
      <c r="Y52" s="195">
        <f>ROUND((B52/(CE76+CF76)*Y76),0)</f>
        <v>145414</v>
      </c>
      <c r="Z52" s="195">
        <f>ROUND((B52/(CE76+CF76)*Z76),0)</f>
        <v>0</v>
      </c>
      <c r="AA52" s="195">
        <f>ROUND((B52/(CE76+CF76)*AA76),0)</f>
        <v>14353</v>
      </c>
      <c r="AB52" s="195">
        <f>ROUND((B52/(CE76+CF76)*AB76),0)</f>
        <v>39979</v>
      </c>
      <c r="AC52" s="195">
        <f>ROUND((B52/(CE76+CF76)*AC76),0)</f>
        <v>16752</v>
      </c>
      <c r="AD52" s="195">
        <f>ROUND((B52/(CE76+CF76)*AD76),0)</f>
        <v>0</v>
      </c>
      <c r="AE52" s="195">
        <f>ROUND((B52/(CE76+CF76)*AE76),0)</f>
        <v>80827</v>
      </c>
      <c r="AF52" s="195">
        <f>ROUND((B52/(CE76+CF76)*AF76),0)</f>
        <v>0</v>
      </c>
      <c r="AG52" s="195">
        <f>ROUND((B52/(CE76+CF76)*AG76),0)</f>
        <v>198464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1627239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5572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104814</v>
      </c>
      <c r="AZ52" s="195">
        <f>ROUND((B52/(CE76+CF76)*AZ76),0)</f>
        <v>0</v>
      </c>
      <c r="BA52" s="195">
        <f>ROUND((B52/(CE76+CF76)*BA76),0)</f>
        <v>30380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70757</v>
      </c>
      <c r="BE52" s="195">
        <f>ROUND((B52/(CE76+CF76)*BE76),0)</f>
        <v>585728</v>
      </c>
      <c r="BF52" s="195">
        <f>ROUND((B52/(CE76+CF76)*BF76),0)</f>
        <v>47728</v>
      </c>
      <c r="BG52" s="195">
        <f>ROUND((B52/(CE76+CF76)*BG76),0)</f>
        <v>0</v>
      </c>
      <c r="BH52" s="195">
        <f>ROUND((B52/(CE76+CF76)*BH76),0)</f>
        <v>67656</v>
      </c>
      <c r="BI52" s="195">
        <f>ROUND((B52/(CE76+CF76)*BI76),0)</f>
        <v>0</v>
      </c>
      <c r="BJ52" s="195">
        <f>ROUND((B52/(CE76+CF76)*BJ76),0)</f>
        <v>41209</v>
      </c>
      <c r="BK52" s="195">
        <f>ROUND((B52/(CE76+CF76)*BK76),0)</f>
        <v>56869</v>
      </c>
      <c r="BL52" s="195">
        <f>ROUND((B52/(CE76+CF76)*BL76),0)</f>
        <v>39971</v>
      </c>
      <c r="BM52" s="195">
        <f>ROUND((B52/(CE76+CF76)*BM76),0)</f>
        <v>0</v>
      </c>
      <c r="BN52" s="195">
        <f>ROUND((B52/(CE76+CF76)*BN76),0)</f>
        <v>111938</v>
      </c>
      <c r="BO52" s="195">
        <f>ROUND((B52/(CE76+CF76)*BO76),0)</f>
        <v>5808</v>
      </c>
      <c r="BP52" s="195">
        <f>ROUND((B52/(CE76+CF76)*BP76),0)</f>
        <v>59232</v>
      </c>
      <c r="BQ52" s="195">
        <f>ROUND((B52/(CE76+CF76)*BQ76),0)</f>
        <v>0</v>
      </c>
      <c r="BR52" s="195">
        <f>ROUND((B52/(CE76+CF76)*BR76),0)</f>
        <v>44278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94535</v>
      </c>
      <c r="BW52" s="195">
        <f>ROUND((B52/(CE76+CF76)*BW76),0)</f>
        <v>21251</v>
      </c>
      <c r="BX52" s="195">
        <f>ROUND((B52/(CE76+CF76)*BX76),0)</f>
        <v>0</v>
      </c>
      <c r="BY52" s="195">
        <f>ROUND((B52/(CE76+CF76)*BY76),0)</f>
        <v>35991</v>
      </c>
      <c r="BZ52" s="195">
        <f>ROUND((B52/(CE76+CF76)*BZ76),0)</f>
        <v>0</v>
      </c>
      <c r="CA52" s="195">
        <f>ROUND((B52/(CE76+CF76)*CA76),0)</f>
        <v>21753</v>
      </c>
      <c r="CB52" s="195">
        <f>ROUND((B52/(CE76+CF76)*CB76),0)</f>
        <v>0</v>
      </c>
      <c r="CC52" s="195">
        <f>ROUND((B52/(CE76+CF76)*CC76),0)</f>
        <v>379572</v>
      </c>
      <c r="CD52" s="195"/>
      <c r="CE52" s="195">
        <f>SUM(C52:CD52)</f>
        <v>5022130</v>
      </c>
    </row>
    <row r="53" spans="1:84" ht="12.65" customHeight="1" x14ac:dyDescent="0.35">
      <c r="A53" s="175" t="s">
        <v>206</v>
      </c>
      <c r="B53" s="195">
        <f>B51+B52</f>
        <v>7650492.0300000003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5">
      <c r="A59" s="171" t="s">
        <v>233</v>
      </c>
      <c r="B59" s="175"/>
      <c r="C59" s="184">
        <v>954</v>
      </c>
      <c r="D59" s="184"/>
      <c r="E59" s="184">
        <f>2765+726</f>
        <v>3491</v>
      </c>
      <c r="F59" s="184"/>
      <c r="G59" s="184"/>
      <c r="H59" s="184"/>
      <c r="I59" s="184"/>
      <c r="J59" s="184">
        <v>683</v>
      </c>
      <c r="K59" s="184"/>
      <c r="L59" s="184"/>
      <c r="M59" s="184"/>
      <c r="N59" s="184"/>
      <c r="O59" s="184">
        <v>1000</v>
      </c>
      <c r="P59" s="185">
        <v>126122</v>
      </c>
      <c r="Q59" s="185">
        <v>121457</v>
      </c>
      <c r="R59" s="185">
        <v>126122</v>
      </c>
      <c r="S59" s="248"/>
      <c r="T59" s="248"/>
      <c r="U59" s="224">
        <v>236108</v>
      </c>
      <c r="V59" s="185"/>
      <c r="W59" s="185">
        <v>1718</v>
      </c>
      <c r="X59" s="185">
        <v>26535</v>
      </c>
      <c r="Y59" s="185">
        <v>36364</v>
      </c>
      <c r="Z59" s="185"/>
      <c r="AA59" s="185">
        <v>1943</v>
      </c>
      <c r="AB59" s="248"/>
      <c r="AC59" s="185">
        <v>4277</v>
      </c>
      <c r="AD59" s="185"/>
      <c r="AE59" s="185">
        <v>18823</v>
      </c>
      <c r="AF59" s="185"/>
      <c r="AG59" s="185">
        <v>16296</v>
      </c>
      <c r="AH59" s="185"/>
      <c r="AI59" s="185"/>
      <c r="AJ59" s="185"/>
      <c r="AK59" s="185"/>
      <c r="AL59" s="185"/>
      <c r="AM59" s="185"/>
      <c r="AN59" s="185"/>
      <c r="AO59" s="185"/>
      <c r="AP59" s="185">
        <v>76869</v>
      </c>
      <c r="AQ59" s="185"/>
      <c r="AR59" s="185"/>
      <c r="AS59" s="185"/>
      <c r="AT59" s="185"/>
      <c r="AU59" s="185"/>
      <c r="AV59" s="248"/>
      <c r="AW59" s="248"/>
      <c r="AX59" s="248"/>
      <c r="AY59" s="185">
        <v>29601.114391143918</v>
      </c>
      <c r="AZ59" s="185"/>
      <c r="BA59" s="248"/>
      <c r="BB59" s="248"/>
      <c r="BC59" s="248"/>
      <c r="BD59" s="248"/>
      <c r="BE59" s="185">
        <v>241486.90000000002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5">
      <c r="A60" s="250" t="s">
        <v>234</v>
      </c>
      <c r="B60" s="175"/>
      <c r="C60" s="186">
        <v>19.198172940613027</v>
      </c>
      <c r="D60" s="187"/>
      <c r="E60" s="187">
        <v>48.592014240900383</v>
      </c>
      <c r="F60" s="223"/>
      <c r="G60" s="187"/>
      <c r="H60" s="187"/>
      <c r="I60" s="187"/>
      <c r="J60" s="223">
        <v>0</v>
      </c>
      <c r="K60" s="187"/>
      <c r="L60" s="187"/>
      <c r="M60" s="187"/>
      <c r="N60" s="187"/>
      <c r="O60" s="187">
        <v>0</v>
      </c>
      <c r="P60" s="221">
        <v>14.311772786159004</v>
      </c>
      <c r="Q60" s="221">
        <v>11.304742341954023</v>
      </c>
      <c r="R60" s="221">
        <v>4.5765842911877392</v>
      </c>
      <c r="S60" s="221"/>
      <c r="T60" s="221"/>
      <c r="U60" s="221">
        <v>26.120780771072798</v>
      </c>
      <c r="V60" s="221"/>
      <c r="W60" s="221">
        <v>2.044797325191571</v>
      </c>
      <c r="X60" s="221">
        <v>4.0163590936302684</v>
      </c>
      <c r="Y60" s="221">
        <v>21.604326986350578</v>
      </c>
      <c r="Z60" s="221"/>
      <c r="AA60" s="221">
        <v>0.93804763769157085</v>
      </c>
      <c r="AB60" s="221">
        <v>12.917532453304599</v>
      </c>
      <c r="AC60" s="221">
        <v>8.7967046623563228</v>
      </c>
      <c r="AD60" s="221"/>
      <c r="AE60" s="221">
        <v>19.481437277107279</v>
      </c>
      <c r="AF60" s="221"/>
      <c r="AG60" s="221">
        <v>31.05704330579502</v>
      </c>
      <c r="AH60" s="221"/>
      <c r="AI60" s="221"/>
      <c r="AJ60" s="221"/>
      <c r="AK60" s="221"/>
      <c r="AL60" s="221"/>
      <c r="AM60" s="221"/>
      <c r="AN60" s="221"/>
      <c r="AO60" s="221"/>
      <c r="AP60" s="221">
        <v>149.04340146886975</v>
      </c>
      <c r="AQ60" s="221"/>
      <c r="AR60" s="221"/>
      <c r="AS60" s="221"/>
      <c r="AT60" s="221"/>
      <c r="AU60" s="221"/>
      <c r="AV60" s="221">
        <v>3.1473735452586205</v>
      </c>
      <c r="AW60" s="221"/>
      <c r="AX60" s="221"/>
      <c r="AY60" s="221">
        <v>16.65860602025862</v>
      </c>
      <c r="AZ60" s="221"/>
      <c r="BA60" s="221">
        <v>1.4410580292145594</v>
      </c>
      <c r="BB60" s="221"/>
      <c r="BC60" s="221"/>
      <c r="BD60" s="221">
        <v>5.6966165337643675</v>
      </c>
      <c r="BE60" s="221">
        <v>10.56583092552682</v>
      </c>
      <c r="BF60" s="221">
        <v>29.089565899185825</v>
      </c>
      <c r="BG60" s="221"/>
      <c r="BH60" s="221">
        <v>8.2974137931034489E-2</v>
      </c>
      <c r="BI60" s="221"/>
      <c r="BJ60" s="221">
        <v>5.8715341115900381</v>
      </c>
      <c r="BK60" s="221">
        <v>19.912800858477009</v>
      </c>
      <c r="BL60" s="221">
        <v>23.103705346024903</v>
      </c>
      <c r="BM60" s="221"/>
      <c r="BN60" s="221">
        <v>10.032268602729884</v>
      </c>
      <c r="BO60" s="221">
        <v>1.4818835390325669</v>
      </c>
      <c r="BP60" s="221"/>
      <c r="BQ60" s="221"/>
      <c r="BR60" s="221">
        <v>4.6422552718869738</v>
      </c>
      <c r="BS60" s="221"/>
      <c r="BT60" s="221"/>
      <c r="BU60" s="221"/>
      <c r="BV60" s="221">
        <v>19.606577211446357</v>
      </c>
      <c r="BW60" s="221">
        <v>2.0012902298850577</v>
      </c>
      <c r="BX60" s="221"/>
      <c r="BY60" s="221">
        <v>30.067525081944446</v>
      </c>
      <c r="BZ60" s="221"/>
      <c r="CA60" s="221">
        <v>2.0023768175287358</v>
      </c>
      <c r="CB60" s="221"/>
      <c r="CC60" s="221">
        <v>19.587970613026819</v>
      </c>
      <c r="CD60" s="249" t="s">
        <v>221</v>
      </c>
      <c r="CE60" s="251">
        <f t="shared" ref="CE60:CE70" si="0">SUM(C60:CD60)</f>
        <v>578.99593035689679</v>
      </c>
    </row>
    <row r="61" spans="1:84" ht="12.65" customHeight="1" x14ac:dyDescent="0.35">
      <c r="A61" s="171" t="s">
        <v>235</v>
      </c>
      <c r="B61" s="175"/>
      <c r="C61" s="184">
        <v>1921947.76</v>
      </c>
      <c r="D61" s="184"/>
      <c r="E61" s="184">
        <v>4524653.09</v>
      </c>
      <c r="F61" s="185"/>
      <c r="G61" s="184"/>
      <c r="H61" s="184"/>
      <c r="I61" s="185"/>
      <c r="J61" s="185">
        <v>0</v>
      </c>
      <c r="K61" s="185"/>
      <c r="L61" s="185"/>
      <c r="M61" s="184"/>
      <c r="N61" s="184"/>
      <c r="O61" s="184">
        <v>0</v>
      </c>
      <c r="P61" s="185">
        <v>1223911.8200000003</v>
      </c>
      <c r="Q61" s="185">
        <v>1134146.2</v>
      </c>
      <c r="R61" s="185">
        <v>940214.76</v>
      </c>
      <c r="S61" s="185"/>
      <c r="T61" s="185"/>
      <c r="U61" s="185">
        <v>1748454.2600000002</v>
      </c>
      <c r="V61" s="185"/>
      <c r="W61" s="185">
        <v>202432.07</v>
      </c>
      <c r="X61" s="185">
        <v>422212.54</v>
      </c>
      <c r="Y61" s="185">
        <v>1776140.8300000003</v>
      </c>
      <c r="Z61" s="185"/>
      <c r="AA61" s="185">
        <v>96559.08</v>
      </c>
      <c r="AB61" s="185">
        <v>1479437.65</v>
      </c>
      <c r="AC61" s="185">
        <v>775475.01</v>
      </c>
      <c r="AD61" s="185"/>
      <c r="AE61" s="185">
        <v>1560264.8299999998</v>
      </c>
      <c r="AF61" s="185"/>
      <c r="AG61" s="185">
        <v>3534835.82</v>
      </c>
      <c r="AH61" s="185"/>
      <c r="AI61" s="185"/>
      <c r="AJ61" s="185"/>
      <c r="AK61" s="185"/>
      <c r="AL61" s="185"/>
      <c r="AM61" s="185"/>
      <c r="AN61" s="185"/>
      <c r="AO61" s="185"/>
      <c r="AP61" s="185">
        <v>15789392.740000002</v>
      </c>
      <c r="AQ61" s="185"/>
      <c r="AR61" s="185"/>
      <c r="AS61" s="185"/>
      <c r="AT61" s="185"/>
      <c r="AU61" s="185"/>
      <c r="AV61" s="185">
        <v>275255.25</v>
      </c>
      <c r="AW61" s="185"/>
      <c r="AX61" s="185"/>
      <c r="AY61" s="185">
        <v>739721.40999999992</v>
      </c>
      <c r="AZ61" s="185"/>
      <c r="BA61" s="185">
        <v>59083.659999999989</v>
      </c>
      <c r="BB61" s="185"/>
      <c r="BC61" s="185"/>
      <c r="BD61" s="185">
        <v>344376.60000000003</v>
      </c>
      <c r="BE61" s="185">
        <v>751558.95000000007</v>
      </c>
      <c r="BF61" s="185">
        <v>1241384.4000000001</v>
      </c>
      <c r="BG61" s="185"/>
      <c r="BH61" s="185">
        <v>5662.93</v>
      </c>
      <c r="BI61" s="185"/>
      <c r="BJ61" s="185">
        <v>450068.55000000005</v>
      </c>
      <c r="BK61" s="185">
        <v>1144691.56</v>
      </c>
      <c r="BL61" s="185">
        <v>1108156.55</v>
      </c>
      <c r="BM61" s="185"/>
      <c r="BN61" s="185">
        <v>1907261.49</v>
      </c>
      <c r="BO61" s="185">
        <v>118025.26</v>
      </c>
      <c r="BP61" s="185"/>
      <c r="BQ61" s="185"/>
      <c r="BR61" s="185">
        <v>444576.38999999996</v>
      </c>
      <c r="BS61" s="185"/>
      <c r="BT61" s="185"/>
      <c r="BU61" s="185"/>
      <c r="BV61" s="185">
        <v>1125155.3700000001</v>
      </c>
      <c r="BW61" s="185">
        <v>180744.88</v>
      </c>
      <c r="BX61" s="185"/>
      <c r="BY61" s="185">
        <v>2882379.85</v>
      </c>
      <c r="BZ61" s="185"/>
      <c r="CA61" s="185">
        <v>190583.78000000003</v>
      </c>
      <c r="CB61" s="185"/>
      <c r="CC61" s="185">
        <v>1602593.03</v>
      </c>
      <c r="CD61" s="249" t="s">
        <v>221</v>
      </c>
      <c r="CE61" s="195">
        <f t="shared" si="0"/>
        <v>51701358.369999997</v>
      </c>
      <c r="CF61" s="252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620555</v>
      </c>
      <c r="D62" s="195">
        <f t="shared" si="1"/>
        <v>0</v>
      </c>
      <c r="E62" s="195">
        <f t="shared" si="1"/>
        <v>1518679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399020</v>
      </c>
      <c r="Q62" s="195">
        <f t="shared" si="1"/>
        <v>394616</v>
      </c>
      <c r="R62" s="195">
        <f t="shared" si="1"/>
        <v>220227</v>
      </c>
      <c r="S62" s="195">
        <f t="shared" si="1"/>
        <v>0</v>
      </c>
      <c r="T62" s="195">
        <f t="shared" si="1"/>
        <v>0</v>
      </c>
      <c r="U62" s="195">
        <f t="shared" si="1"/>
        <v>616729</v>
      </c>
      <c r="V62" s="195">
        <f t="shared" si="1"/>
        <v>0</v>
      </c>
      <c r="W62" s="195">
        <f t="shared" si="1"/>
        <v>71374</v>
      </c>
      <c r="X62" s="195">
        <f t="shared" si="1"/>
        <v>140585</v>
      </c>
      <c r="Y62" s="195">
        <f t="shared" si="1"/>
        <v>609930</v>
      </c>
      <c r="Z62" s="195">
        <f t="shared" si="1"/>
        <v>0</v>
      </c>
      <c r="AA62" s="195">
        <f t="shared" si="1"/>
        <v>25144</v>
      </c>
      <c r="AB62" s="195">
        <f t="shared" si="1"/>
        <v>489352</v>
      </c>
      <c r="AC62" s="195">
        <f t="shared" si="1"/>
        <v>299142</v>
      </c>
      <c r="AD62" s="195">
        <f t="shared" si="1"/>
        <v>0</v>
      </c>
      <c r="AE62" s="195">
        <f t="shared" si="1"/>
        <v>507115</v>
      </c>
      <c r="AF62" s="195">
        <f t="shared" si="1"/>
        <v>0</v>
      </c>
      <c r="AG62" s="195">
        <f t="shared" si="1"/>
        <v>903770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4392867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99061</v>
      </c>
      <c r="AW62" s="195">
        <f t="shared" si="1"/>
        <v>0</v>
      </c>
      <c r="AX62" s="195">
        <f t="shared" si="1"/>
        <v>0</v>
      </c>
      <c r="AY62" s="195">
        <f>ROUND(AY47+AY48,0)</f>
        <v>379477</v>
      </c>
      <c r="AZ62" s="195">
        <f>ROUND(AZ47+AZ48,0)</f>
        <v>0</v>
      </c>
      <c r="BA62" s="195">
        <f>ROUND(BA47+BA48,0)</f>
        <v>43206</v>
      </c>
      <c r="BB62" s="195">
        <f t="shared" si="1"/>
        <v>0</v>
      </c>
      <c r="BC62" s="195">
        <f t="shared" si="1"/>
        <v>0</v>
      </c>
      <c r="BD62" s="195">
        <f t="shared" si="1"/>
        <v>129825</v>
      </c>
      <c r="BE62" s="195">
        <f t="shared" si="1"/>
        <v>297328</v>
      </c>
      <c r="BF62" s="195">
        <f t="shared" si="1"/>
        <v>591081</v>
      </c>
      <c r="BG62" s="195">
        <f t="shared" si="1"/>
        <v>0</v>
      </c>
      <c r="BH62" s="195">
        <f t="shared" si="1"/>
        <v>6404</v>
      </c>
      <c r="BI62" s="195">
        <f t="shared" si="1"/>
        <v>0</v>
      </c>
      <c r="BJ62" s="195">
        <f t="shared" si="1"/>
        <v>173795</v>
      </c>
      <c r="BK62" s="195">
        <f t="shared" si="1"/>
        <v>489073</v>
      </c>
      <c r="BL62" s="195">
        <f t="shared" si="1"/>
        <v>476350</v>
      </c>
      <c r="BM62" s="195">
        <f t="shared" si="1"/>
        <v>0</v>
      </c>
      <c r="BN62" s="195">
        <f t="shared" si="1"/>
        <v>459501</v>
      </c>
      <c r="BO62" s="195">
        <f t="shared" ref="BO62:CC62" si="2">ROUND(BO47+BO48,0)</f>
        <v>31655</v>
      </c>
      <c r="BP62" s="195">
        <f t="shared" si="2"/>
        <v>0</v>
      </c>
      <c r="BQ62" s="195">
        <f t="shared" si="2"/>
        <v>0</v>
      </c>
      <c r="BR62" s="195">
        <f t="shared" si="2"/>
        <v>123074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515557</v>
      </c>
      <c r="BW62" s="195">
        <f t="shared" si="2"/>
        <v>57072</v>
      </c>
      <c r="BX62" s="195">
        <f t="shared" si="2"/>
        <v>0</v>
      </c>
      <c r="BY62" s="195">
        <f t="shared" si="2"/>
        <v>921390</v>
      </c>
      <c r="BZ62" s="195">
        <f t="shared" si="2"/>
        <v>0</v>
      </c>
      <c r="CA62" s="195">
        <f t="shared" si="2"/>
        <v>64835</v>
      </c>
      <c r="CB62" s="195">
        <f t="shared" si="2"/>
        <v>0</v>
      </c>
      <c r="CC62" s="195">
        <f t="shared" si="2"/>
        <v>527746</v>
      </c>
      <c r="CD62" s="249" t="s">
        <v>221</v>
      </c>
      <c r="CE62" s="195">
        <f t="shared" si="0"/>
        <v>16595535</v>
      </c>
      <c r="CF62" s="252"/>
    </row>
    <row r="63" spans="1:84" ht="12.65" customHeight="1" x14ac:dyDescent="0.35">
      <c r="A63" s="171" t="s">
        <v>236</v>
      </c>
      <c r="B63" s="175"/>
      <c r="C63" s="184">
        <v>10837.5</v>
      </c>
      <c r="D63" s="184"/>
      <c r="E63" s="184">
        <v>290071.95</v>
      </c>
      <c r="F63" s="185"/>
      <c r="G63" s="184"/>
      <c r="H63" s="184"/>
      <c r="I63" s="185"/>
      <c r="J63" s="185">
        <v>0</v>
      </c>
      <c r="K63" s="185"/>
      <c r="L63" s="185"/>
      <c r="M63" s="184"/>
      <c r="N63" s="184"/>
      <c r="O63" s="184">
        <v>0</v>
      </c>
      <c r="P63" s="185">
        <v>353802.04000000004</v>
      </c>
      <c r="Q63" s="185">
        <v>0</v>
      </c>
      <c r="R63" s="185">
        <v>0</v>
      </c>
      <c r="S63" s="185">
        <v>0</v>
      </c>
      <c r="T63" s="185"/>
      <c r="U63" s="185">
        <v>15480</v>
      </c>
      <c r="V63" s="185"/>
      <c r="W63" s="185">
        <v>0</v>
      </c>
      <c r="X63" s="185">
        <v>0</v>
      </c>
      <c r="Y63" s="185">
        <v>0</v>
      </c>
      <c r="Z63" s="185"/>
      <c r="AA63" s="185">
        <v>0</v>
      </c>
      <c r="AB63" s="185">
        <v>0</v>
      </c>
      <c r="AC63" s="185">
        <v>0</v>
      </c>
      <c r="AD63" s="185"/>
      <c r="AE63" s="185">
        <v>59628.55</v>
      </c>
      <c r="AF63" s="185"/>
      <c r="AG63" s="185">
        <v>2965367.92</v>
      </c>
      <c r="AH63" s="185"/>
      <c r="AI63" s="185"/>
      <c r="AJ63" s="185"/>
      <c r="AK63" s="185"/>
      <c r="AL63" s="185"/>
      <c r="AM63" s="185"/>
      <c r="AN63" s="185"/>
      <c r="AO63" s="185"/>
      <c r="AP63" s="185">
        <v>2120096.11</v>
      </c>
      <c r="AQ63" s="185"/>
      <c r="AR63" s="185"/>
      <c r="AS63" s="185"/>
      <c r="AT63" s="185"/>
      <c r="AU63" s="185"/>
      <c r="AV63" s="185">
        <v>0</v>
      </c>
      <c r="AW63" s="185"/>
      <c r="AX63" s="185"/>
      <c r="AY63" s="185">
        <v>0</v>
      </c>
      <c r="AZ63" s="185"/>
      <c r="BA63" s="185">
        <v>0</v>
      </c>
      <c r="BB63" s="185"/>
      <c r="BC63" s="185"/>
      <c r="BD63" s="185">
        <v>0</v>
      </c>
      <c r="BE63" s="185">
        <v>26420.53</v>
      </c>
      <c r="BF63" s="185">
        <v>0</v>
      </c>
      <c r="BG63" s="185"/>
      <c r="BH63" s="185">
        <v>0</v>
      </c>
      <c r="BI63" s="185"/>
      <c r="BJ63" s="185">
        <v>0</v>
      </c>
      <c r="BK63" s="185">
        <v>8177.66</v>
      </c>
      <c r="BL63" s="185">
        <v>0</v>
      </c>
      <c r="BM63" s="185"/>
      <c r="BN63" s="185">
        <v>204658.58000000002</v>
      </c>
      <c r="BO63" s="185">
        <v>0</v>
      </c>
      <c r="BP63" s="185">
        <v>0</v>
      </c>
      <c r="BQ63" s="185"/>
      <c r="BR63" s="185">
        <v>0</v>
      </c>
      <c r="BS63" s="185"/>
      <c r="BT63" s="185"/>
      <c r="BU63" s="185"/>
      <c r="BV63" s="185">
        <v>164259.75</v>
      </c>
      <c r="BW63" s="185">
        <v>21100</v>
      </c>
      <c r="BX63" s="185"/>
      <c r="BY63" s="185">
        <v>0</v>
      </c>
      <c r="BZ63" s="185"/>
      <c r="CA63" s="185">
        <v>0</v>
      </c>
      <c r="CB63" s="185"/>
      <c r="CC63" s="185">
        <v>1945.3</v>
      </c>
      <c r="CD63" s="249" t="s">
        <v>221</v>
      </c>
      <c r="CE63" s="195">
        <f t="shared" si="0"/>
        <v>6241845.8900000006</v>
      </c>
      <c r="CF63" s="252"/>
    </row>
    <row r="64" spans="1:84" ht="12.65" customHeight="1" x14ac:dyDescent="0.35">
      <c r="A64" s="171" t="s">
        <v>237</v>
      </c>
      <c r="B64" s="175"/>
      <c r="C64" s="184">
        <v>109113.86999999998</v>
      </c>
      <c r="D64" s="184"/>
      <c r="E64" s="184">
        <v>176827.32</v>
      </c>
      <c r="F64" s="185"/>
      <c r="G64" s="184"/>
      <c r="H64" s="184"/>
      <c r="I64" s="185"/>
      <c r="J64" s="185">
        <v>24149.609999999997</v>
      </c>
      <c r="K64" s="185"/>
      <c r="L64" s="185"/>
      <c r="M64" s="184"/>
      <c r="N64" s="184"/>
      <c r="O64" s="184">
        <v>99983.849999999991</v>
      </c>
      <c r="P64" s="185">
        <v>789063.76</v>
      </c>
      <c r="Q64" s="185">
        <v>105405.32</v>
      </c>
      <c r="R64" s="185">
        <v>65419.950000000012</v>
      </c>
      <c r="S64" s="185">
        <v>4262635.05</v>
      </c>
      <c r="T64" s="185"/>
      <c r="U64" s="185">
        <v>2059259.47</v>
      </c>
      <c r="V64" s="185"/>
      <c r="W64" s="185">
        <v>20604.34</v>
      </c>
      <c r="X64" s="185">
        <v>97482.49</v>
      </c>
      <c r="Y64" s="185">
        <v>94186.6</v>
      </c>
      <c r="Z64" s="185"/>
      <c r="AA64" s="185">
        <v>38257.870000000003</v>
      </c>
      <c r="AB64" s="185">
        <v>2456947.09</v>
      </c>
      <c r="AC64" s="185">
        <v>75905.829999999987</v>
      </c>
      <c r="AD64" s="185"/>
      <c r="AE64" s="185">
        <v>28433.33</v>
      </c>
      <c r="AF64" s="185"/>
      <c r="AG64" s="185">
        <v>292273.81</v>
      </c>
      <c r="AH64" s="185"/>
      <c r="AI64" s="185"/>
      <c r="AJ64" s="185"/>
      <c r="AK64" s="185"/>
      <c r="AL64" s="185"/>
      <c r="AM64" s="185"/>
      <c r="AN64" s="185"/>
      <c r="AO64" s="185"/>
      <c r="AP64" s="185">
        <v>923891.98</v>
      </c>
      <c r="AQ64" s="185"/>
      <c r="AR64" s="185"/>
      <c r="AS64" s="185"/>
      <c r="AT64" s="185"/>
      <c r="AU64" s="185"/>
      <c r="AV64" s="185">
        <v>8549.3000000000011</v>
      </c>
      <c r="AW64" s="185"/>
      <c r="AX64" s="185"/>
      <c r="AY64" s="185">
        <v>635970.6</v>
      </c>
      <c r="AZ64" s="185"/>
      <c r="BA64" s="185">
        <v>55770.27</v>
      </c>
      <c r="BB64" s="185"/>
      <c r="BC64" s="185"/>
      <c r="BD64" s="185">
        <v>8461.61</v>
      </c>
      <c r="BE64" s="185">
        <v>66364.75</v>
      </c>
      <c r="BF64" s="185">
        <v>182439.30999999997</v>
      </c>
      <c r="BG64" s="185"/>
      <c r="BH64" s="185">
        <v>376671.45</v>
      </c>
      <c r="BI64" s="185"/>
      <c r="BJ64" s="185">
        <v>3862.64</v>
      </c>
      <c r="BK64" s="185">
        <v>9561.08</v>
      </c>
      <c r="BL64" s="185">
        <v>17019.41</v>
      </c>
      <c r="BM64" s="185"/>
      <c r="BN64" s="185">
        <v>62883.51</v>
      </c>
      <c r="BO64" s="185">
        <v>6184.2699999999986</v>
      </c>
      <c r="BP64" s="185">
        <v>14456.73</v>
      </c>
      <c r="BQ64" s="185"/>
      <c r="BR64" s="185">
        <v>1241.7799999999993</v>
      </c>
      <c r="BS64" s="185"/>
      <c r="BT64" s="185"/>
      <c r="BU64" s="185"/>
      <c r="BV64" s="185">
        <v>7647.3499999999985</v>
      </c>
      <c r="BW64" s="185">
        <v>2151.81</v>
      </c>
      <c r="BX64" s="185"/>
      <c r="BY64" s="185">
        <v>5888.32</v>
      </c>
      <c r="BZ64" s="185"/>
      <c r="CA64" s="185">
        <v>3985.12</v>
      </c>
      <c r="CB64" s="185"/>
      <c r="CC64" s="185">
        <f>466148.48+17216.25</f>
        <v>483364.73</v>
      </c>
      <c r="CD64" s="249" t="s">
        <v>221</v>
      </c>
      <c r="CE64" s="195">
        <f t="shared" si="0"/>
        <v>13672315.58</v>
      </c>
      <c r="CF64" s="252"/>
    </row>
    <row r="65" spans="1:84" ht="12.65" customHeight="1" x14ac:dyDescent="0.35">
      <c r="A65" s="171" t="s">
        <v>238</v>
      </c>
      <c r="B65" s="175"/>
      <c r="C65" s="184">
        <v>672.19999999999982</v>
      </c>
      <c r="D65" s="184"/>
      <c r="E65" s="184">
        <v>644.79999999999984</v>
      </c>
      <c r="F65" s="184"/>
      <c r="G65" s="184"/>
      <c r="H65" s="184"/>
      <c r="I65" s="185"/>
      <c r="J65" s="184">
        <v>0</v>
      </c>
      <c r="K65" s="185"/>
      <c r="L65" s="185"/>
      <c r="M65" s="184"/>
      <c r="N65" s="184"/>
      <c r="O65" s="184">
        <v>0</v>
      </c>
      <c r="P65" s="185">
        <v>473.64000000000004</v>
      </c>
      <c r="Q65" s="185">
        <v>0</v>
      </c>
      <c r="R65" s="185">
        <v>0</v>
      </c>
      <c r="S65" s="185">
        <v>0</v>
      </c>
      <c r="T65" s="185"/>
      <c r="U65" s="185">
        <v>515.04999999999995</v>
      </c>
      <c r="V65" s="185"/>
      <c r="W65" s="185">
        <v>0</v>
      </c>
      <c r="X65" s="185">
        <v>0</v>
      </c>
      <c r="Y65" s="185">
        <v>0</v>
      </c>
      <c r="Z65" s="185"/>
      <c r="AA65" s="185">
        <v>0</v>
      </c>
      <c r="AB65" s="185">
        <v>0</v>
      </c>
      <c r="AC65" s="185">
        <v>0</v>
      </c>
      <c r="AD65" s="185"/>
      <c r="AE65" s="185">
        <v>0</v>
      </c>
      <c r="AF65" s="185"/>
      <c r="AG65" s="185">
        <v>480.11999999999995</v>
      </c>
      <c r="AH65" s="185"/>
      <c r="AI65" s="185"/>
      <c r="AJ65" s="185"/>
      <c r="AK65" s="185"/>
      <c r="AL65" s="185"/>
      <c r="AM65" s="185"/>
      <c r="AN65" s="185"/>
      <c r="AO65" s="185"/>
      <c r="AP65" s="185">
        <v>57124.33</v>
      </c>
      <c r="AQ65" s="185"/>
      <c r="AR65" s="185"/>
      <c r="AS65" s="185"/>
      <c r="AT65" s="185"/>
      <c r="AU65" s="185"/>
      <c r="AV65" s="185">
        <v>0</v>
      </c>
      <c r="AW65" s="185"/>
      <c r="AX65" s="185"/>
      <c r="AY65" s="185">
        <v>0</v>
      </c>
      <c r="AZ65" s="185"/>
      <c r="BA65" s="185">
        <v>0</v>
      </c>
      <c r="BB65" s="185"/>
      <c r="BC65" s="185"/>
      <c r="BD65" s="185">
        <v>1677.08</v>
      </c>
      <c r="BE65" s="185">
        <v>661788.97</v>
      </c>
      <c r="BF65" s="185">
        <v>142354.76999999999</v>
      </c>
      <c r="BG65" s="185"/>
      <c r="BH65" s="185">
        <v>191856.58</v>
      </c>
      <c r="BI65" s="185"/>
      <c r="BJ65" s="185">
        <v>621.55999999999995</v>
      </c>
      <c r="BK65" s="185">
        <v>0</v>
      </c>
      <c r="BL65" s="185">
        <v>0</v>
      </c>
      <c r="BM65" s="185"/>
      <c r="BN65" s="185">
        <v>1665.39</v>
      </c>
      <c r="BO65" s="185">
        <v>1294.7300000000002</v>
      </c>
      <c r="BP65" s="185">
        <v>0</v>
      </c>
      <c r="BQ65" s="185"/>
      <c r="BR65" s="185">
        <v>806.31999999999982</v>
      </c>
      <c r="BS65" s="185"/>
      <c r="BT65" s="185"/>
      <c r="BU65" s="185"/>
      <c r="BV65" s="185">
        <v>4400</v>
      </c>
      <c r="BW65" s="185">
        <v>0</v>
      </c>
      <c r="BX65" s="185"/>
      <c r="BY65" s="185">
        <v>7108.24</v>
      </c>
      <c r="BZ65" s="185"/>
      <c r="CA65" s="185">
        <v>484.71</v>
      </c>
      <c r="CB65" s="185"/>
      <c r="CC65" s="185">
        <v>6085.4300000000012</v>
      </c>
      <c r="CD65" s="249" t="s">
        <v>221</v>
      </c>
      <c r="CE65" s="195">
        <f t="shared" si="0"/>
        <v>1080053.92</v>
      </c>
      <c r="CF65" s="252"/>
    </row>
    <row r="66" spans="1:84" ht="12.65" customHeight="1" x14ac:dyDescent="0.35">
      <c r="A66" s="171" t="s">
        <v>239</v>
      </c>
      <c r="B66" s="175"/>
      <c r="C66" s="184">
        <v>18294.359999999997</v>
      </c>
      <c r="D66" s="184"/>
      <c r="E66" s="184">
        <v>5411.8999999999987</v>
      </c>
      <c r="F66" s="184"/>
      <c r="G66" s="184"/>
      <c r="H66" s="184"/>
      <c r="I66" s="184"/>
      <c r="J66" s="184">
        <v>3717.07</v>
      </c>
      <c r="K66" s="185"/>
      <c r="L66" s="185"/>
      <c r="M66" s="184"/>
      <c r="N66" s="184"/>
      <c r="O66" s="185">
        <v>10149.39</v>
      </c>
      <c r="P66" s="185">
        <v>240382.81000000003</v>
      </c>
      <c r="Q66" s="185">
        <v>2989.08</v>
      </c>
      <c r="R66" s="185">
        <v>52654.219999999987</v>
      </c>
      <c r="S66" s="184">
        <v>55.11</v>
      </c>
      <c r="T66" s="184"/>
      <c r="U66" s="185">
        <v>890796.67999999993</v>
      </c>
      <c r="V66" s="185"/>
      <c r="W66" s="185">
        <v>19269.27</v>
      </c>
      <c r="X66" s="185">
        <v>149028.39999999997</v>
      </c>
      <c r="Y66" s="185">
        <v>661651.28</v>
      </c>
      <c r="Z66" s="185"/>
      <c r="AA66" s="185">
        <v>44114.740000000005</v>
      </c>
      <c r="AB66" s="185">
        <v>293755.15999999997</v>
      </c>
      <c r="AC66" s="185">
        <v>16669.269999999997</v>
      </c>
      <c r="AD66" s="185"/>
      <c r="AE66" s="185">
        <v>16814.02</v>
      </c>
      <c r="AF66" s="185"/>
      <c r="AG66" s="185">
        <v>419077.52</v>
      </c>
      <c r="AH66" s="185"/>
      <c r="AI66" s="185"/>
      <c r="AJ66" s="185"/>
      <c r="AK66" s="185"/>
      <c r="AL66" s="185"/>
      <c r="AM66" s="185"/>
      <c r="AN66" s="185"/>
      <c r="AO66" s="185"/>
      <c r="AP66" s="185">
        <v>363441.77999999997</v>
      </c>
      <c r="AQ66" s="185"/>
      <c r="AR66" s="185"/>
      <c r="AS66" s="185"/>
      <c r="AT66" s="185"/>
      <c r="AU66" s="185"/>
      <c r="AV66" s="185">
        <v>2949</v>
      </c>
      <c r="AW66" s="185"/>
      <c r="AX66" s="185"/>
      <c r="AY66" s="185">
        <v>9362.56</v>
      </c>
      <c r="AZ66" s="185"/>
      <c r="BA66" s="185">
        <v>150624.10999999999</v>
      </c>
      <c r="BB66" s="185"/>
      <c r="BC66" s="185"/>
      <c r="BD66" s="185">
        <v>8391.42</v>
      </c>
      <c r="BE66" s="185">
        <v>308009.75</v>
      </c>
      <c r="BF66" s="185">
        <v>57055.86</v>
      </c>
      <c r="BG66" s="185"/>
      <c r="BH66" s="185">
        <v>8144117.0499999998</v>
      </c>
      <c r="BI66" s="185"/>
      <c r="BJ66" s="185">
        <v>6434.0300000000007</v>
      </c>
      <c r="BK66" s="185">
        <v>321923.69</v>
      </c>
      <c r="BL66" s="185">
        <v>10707.6</v>
      </c>
      <c r="BM66" s="185"/>
      <c r="BN66" s="185">
        <v>1016394.0099999999</v>
      </c>
      <c r="BO66" s="185">
        <v>42547.83</v>
      </c>
      <c r="BP66" s="185">
        <v>147446.51999999999</v>
      </c>
      <c r="BQ66" s="185"/>
      <c r="BR66" s="185">
        <v>59707.069999999992</v>
      </c>
      <c r="BS66" s="185"/>
      <c r="BT66" s="185"/>
      <c r="BU66" s="185"/>
      <c r="BV66" s="185">
        <v>409666.71</v>
      </c>
      <c r="BW66" s="185">
        <v>10213.31</v>
      </c>
      <c r="BX66" s="185"/>
      <c r="BY66" s="185">
        <v>211625.28000000003</v>
      </c>
      <c r="BZ66" s="185"/>
      <c r="CA66" s="185">
        <v>23191.14</v>
      </c>
      <c r="CB66" s="185"/>
      <c r="CC66" s="185">
        <v>931657.91</v>
      </c>
      <c r="CD66" s="249" t="s">
        <v>221</v>
      </c>
      <c r="CE66" s="195">
        <f t="shared" si="0"/>
        <v>15080296.909999998</v>
      </c>
      <c r="CF66" s="252"/>
    </row>
    <row r="67" spans="1:84" ht="12.65" customHeight="1" x14ac:dyDescent="0.35">
      <c r="A67" s="171" t="s">
        <v>6</v>
      </c>
      <c r="B67" s="175"/>
      <c r="C67" s="195">
        <f>ROUND(C51+C52,0)</f>
        <v>135556</v>
      </c>
      <c r="D67" s="195">
        <f>ROUND(D51+D52,0)</f>
        <v>0</v>
      </c>
      <c r="E67" s="195">
        <f t="shared" ref="E67:BP67" si="3">ROUND(E51+E52,0)</f>
        <v>400415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10025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20275</v>
      </c>
      <c r="P67" s="195">
        <f t="shared" si="3"/>
        <v>136541</v>
      </c>
      <c r="Q67" s="195">
        <f t="shared" si="3"/>
        <v>150719</v>
      </c>
      <c r="R67" s="195">
        <f t="shared" si="3"/>
        <v>6480</v>
      </c>
      <c r="S67" s="195">
        <f t="shared" si="3"/>
        <v>61774</v>
      </c>
      <c r="T67" s="195">
        <f t="shared" si="3"/>
        <v>0</v>
      </c>
      <c r="U67" s="195">
        <f t="shared" si="3"/>
        <v>91359</v>
      </c>
      <c r="V67" s="195">
        <f t="shared" si="3"/>
        <v>0</v>
      </c>
      <c r="W67" s="195">
        <f t="shared" si="3"/>
        <v>44452</v>
      </c>
      <c r="X67" s="195">
        <f t="shared" si="3"/>
        <v>16464</v>
      </c>
      <c r="Y67" s="195">
        <f t="shared" si="3"/>
        <v>145414</v>
      </c>
      <c r="Z67" s="195">
        <f t="shared" si="3"/>
        <v>0</v>
      </c>
      <c r="AA67" s="195">
        <f t="shared" si="3"/>
        <v>14353</v>
      </c>
      <c r="AB67" s="195">
        <f t="shared" si="3"/>
        <v>39979</v>
      </c>
      <c r="AC67" s="195">
        <f t="shared" si="3"/>
        <v>16752</v>
      </c>
      <c r="AD67" s="195">
        <f t="shared" si="3"/>
        <v>0</v>
      </c>
      <c r="AE67" s="195">
        <f t="shared" si="3"/>
        <v>80827</v>
      </c>
      <c r="AF67" s="195">
        <f t="shared" si="3"/>
        <v>0</v>
      </c>
      <c r="AG67" s="195">
        <f t="shared" si="3"/>
        <v>198464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4255602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5572</v>
      </c>
      <c r="AW67" s="195">
        <f t="shared" si="3"/>
        <v>0</v>
      </c>
      <c r="AX67" s="195">
        <f t="shared" si="3"/>
        <v>0</v>
      </c>
      <c r="AY67" s="195">
        <f t="shared" si="3"/>
        <v>104814</v>
      </c>
      <c r="AZ67" s="195">
        <f>ROUND(AZ51+AZ52,0)</f>
        <v>0</v>
      </c>
      <c r="BA67" s="195">
        <f>ROUND(BA51+BA52,0)</f>
        <v>30380</v>
      </c>
      <c r="BB67" s="195">
        <f t="shared" si="3"/>
        <v>0</v>
      </c>
      <c r="BC67" s="195">
        <f t="shared" si="3"/>
        <v>0</v>
      </c>
      <c r="BD67" s="195">
        <f t="shared" si="3"/>
        <v>70757</v>
      </c>
      <c r="BE67" s="195">
        <f t="shared" si="3"/>
        <v>585728</v>
      </c>
      <c r="BF67" s="195">
        <f t="shared" si="3"/>
        <v>47728</v>
      </c>
      <c r="BG67" s="195">
        <f t="shared" si="3"/>
        <v>0</v>
      </c>
      <c r="BH67" s="195">
        <f t="shared" si="3"/>
        <v>67656</v>
      </c>
      <c r="BI67" s="195">
        <f t="shared" si="3"/>
        <v>0</v>
      </c>
      <c r="BJ67" s="195">
        <f t="shared" si="3"/>
        <v>41209</v>
      </c>
      <c r="BK67" s="195">
        <f t="shared" si="3"/>
        <v>56869</v>
      </c>
      <c r="BL67" s="195">
        <f t="shared" si="3"/>
        <v>39971</v>
      </c>
      <c r="BM67" s="195">
        <f t="shared" si="3"/>
        <v>0</v>
      </c>
      <c r="BN67" s="195">
        <f t="shared" si="3"/>
        <v>111938</v>
      </c>
      <c r="BO67" s="195">
        <f t="shared" si="3"/>
        <v>5808</v>
      </c>
      <c r="BP67" s="195">
        <f t="shared" si="3"/>
        <v>59232</v>
      </c>
      <c r="BQ67" s="195">
        <f t="shared" ref="BQ67:CC67" si="4">ROUND(BQ51+BQ52,0)</f>
        <v>0</v>
      </c>
      <c r="BR67" s="195">
        <f t="shared" si="4"/>
        <v>44278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94535</v>
      </c>
      <c r="BW67" s="195">
        <f t="shared" si="4"/>
        <v>21251</v>
      </c>
      <c r="BX67" s="195">
        <f t="shared" si="4"/>
        <v>0</v>
      </c>
      <c r="BY67" s="195">
        <f t="shared" si="4"/>
        <v>35991</v>
      </c>
      <c r="BZ67" s="195">
        <f t="shared" si="4"/>
        <v>0</v>
      </c>
      <c r="CA67" s="195">
        <f t="shared" si="4"/>
        <v>21753</v>
      </c>
      <c r="CB67" s="195">
        <f t="shared" si="4"/>
        <v>0</v>
      </c>
      <c r="CC67" s="195">
        <f t="shared" si="4"/>
        <v>379572</v>
      </c>
      <c r="CD67" s="249" t="s">
        <v>221</v>
      </c>
      <c r="CE67" s="195">
        <f t="shared" si="0"/>
        <v>7650493</v>
      </c>
      <c r="CF67" s="252"/>
    </row>
    <row r="68" spans="1:84" ht="12.65" customHeight="1" x14ac:dyDescent="0.35">
      <c r="A68" s="171" t="s">
        <v>240</v>
      </c>
      <c r="B68" s="175"/>
      <c r="C68" s="184">
        <v>2598.66</v>
      </c>
      <c r="D68" s="184"/>
      <c r="E68" s="184">
        <v>7055.8600000000006</v>
      </c>
      <c r="F68" s="184"/>
      <c r="G68" s="184"/>
      <c r="H68" s="184"/>
      <c r="I68" s="184"/>
      <c r="J68" s="184">
        <v>0</v>
      </c>
      <c r="K68" s="185"/>
      <c r="L68" s="185"/>
      <c r="M68" s="184"/>
      <c r="N68" s="184"/>
      <c r="O68" s="184">
        <v>5049.83</v>
      </c>
      <c r="P68" s="185">
        <v>129358.22000000002</v>
      </c>
      <c r="Q68" s="185">
        <v>5162.3399999999992</v>
      </c>
      <c r="R68" s="185">
        <v>1013.55</v>
      </c>
      <c r="S68" s="185">
        <v>4254.3599999999997</v>
      </c>
      <c r="T68" s="185"/>
      <c r="U68" s="185">
        <v>9004.6299999999992</v>
      </c>
      <c r="V68" s="185"/>
      <c r="W68" s="185">
        <v>0</v>
      </c>
      <c r="X68" s="185">
        <v>0</v>
      </c>
      <c r="Y68" s="185">
        <v>10265.89</v>
      </c>
      <c r="Z68" s="185"/>
      <c r="AA68" s="185"/>
      <c r="AB68" s="185">
        <v>1162.53</v>
      </c>
      <c r="AC68" s="185">
        <v>18349.98</v>
      </c>
      <c r="AD68" s="185"/>
      <c r="AE68" s="185">
        <v>6784.87</v>
      </c>
      <c r="AF68" s="185"/>
      <c r="AG68" s="185">
        <v>11299.010000000002</v>
      </c>
      <c r="AH68" s="185"/>
      <c r="AI68" s="185"/>
      <c r="AJ68" s="185"/>
      <c r="AK68" s="185"/>
      <c r="AL68" s="185"/>
      <c r="AM68" s="185"/>
      <c r="AN68" s="185"/>
      <c r="AO68" s="185"/>
      <c r="AP68" s="185">
        <v>78673</v>
      </c>
      <c r="AQ68" s="185"/>
      <c r="AR68" s="185"/>
      <c r="AS68" s="185"/>
      <c r="AT68" s="185"/>
      <c r="AU68" s="185"/>
      <c r="AV68" s="185">
        <v>0</v>
      </c>
      <c r="AW68" s="185"/>
      <c r="AX68" s="185"/>
      <c r="AY68" s="185">
        <v>3758.54</v>
      </c>
      <c r="AZ68" s="185"/>
      <c r="BA68" s="185"/>
      <c r="BB68" s="185"/>
      <c r="BC68" s="185"/>
      <c r="BD68" s="185">
        <v>8158.9700000000012</v>
      </c>
      <c r="BE68" s="185">
        <v>28321.33</v>
      </c>
      <c r="BF68" s="185">
        <v>5490.7</v>
      </c>
      <c r="BG68" s="185"/>
      <c r="BH68" s="185">
        <v>89674.15</v>
      </c>
      <c r="BI68" s="185"/>
      <c r="BJ68" s="185">
        <v>32405.15</v>
      </c>
      <c r="BK68" s="185">
        <v>53953.750000000007</v>
      </c>
      <c r="BL68" s="185">
        <v>7857.28</v>
      </c>
      <c r="BM68" s="185"/>
      <c r="BN68" s="185">
        <v>38707.71</v>
      </c>
      <c r="BO68" s="185">
        <v>2281.1800000000003</v>
      </c>
      <c r="BP68" s="185">
        <v>1526.03</v>
      </c>
      <c r="BQ68" s="185"/>
      <c r="BR68" s="185">
        <v>16968.060000000001</v>
      </c>
      <c r="BS68" s="185"/>
      <c r="BT68" s="185"/>
      <c r="BU68" s="185"/>
      <c r="BV68" s="185">
        <v>55796.01</v>
      </c>
      <c r="BW68" s="185">
        <v>836.07999999999993</v>
      </c>
      <c r="BX68" s="185"/>
      <c r="BY68" s="185">
        <v>5537.9600000000009</v>
      </c>
      <c r="BZ68" s="185"/>
      <c r="CA68" s="185">
        <v>20609.649999999994</v>
      </c>
      <c r="CB68" s="185"/>
      <c r="CC68" s="185">
        <v>163537.85999999999</v>
      </c>
      <c r="CD68" s="249" t="s">
        <v>221</v>
      </c>
      <c r="CE68" s="195">
        <f t="shared" si="0"/>
        <v>825453.14000000013</v>
      </c>
      <c r="CF68" s="252"/>
    </row>
    <row r="69" spans="1:84" ht="12.65" customHeight="1" x14ac:dyDescent="0.35">
      <c r="A69" s="171" t="s">
        <v>241</v>
      </c>
      <c r="B69" s="175"/>
      <c r="C69" s="184">
        <v>78</v>
      </c>
      <c r="D69" s="184"/>
      <c r="E69" s="184">
        <v>0</v>
      </c>
      <c r="F69" s="185"/>
      <c r="G69" s="184"/>
      <c r="H69" s="184"/>
      <c r="I69" s="185"/>
      <c r="J69" s="185">
        <v>2057.04</v>
      </c>
      <c r="K69" s="185"/>
      <c r="L69" s="185"/>
      <c r="M69" s="184"/>
      <c r="N69" s="184"/>
      <c r="O69" s="184">
        <v>1018.46</v>
      </c>
      <c r="P69" s="185">
        <v>9337.86</v>
      </c>
      <c r="Q69" s="185">
        <v>393</v>
      </c>
      <c r="R69" s="224">
        <v>17255.23</v>
      </c>
      <c r="S69" s="185">
        <v>0</v>
      </c>
      <c r="T69" s="184"/>
      <c r="U69" s="185">
        <v>1430.79</v>
      </c>
      <c r="V69" s="185"/>
      <c r="W69" s="184">
        <v>315</v>
      </c>
      <c r="X69" s="185">
        <v>0</v>
      </c>
      <c r="Y69" s="185">
        <v>806.38</v>
      </c>
      <c r="Z69" s="185"/>
      <c r="AA69" s="185"/>
      <c r="AB69" s="185">
        <v>10269.16</v>
      </c>
      <c r="AC69" s="185">
        <v>159</v>
      </c>
      <c r="AD69" s="185"/>
      <c r="AE69" s="185">
        <v>9102.32</v>
      </c>
      <c r="AF69" s="185"/>
      <c r="AG69" s="185">
        <v>44338.3</v>
      </c>
      <c r="AH69" s="185"/>
      <c r="AI69" s="185"/>
      <c r="AJ69" s="185"/>
      <c r="AK69" s="185"/>
      <c r="AL69" s="185"/>
      <c r="AM69" s="185"/>
      <c r="AN69" s="185"/>
      <c r="AO69" s="184"/>
      <c r="AP69" s="185">
        <v>344626.48</v>
      </c>
      <c r="AQ69" s="184"/>
      <c r="AR69" s="184"/>
      <c r="AS69" s="184"/>
      <c r="AT69" s="184"/>
      <c r="AU69" s="185"/>
      <c r="AV69" s="185">
        <v>295</v>
      </c>
      <c r="AW69" s="185"/>
      <c r="AX69" s="185"/>
      <c r="AY69" s="185">
        <v>10382.049999999999</v>
      </c>
      <c r="AZ69" s="185"/>
      <c r="BA69" s="185"/>
      <c r="BB69" s="185"/>
      <c r="BC69" s="185"/>
      <c r="BD69" s="185">
        <v>46524.2</v>
      </c>
      <c r="BE69" s="185">
        <v>15276.789999999997</v>
      </c>
      <c r="BF69" s="185">
        <v>4611.5599999999995</v>
      </c>
      <c r="BG69" s="185"/>
      <c r="BH69" s="224">
        <v>33468.97</v>
      </c>
      <c r="BI69" s="185"/>
      <c r="BJ69" s="185">
        <v>137796.87000000002</v>
      </c>
      <c r="BK69" s="185">
        <v>10733.99</v>
      </c>
      <c r="BL69" s="185">
        <v>205</v>
      </c>
      <c r="BM69" s="185"/>
      <c r="BN69" s="185">
        <v>285859.87</v>
      </c>
      <c r="BO69" s="185">
        <v>77.34</v>
      </c>
      <c r="BP69" s="185">
        <v>52966.9</v>
      </c>
      <c r="BQ69" s="185"/>
      <c r="BR69" s="185">
        <v>173086.41</v>
      </c>
      <c r="BS69" s="185"/>
      <c r="BT69" s="185"/>
      <c r="BU69" s="185"/>
      <c r="BV69" s="185">
        <v>3931.18</v>
      </c>
      <c r="BW69" s="185">
        <v>38588.83</v>
      </c>
      <c r="BX69" s="185"/>
      <c r="BY69" s="185">
        <v>6529.94</v>
      </c>
      <c r="BZ69" s="185"/>
      <c r="CA69" s="185">
        <v>18728.82</v>
      </c>
      <c r="CB69" s="185"/>
      <c r="CC69" s="185">
        <v>33428.089999999997</v>
      </c>
      <c r="CD69" s="185">
        <v>4198148.6399999997</v>
      </c>
      <c r="CE69" s="195">
        <f t="shared" si="0"/>
        <v>5511827.4699999997</v>
      </c>
      <c r="CF69" s="252"/>
    </row>
    <row r="70" spans="1:84" ht="12.65" customHeight="1" x14ac:dyDescent="0.35">
      <c r="A70" s="171" t="s">
        <v>242</v>
      </c>
      <c r="B70" s="175"/>
      <c r="C70" s="184">
        <v>0</v>
      </c>
      <c r="D70" s="184"/>
      <c r="E70" s="184">
        <v>0</v>
      </c>
      <c r="F70" s="185"/>
      <c r="G70" s="184"/>
      <c r="H70" s="184"/>
      <c r="I70" s="184"/>
      <c r="J70" s="185">
        <v>0</v>
      </c>
      <c r="K70" s="185"/>
      <c r="L70" s="185"/>
      <c r="M70" s="184"/>
      <c r="N70" s="184"/>
      <c r="O70" s="184">
        <v>0</v>
      </c>
      <c r="P70" s="184">
        <v>1057.5</v>
      </c>
      <c r="Q70" s="184">
        <v>0</v>
      </c>
      <c r="R70" s="184">
        <v>1748698.3800000001</v>
      </c>
      <c r="S70" s="184">
        <v>0</v>
      </c>
      <c r="T70" s="184"/>
      <c r="U70" s="185">
        <v>0</v>
      </c>
      <c r="V70" s="184"/>
      <c r="W70" s="184">
        <v>0</v>
      </c>
      <c r="X70" s="185">
        <v>0</v>
      </c>
      <c r="Y70" s="185">
        <v>0</v>
      </c>
      <c r="Z70" s="185"/>
      <c r="AA70" s="185"/>
      <c r="AB70" s="185">
        <v>4163255.16</v>
      </c>
      <c r="AC70" s="185">
        <v>0</v>
      </c>
      <c r="AD70" s="185"/>
      <c r="AE70" s="185">
        <v>0</v>
      </c>
      <c r="AF70" s="185"/>
      <c r="AG70" s="185">
        <v>0</v>
      </c>
      <c r="AH70" s="185"/>
      <c r="AI70" s="185"/>
      <c r="AJ70" s="185"/>
      <c r="AK70" s="185"/>
      <c r="AL70" s="185"/>
      <c r="AM70" s="185"/>
      <c r="AN70" s="185"/>
      <c r="AO70" s="185"/>
      <c r="AP70" s="185">
        <v>26388.14</v>
      </c>
      <c r="AQ70" s="185"/>
      <c r="AR70" s="185"/>
      <c r="AS70" s="185"/>
      <c r="AT70" s="185"/>
      <c r="AU70" s="185"/>
      <c r="AV70" s="185">
        <v>400</v>
      </c>
      <c r="AW70" s="185"/>
      <c r="AX70" s="185"/>
      <c r="AY70" s="185">
        <v>340042.89</v>
      </c>
      <c r="AZ70" s="185"/>
      <c r="BA70" s="185"/>
      <c r="BB70" s="185"/>
      <c r="BC70" s="185"/>
      <c r="BD70" s="185">
        <v>0</v>
      </c>
      <c r="BE70" s="185">
        <v>0</v>
      </c>
      <c r="BF70" s="185">
        <v>0</v>
      </c>
      <c r="BG70" s="185"/>
      <c r="BH70" s="185">
        <v>0</v>
      </c>
      <c r="BI70" s="185"/>
      <c r="BJ70" s="185">
        <v>0</v>
      </c>
      <c r="BK70" s="185">
        <v>992.4799999999999</v>
      </c>
      <c r="BL70" s="185">
        <v>0</v>
      </c>
      <c r="BM70" s="185"/>
      <c r="BN70" s="185">
        <v>0</v>
      </c>
      <c r="BO70" s="185"/>
      <c r="BP70" s="185">
        <v>0</v>
      </c>
      <c r="BQ70" s="185"/>
      <c r="BR70" s="185">
        <v>0</v>
      </c>
      <c r="BS70" s="185"/>
      <c r="BT70" s="185"/>
      <c r="BU70" s="185"/>
      <c r="BV70" s="185">
        <v>31035.489999999994</v>
      </c>
      <c r="BW70" s="185">
        <v>3475</v>
      </c>
      <c r="BX70" s="185"/>
      <c r="BY70" s="185">
        <v>0</v>
      </c>
      <c r="BZ70" s="185"/>
      <c r="CA70" s="185">
        <v>12</v>
      </c>
      <c r="CB70" s="185"/>
      <c r="CC70" s="185">
        <v>0</v>
      </c>
      <c r="CD70" s="185">
        <v>7619436.6699999999</v>
      </c>
      <c r="CE70" s="195">
        <f t="shared" si="0"/>
        <v>13934793.710000001</v>
      </c>
      <c r="CF70" s="252"/>
    </row>
    <row r="71" spans="1:84" ht="12.65" customHeight="1" x14ac:dyDescent="0.35">
      <c r="A71" s="171" t="s">
        <v>243</v>
      </c>
      <c r="B71" s="175"/>
      <c r="C71" s="195">
        <f>SUM(C61:C68)+C69-C70</f>
        <v>2819653.35</v>
      </c>
      <c r="D71" s="195">
        <f t="shared" ref="D71:AI71" si="5">SUM(D61:D69)-D70</f>
        <v>0</v>
      </c>
      <c r="E71" s="195">
        <f t="shared" si="5"/>
        <v>6923758.9200000009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39948.719999999994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136476.52999999997</v>
      </c>
      <c r="P71" s="195">
        <f t="shared" si="5"/>
        <v>3280833.6500000004</v>
      </c>
      <c r="Q71" s="195">
        <f t="shared" si="5"/>
        <v>1793430.9400000002</v>
      </c>
      <c r="R71" s="195">
        <f t="shared" si="5"/>
        <v>-445433.67000000016</v>
      </c>
      <c r="S71" s="195">
        <f t="shared" si="5"/>
        <v>4328718.5200000005</v>
      </c>
      <c r="T71" s="195">
        <f t="shared" si="5"/>
        <v>0</v>
      </c>
      <c r="U71" s="195">
        <f t="shared" si="5"/>
        <v>5433028.8799999999</v>
      </c>
      <c r="V71" s="195">
        <f t="shared" si="5"/>
        <v>0</v>
      </c>
      <c r="W71" s="195">
        <f t="shared" si="5"/>
        <v>358446.68000000005</v>
      </c>
      <c r="X71" s="195">
        <f t="shared" si="5"/>
        <v>825772.42999999993</v>
      </c>
      <c r="Y71" s="195">
        <f t="shared" si="5"/>
        <v>3298394.98</v>
      </c>
      <c r="Z71" s="195">
        <f t="shared" si="5"/>
        <v>0</v>
      </c>
      <c r="AA71" s="195">
        <f t="shared" si="5"/>
        <v>218428.69</v>
      </c>
      <c r="AB71" s="195">
        <f t="shared" si="5"/>
        <v>607647.43000000063</v>
      </c>
      <c r="AC71" s="195">
        <f t="shared" si="5"/>
        <v>1202453.0900000001</v>
      </c>
      <c r="AD71" s="195">
        <f t="shared" si="5"/>
        <v>0</v>
      </c>
      <c r="AE71" s="195">
        <f t="shared" si="5"/>
        <v>2268969.92</v>
      </c>
      <c r="AF71" s="195">
        <f t="shared" si="5"/>
        <v>0</v>
      </c>
      <c r="AG71" s="195">
        <f t="shared" si="5"/>
        <v>8369906.4999999991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0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28299327.280000001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391281.55</v>
      </c>
      <c r="AW71" s="195">
        <f t="shared" si="6"/>
        <v>0</v>
      </c>
      <c r="AX71" s="195">
        <f t="shared" si="6"/>
        <v>0</v>
      </c>
      <c r="AY71" s="195">
        <f t="shared" si="6"/>
        <v>1543443.27</v>
      </c>
      <c r="AZ71" s="195">
        <f t="shared" si="6"/>
        <v>0</v>
      </c>
      <c r="BA71" s="195">
        <f t="shared" si="6"/>
        <v>339064.04</v>
      </c>
      <c r="BB71" s="195">
        <f t="shared" si="6"/>
        <v>0</v>
      </c>
      <c r="BC71" s="195">
        <f t="shared" si="6"/>
        <v>0</v>
      </c>
      <c r="BD71" s="195">
        <f t="shared" si="6"/>
        <v>618171.87999999989</v>
      </c>
      <c r="BE71" s="195">
        <f t="shared" si="6"/>
        <v>2740797.0700000003</v>
      </c>
      <c r="BF71" s="195">
        <f t="shared" si="6"/>
        <v>2272145.6</v>
      </c>
      <c r="BG71" s="195">
        <f t="shared" si="6"/>
        <v>0</v>
      </c>
      <c r="BH71" s="195">
        <f t="shared" si="6"/>
        <v>8915511.1300000008</v>
      </c>
      <c r="BI71" s="195">
        <f t="shared" si="6"/>
        <v>0</v>
      </c>
      <c r="BJ71" s="195">
        <f t="shared" si="6"/>
        <v>846192.80000000016</v>
      </c>
      <c r="BK71" s="195">
        <f t="shared" si="6"/>
        <v>2093991.25</v>
      </c>
      <c r="BL71" s="195">
        <f t="shared" si="6"/>
        <v>1660266.84</v>
      </c>
      <c r="BM71" s="195">
        <f t="shared" si="6"/>
        <v>0</v>
      </c>
      <c r="BN71" s="195">
        <f t="shared" si="6"/>
        <v>4088869.56</v>
      </c>
      <c r="BO71" s="195">
        <f t="shared" si="6"/>
        <v>207873.61000000002</v>
      </c>
      <c r="BP71" s="195">
        <f t="shared" ref="BP71:CC71" si="7">SUM(BP61:BP69)-BP70</f>
        <v>275628.18</v>
      </c>
      <c r="BQ71" s="195">
        <f t="shared" si="7"/>
        <v>0</v>
      </c>
      <c r="BR71" s="195">
        <f t="shared" si="7"/>
        <v>863738.02999999991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2349912.88</v>
      </c>
      <c r="BW71" s="195">
        <f t="shared" si="7"/>
        <v>328482.91000000003</v>
      </c>
      <c r="BX71" s="195">
        <f t="shared" si="7"/>
        <v>0</v>
      </c>
      <c r="BY71" s="195">
        <f t="shared" si="7"/>
        <v>4076450.5900000003</v>
      </c>
      <c r="BZ71" s="195">
        <f t="shared" si="7"/>
        <v>0</v>
      </c>
      <c r="CA71" s="195">
        <f t="shared" si="7"/>
        <v>344159.22000000003</v>
      </c>
      <c r="CB71" s="195">
        <f t="shared" si="7"/>
        <v>0</v>
      </c>
      <c r="CC71" s="195">
        <f t="shared" si="7"/>
        <v>4129930.35</v>
      </c>
      <c r="CD71" s="245">
        <f>CD69-CD70</f>
        <v>-3421288.0300000003</v>
      </c>
      <c r="CE71" s="195">
        <f>SUM(CE61:CE69)-CE70</f>
        <v>104424385.56999999</v>
      </c>
      <c r="CF71" s="252"/>
    </row>
    <row r="72" spans="1:84" ht="12.65" customHeight="1" x14ac:dyDescent="0.3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>
        <v>2299605.23</v>
      </c>
      <c r="CF72" s="252"/>
    </row>
    <row r="73" spans="1:84" ht="12.65" customHeight="1" x14ac:dyDescent="0.35">
      <c r="A73" s="171" t="s">
        <v>245</v>
      </c>
      <c r="B73" s="175"/>
      <c r="C73" s="184">
        <v>7907783.3099999987</v>
      </c>
      <c r="D73" s="184"/>
      <c r="E73" s="184">
        <v>17194877.210000001</v>
      </c>
      <c r="F73" s="185"/>
      <c r="G73" s="184"/>
      <c r="H73" s="184"/>
      <c r="I73" s="185"/>
      <c r="J73" s="185">
        <v>1388923.7</v>
      </c>
      <c r="K73" s="185"/>
      <c r="L73" s="185"/>
      <c r="M73" s="184"/>
      <c r="N73" s="184"/>
      <c r="O73" s="184">
        <v>2732444.23</v>
      </c>
      <c r="P73" s="185">
        <v>4882866.87</v>
      </c>
      <c r="Q73" s="185">
        <v>1089381.23</v>
      </c>
      <c r="R73" s="185">
        <v>518904.82</v>
      </c>
      <c r="S73" s="185">
        <v>3743440.08</v>
      </c>
      <c r="T73" s="185"/>
      <c r="U73" s="185">
        <v>4593326.5999999996</v>
      </c>
      <c r="V73" s="185"/>
      <c r="W73" s="185">
        <v>472812.88</v>
      </c>
      <c r="X73" s="185">
        <v>1427021.8699999999</v>
      </c>
      <c r="Y73" s="185">
        <v>1312965.1600000001</v>
      </c>
      <c r="Z73" s="185"/>
      <c r="AA73" s="185">
        <v>87976.8</v>
      </c>
      <c r="AB73" s="185">
        <v>3101087.14</v>
      </c>
      <c r="AC73" s="185">
        <v>3520520.51</v>
      </c>
      <c r="AD73" s="185"/>
      <c r="AE73" s="185">
        <v>489056.16</v>
      </c>
      <c r="AF73" s="185"/>
      <c r="AG73" s="185">
        <v>2378246.4900000002</v>
      </c>
      <c r="AH73" s="185"/>
      <c r="AI73" s="185"/>
      <c r="AJ73" s="185"/>
      <c r="AK73" s="185"/>
      <c r="AL73" s="185"/>
      <c r="AM73" s="185"/>
      <c r="AN73" s="185"/>
      <c r="AO73" s="185"/>
      <c r="AP73" s="185">
        <v>0</v>
      </c>
      <c r="AQ73" s="185"/>
      <c r="AR73" s="185"/>
      <c r="AS73" s="185"/>
      <c r="AT73" s="185"/>
      <c r="AU73" s="185"/>
      <c r="AV73" s="185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56841635.059999987</v>
      </c>
      <c r="CF73" s="252"/>
    </row>
    <row r="74" spans="1:84" ht="12.65" customHeight="1" x14ac:dyDescent="0.35">
      <c r="A74" s="171" t="s">
        <v>246</v>
      </c>
      <c r="B74" s="175"/>
      <c r="C74" s="184">
        <v>3106769.69</v>
      </c>
      <c r="D74" s="184"/>
      <c r="E74" s="184">
        <v>5717437.25</v>
      </c>
      <c r="F74" s="185"/>
      <c r="G74" s="184"/>
      <c r="H74" s="184"/>
      <c r="I74" s="184"/>
      <c r="J74" s="185">
        <v>103819.66</v>
      </c>
      <c r="K74" s="185"/>
      <c r="L74" s="185"/>
      <c r="M74" s="184"/>
      <c r="N74" s="184"/>
      <c r="O74" s="184">
        <v>789146.11</v>
      </c>
      <c r="P74" s="185">
        <v>11741021.43</v>
      </c>
      <c r="Q74" s="185">
        <v>5220521.4799999995</v>
      </c>
      <c r="R74" s="185">
        <v>1672097.27</v>
      </c>
      <c r="S74" s="185">
        <v>4218785.59</v>
      </c>
      <c r="T74" s="185"/>
      <c r="U74" s="185">
        <v>29028538.649999999</v>
      </c>
      <c r="V74" s="185"/>
      <c r="W74" s="185">
        <v>6486223.6200000001</v>
      </c>
      <c r="X74" s="185">
        <v>19898880.310000002</v>
      </c>
      <c r="Y74" s="185">
        <v>16250516.43</v>
      </c>
      <c r="Z74" s="185"/>
      <c r="AA74" s="185">
        <v>830671.40999999992</v>
      </c>
      <c r="AB74" s="185">
        <v>6538660.7699999996</v>
      </c>
      <c r="AC74" s="185">
        <v>2290285.12</v>
      </c>
      <c r="AD74" s="185"/>
      <c r="AE74" s="185">
        <v>5422838.0499999998</v>
      </c>
      <c r="AF74" s="185"/>
      <c r="AG74" s="185">
        <v>43881359.129999995</v>
      </c>
      <c r="AH74" s="185"/>
      <c r="AI74" s="185"/>
      <c r="AJ74" s="185"/>
      <c r="AK74" s="185"/>
      <c r="AL74" s="185"/>
      <c r="AM74" s="185"/>
      <c r="AN74" s="185"/>
      <c r="AO74" s="185"/>
      <c r="AP74" s="185">
        <v>30086704.91</v>
      </c>
      <c r="AQ74" s="185"/>
      <c r="AR74" s="185"/>
      <c r="AS74" s="185"/>
      <c r="AT74" s="185"/>
      <c r="AU74" s="185"/>
      <c r="AV74" s="185">
        <v>396950.64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193681227.51999998</v>
      </c>
      <c r="CF74" s="252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11014552.999999998</v>
      </c>
      <c r="D75" s="195">
        <f t="shared" si="9"/>
        <v>0</v>
      </c>
      <c r="E75" s="195">
        <f t="shared" si="9"/>
        <v>22912314.460000001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1492743.3599999999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3521590.34</v>
      </c>
      <c r="P75" s="195">
        <f t="shared" si="9"/>
        <v>16623888.300000001</v>
      </c>
      <c r="Q75" s="195">
        <f t="shared" si="9"/>
        <v>6309902.709999999</v>
      </c>
      <c r="R75" s="195">
        <f t="shared" si="9"/>
        <v>2191002.09</v>
      </c>
      <c r="S75" s="195">
        <f t="shared" si="9"/>
        <v>7962225.6699999999</v>
      </c>
      <c r="T75" s="195">
        <f t="shared" si="9"/>
        <v>0</v>
      </c>
      <c r="U75" s="195">
        <f t="shared" si="9"/>
        <v>33621865.25</v>
      </c>
      <c r="V75" s="195">
        <f t="shared" si="9"/>
        <v>0</v>
      </c>
      <c r="W75" s="195">
        <f t="shared" si="9"/>
        <v>6959036.5</v>
      </c>
      <c r="X75" s="195">
        <f t="shared" si="9"/>
        <v>21325902.180000003</v>
      </c>
      <c r="Y75" s="195">
        <f t="shared" si="9"/>
        <v>17563481.59</v>
      </c>
      <c r="Z75" s="195">
        <f t="shared" si="9"/>
        <v>0</v>
      </c>
      <c r="AA75" s="195">
        <f t="shared" si="9"/>
        <v>918648.21</v>
      </c>
      <c r="AB75" s="195">
        <f t="shared" si="9"/>
        <v>9639747.9100000001</v>
      </c>
      <c r="AC75" s="195">
        <f t="shared" si="9"/>
        <v>5810805.6299999999</v>
      </c>
      <c r="AD75" s="195">
        <f t="shared" si="9"/>
        <v>0</v>
      </c>
      <c r="AE75" s="195">
        <f t="shared" si="9"/>
        <v>5911894.21</v>
      </c>
      <c r="AF75" s="195">
        <f t="shared" si="9"/>
        <v>0</v>
      </c>
      <c r="AG75" s="195">
        <f t="shared" si="9"/>
        <v>46259605.619999997</v>
      </c>
      <c r="AH75" s="195">
        <f t="shared" si="9"/>
        <v>0</v>
      </c>
      <c r="AI75" s="195">
        <f t="shared" si="9"/>
        <v>0</v>
      </c>
      <c r="AJ75" s="195">
        <f t="shared" si="9"/>
        <v>0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30086704.91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396950.64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250522862.57999998</v>
      </c>
      <c r="CF75" s="252"/>
    </row>
    <row r="76" spans="1:84" ht="12.65" customHeight="1" x14ac:dyDescent="0.35">
      <c r="A76" s="171" t="s">
        <v>248</v>
      </c>
      <c r="B76" s="175"/>
      <c r="C76" s="184">
        <v>6518.13</v>
      </c>
      <c r="D76" s="184"/>
      <c r="E76" s="184">
        <v>19253.77</v>
      </c>
      <c r="F76" s="185"/>
      <c r="G76" s="184"/>
      <c r="H76" s="184"/>
      <c r="I76" s="185"/>
      <c r="J76" s="185">
        <v>482.03</v>
      </c>
      <c r="K76" s="185"/>
      <c r="L76" s="185"/>
      <c r="M76" s="185"/>
      <c r="N76" s="185"/>
      <c r="O76" s="185">
        <v>974.9</v>
      </c>
      <c r="P76" s="185">
        <v>6565.4999999999991</v>
      </c>
      <c r="Q76" s="185">
        <v>7247.26</v>
      </c>
      <c r="R76" s="185">
        <v>311.61</v>
      </c>
      <c r="S76" s="185">
        <v>2970.4</v>
      </c>
      <c r="T76" s="185"/>
      <c r="U76" s="185">
        <v>4392.96</v>
      </c>
      <c r="V76" s="185"/>
      <c r="W76" s="185">
        <v>2137.4699999999998</v>
      </c>
      <c r="X76" s="185">
        <v>791.67</v>
      </c>
      <c r="Y76" s="185">
        <v>6992.17</v>
      </c>
      <c r="Z76" s="185"/>
      <c r="AA76" s="185">
        <v>690.16</v>
      </c>
      <c r="AB76" s="185">
        <v>1922.3700000000001</v>
      </c>
      <c r="AC76" s="185">
        <v>805.5</v>
      </c>
      <c r="AD76" s="185"/>
      <c r="AE76" s="185">
        <v>3886.53</v>
      </c>
      <c r="AF76" s="185"/>
      <c r="AG76" s="185">
        <v>9543.0499999999993</v>
      </c>
      <c r="AH76" s="185"/>
      <c r="AI76" s="185"/>
      <c r="AJ76" s="185"/>
      <c r="AK76" s="185"/>
      <c r="AL76" s="185"/>
      <c r="AM76" s="185"/>
      <c r="AN76" s="185"/>
      <c r="AO76" s="185"/>
      <c r="AP76" s="408">
        <v>78245.09</v>
      </c>
      <c r="AQ76" s="185"/>
      <c r="AR76" s="185"/>
      <c r="AS76" s="185"/>
      <c r="AT76" s="185"/>
      <c r="AU76" s="185"/>
      <c r="AV76" s="185">
        <v>267.94</v>
      </c>
      <c r="AW76" s="185"/>
      <c r="AX76" s="185"/>
      <c r="AY76" s="185">
        <v>5039.92</v>
      </c>
      <c r="AZ76" s="185"/>
      <c r="BA76" s="185">
        <v>1460.81</v>
      </c>
      <c r="BB76" s="185"/>
      <c r="BC76" s="185"/>
      <c r="BD76" s="185">
        <v>3402.32</v>
      </c>
      <c r="BE76" s="185">
        <v>28164.5</v>
      </c>
      <c r="BF76" s="185">
        <v>2295</v>
      </c>
      <c r="BG76" s="185"/>
      <c r="BH76" s="185">
        <v>3253.2200000000003</v>
      </c>
      <c r="BI76" s="185"/>
      <c r="BJ76" s="185">
        <v>1981.5</v>
      </c>
      <c r="BK76" s="185">
        <v>2734.5</v>
      </c>
      <c r="BL76" s="185">
        <v>1921.97</v>
      </c>
      <c r="BM76" s="185"/>
      <c r="BN76" s="185">
        <v>5382.5</v>
      </c>
      <c r="BO76" s="185">
        <v>279.27</v>
      </c>
      <c r="BP76" s="185">
        <v>2848.15</v>
      </c>
      <c r="BQ76" s="185"/>
      <c r="BR76" s="185">
        <v>2129.09</v>
      </c>
      <c r="BS76" s="185"/>
      <c r="BT76" s="185"/>
      <c r="BU76" s="185"/>
      <c r="BV76" s="185">
        <v>4545.67</v>
      </c>
      <c r="BW76" s="185">
        <v>1021.84</v>
      </c>
      <c r="BX76" s="185"/>
      <c r="BY76" s="185">
        <v>1730.5900000000001</v>
      </c>
      <c r="BZ76" s="185"/>
      <c r="CA76" s="185">
        <v>1046</v>
      </c>
      <c r="CB76" s="185"/>
      <c r="CC76" s="408">
        <v>18251.54</v>
      </c>
      <c r="CD76" s="249" t="s">
        <v>221</v>
      </c>
      <c r="CE76" s="195">
        <f t="shared" si="8"/>
        <v>241486.90000000002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184">
        <v>5274.7933081607771</v>
      </c>
      <c r="D77" s="184"/>
      <c r="E77" s="184">
        <v>23275.025472259433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>
        <v>241.76135995736897</v>
      </c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809.53425076634153</v>
      </c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29601.114391143921</v>
      </c>
      <c r="CF77" s="195">
        <f>AY59-CE77</f>
        <v>0</v>
      </c>
    </row>
    <row r="78" spans="1:84" ht="12.65" customHeight="1" x14ac:dyDescent="0.35">
      <c r="A78" s="171" t="s">
        <v>250</v>
      </c>
      <c r="B78" s="175"/>
      <c r="C78" s="184">
        <v>6518.13</v>
      </c>
      <c r="D78" s="184"/>
      <c r="E78" s="184">
        <v>19253.77</v>
      </c>
      <c r="F78" s="184"/>
      <c r="G78" s="184"/>
      <c r="H78" s="184"/>
      <c r="I78" s="184"/>
      <c r="J78" s="184">
        <v>482.03</v>
      </c>
      <c r="K78" s="184"/>
      <c r="L78" s="184"/>
      <c r="M78" s="184"/>
      <c r="N78" s="184"/>
      <c r="O78" s="184">
        <v>974.9</v>
      </c>
      <c r="P78" s="184">
        <v>6565.4999999999991</v>
      </c>
      <c r="Q78" s="184">
        <v>7247.26</v>
      </c>
      <c r="R78" s="184">
        <v>311.61</v>
      </c>
      <c r="S78" s="184">
        <v>2970.4</v>
      </c>
      <c r="T78" s="184"/>
      <c r="U78" s="184">
        <v>4392.96</v>
      </c>
      <c r="V78" s="184"/>
      <c r="W78" s="184">
        <v>2137.4699999999998</v>
      </c>
      <c r="X78" s="184">
        <v>791.67</v>
      </c>
      <c r="Y78" s="184">
        <v>6992.17</v>
      </c>
      <c r="Z78" s="184"/>
      <c r="AA78" s="184">
        <v>690.16</v>
      </c>
      <c r="AB78" s="184">
        <v>1922.3700000000001</v>
      </c>
      <c r="AC78" s="184">
        <v>805.5</v>
      </c>
      <c r="AD78" s="184"/>
      <c r="AE78" s="184">
        <v>3886.53</v>
      </c>
      <c r="AF78" s="184"/>
      <c r="AG78" s="184">
        <v>9543.0499999999993</v>
      </c>
      <c r="AH78" s="184"/>
      <c r="AI78" s="184"/>
      <c r="AJ78" s="184"/>
      <c r="AK78" s="184"/>
      <c r="AL78" s="184"/>
      <c r="AM78" s="184"/>
      <c r="AN78" s="184"/>
      <c r="AO78" s="184"/>
      <c r="AP78" s="184">
        <v>78245.09</v>
      </c>
      <c r="AQ78" s="184"/>
      <c r="AR78" s="184"/>
      <c r="AS78" s="184"/>
      <c r="AT78" s="184"/>
      <c r="AU78" s="184"/>
      <c r="AV78" s="184">
        <v>267.94</v>
      </c>
      <c r="AW78" s="184"/>
      <c r="AX78" s="249" t="s">
        <v>221</v>
      </c>
      <c r="AY78" s="249" t="s">
        <v>221</v>
      </c>
      <c r="AZ78" s="249" t="s">
        <v>221</v>
      </c>
      <c r="BA78" s="184">
        <v>1460.81</v>
      </c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3253.2200000000003</v>
      </c>
      <c r="BI78" s="184"/>
      <c r="BJ78" s="249" t="s">
        <v>221</v>
      </c>
      <c r="BK78" s="184">
        <v>2734.5</v>
      </c>
      <c r="BL78" s="184">
        <v>1921.97</v>
      </c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>
        <v>4545.67</v>
      </c>
      <c r="BW78" s="184">
        <v>1021.84</v>
      </c>
      <c r="BX78" s="184"/>
      <c r="BY78" s="184">
        <v>1730.5900000000001</v>
      </c>
      <c r="BZ78" s="184"/>
      <c r="CA78" s="184">
        <v>1046</v>
      </c>
      <c r="CB78" s="184"/>
      <c r="CC78" s="249" t="s">
        <v>221</v>
      </c>
      <c r="CD78" s="249" t="s">
        <v>221</v>
      </c>
      <c r="CE78" s="195">
        <f t="shared" si="8"/>
        <v>171713.11000000002</v>
      </c>
      <c r="CF78" s="195"/>
    </row>
    <row r="79" spans="1:84" ht="12.65" customHeight="1" x14ac:dyDescent="0.35">
      <c r="A79" s="171" t="s">
        <v>251</v>
      </c>
      <c r="B79" s="175"/>
      <c r="C79" s="225">
        <v>29381</v>
      </c>
      <c r="D79" s="225"/>
      <c r="E79" s="225">
        <v>55939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>
        <v>32618</v>
      </c>
      <c r="P79" s="184">
        <v>35095</v>
      </c>
      <c r="Q79" s="184">
        <v>21196</v>
      </c>
      <c r="R79" s="184"/>
      <c r="S79" s="184"/>
      <c r="T79" s="184"/>
      <c r="U79" s="184">
        <v>838</v>
      </c>
      <c r="V79" s="184"/>
      <c r="W79" s="184"/>
      <c r="X79" s="184"/>
      <c r="Y79" s="184">
        <v>24102</v>
      </c>
      <c r="Z79" s="184"/>
      <c r="AA79" s="184"/>
      <c r="AB79" s="184"/>
      <c r="AC79" s="184"/>
      <c r="AD79" s="184"/>
      <c r="AE79" s="184">
        <v>7984</v>
      </c>
      <c r="AF79" s="184"/>
      <c r="AG79" s="184">
        <v>62763</v>
      </c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269916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>
        <v>19.198172940613027</v>
      </c>
      <c r="D80" s="187"/>
      <c r="E80" s="187">
        <v>48.592014240900383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>
        <v>14.311772786159004</v>
      </c>
      <c r="Q80" s="187">
        <v>11.304742341954023</v>
      </c>
      <c r="R80" s="187">
        <v>4.5765842911877392</v>
      </c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31.05704330579502</v>
      </c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129.0403299066092</v>
      </c>
      <c r="CF80" s="255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281" t="s">
        <v>1276</v>
      </c>
      <c r="D82" s="256"/>
      <c r="E82" s="175"/>
    </row>
    <row r="83" spans="1:5" ht="12.65" customHeight="1" x14ac:dyDescent="0.35">
      <c r="A83" s="173" t="s">
        <v>255</v>
      </c>
      <c r="B83" s="172" t="s">
        <v>256</v>
      </c>
      <c r="C83" s="227" t="s">
        <v>1265</v>
      </c>
      <c r="D83" s="256"/>
      <c r="E83" s="175"/>
    </row>
    <row r="84" spans="1:5" ht="12.65" customHeight="1" x14ac:dyDescent="0.35">
      <c r="A84" s="173" t="s">
        <v>257</v>
      </c>
      <c r="B84" s="172" t="s">
        <v>256</v>
      </c>
      <c r="C84" s="230" t="s">
        <v>1368</v>
      </c>
      <c r="D84" s="205"/>
      <c r="E84" s="204"/>
    </row>
    <row r="85" spans="1:5" ht="12.65" customHeight="1" x14ac:dyDescent="0.35">
      <c r="A85" s="173" t="s">
        <v>1251</v>
      </c>
      <c r="B85" s="172"/>
      <c r="C85" s="270" t="s">
        <v>1267</v>
      </c>
      <c r="D85" s="205"/>
      <c r="E85" s="204"/>
    </row>
    <row r="86" spans="1:5" ht="12.65" customHeight="1" x14ac:dyDescent="0.35">
      <c r="A86" s="173" t="s">
        <v>1252</v>
      </c>
      <c r="B86" s="172" t="s">
        <v>256</v>
      </c>
      <c r="C86" s="231" t="s">
        <v>1268</v>
      </c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30" t="s">
        <v>1269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30" t="s">
        <v>1270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30" t="s">
        <v>1271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30" t="s">
        <v>1275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30" t="s">
        <v>1274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26" t="s">
        <v>1272</v>
      </c>
      <c r="D92" s="256"/>
      <c r="E92" s="175"/>
    </row>
    <row r="93" spans="1:5" ht="12.65" customHeight="1" x14ac:dyDescent="0.35">
      <c r="A93" s="173" t="s">
        <v>264</v>
      </c>
      <c r="B93" s="172" t="s">
        <v>256</v>
      </c>
      <c r="C93" s="285" t="s">
        <v>1273</v>
      </c>
      <c r="D93" s="256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7" t="s">
        <v>266</v>
      </c>
      <c r="B96" s="257"/>
      <c r="C96" s="257"/>
      <c r="D96" s="257"/>
      <c r="E96" s="257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5" customHeight="1" x14ac:dyDescent="0.35">
      <c r="A100" s="257" t="s">
        <v>269</v>
      </c>
      <c r="B100" s="257"/>
      <c r="C100" s="257"/>
      <c r="D100" s="257"/>
      <c r="E100" s="257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5">
      <c r="A103" s="257" t="s">
        <v>271</v>
      </c>
      <c r="B103" s="257"/>
      <c r="C103" s="257"/>
      <c r="D103" s="257"/>
      <c r="E103" s="257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1343</v>
      </c>
      <c r="D111" s="174">
        <v>4445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>
        <v>344</v>
      </c>
      <c r="D114" s="174">
        <v>683</v>
      </c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>
        <v>7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/>
      <c r="D117" s="175"/>
      <c r="E117" s="175"/>
    </row>
    <row r="118" spans="1:5" ht="12.65" customHeight="1" x14ac:dyDescent="0.35">
      <c r="A118" s="173" t="s">
        <v>1239</v>
      </c>
      <c r="B118" s="172" t="s">
        <v>256</v>
      </c>
      <c r="C118" s="189">
        <v>16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>
        <v>2</v>
      </c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5" customHeight="1" x14ac:dyDescent="0.35">
      <c r="A128" s="173" t="s">
        <v>292</v>
      </c>
      <c r="B128" s="172" t="s">
        <v>256</v>
      </c>
      <c r="C128" s="189">
        <v>68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>
        <v>6</v>
      </c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1240</v>
      </c>
      <c r="B136" s="207"/>
      <c r="C136" s="207"/>
      <c r="D136" s="207"/>
      <c r="E136" s="207"/>
    </row>
    <row r="137" spans="1:6" ht="12.65" customHeight="1" x14ac:dyDescent="0.3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709</v>
      </c>
      <c r="C138" s="189">
        <v>393</v>
      </c>
      <c r="D138" s="174">
        <v>241</v>
      </c>
      <c r="E138" s="175">
        <f>SUM(B138:D138)</f>
        <v>1343</v>
      </c>
    </row>
    <row r="139" spans="1:6" ht="12.65" customHeight="1" x14ac:dyDescent="0.35">
      <c r="A139" s="173" t="s">
        <v>215</v>
      </c>
      <c r="B139" s="174">
        <v>2570</v>
      </c>
      <c r="C139" s="189">
        <v>1183</v>
      </c>
      <c r="D139" s="174">
        <v>692</v>
      </c>
      <c r="E139" s="175">
        <f>SUM(B139:D139)</f>
        <v>4445</v>
      </c>
    </row>
    <row r="140" spans="1:6" ht="12.65" customHeight="1" x14ac:dyDescent="0.35">
      <c r="A140" s="173" t="s">
        <v>298</v>
      </c>
      <c r="B140" s="174">
        <v>67431</v>
      </c>
      <c r="C140" s="174">
        <v>52558</v>
      </c>
      <c r="D140" s="174">
        <v>55661</v>
      </c>
      <c r="E140" s="175">
        <f>SUM(B140:D140)</f>
        <v>175650</v>
      </c>
    </row>
    <row r="141" spans="1:6" ht="12.65" customHeight="1" x14ac:dyDescent="0.35">
      <c r="A141" s="173" t="s">
        <v>245</v>
      </c>
      <c r="B141" s="174">
        <v>27979077.030000001</v>
      </c>
      <c r="C141" s="189">
        <v>16924989.489999998</v>
      </c>
      <c r="D141" s="174">
        <v>11937568.539999999</v>
      </c>
      <c r="E141" s="175">
        <f>SUM(B141:D141)</f>
        <v>56841635.059999995</v>
      </c>
      <c r="F141" s="199"/>
    </row>
    <row r="142" spans="1:6" ht="12.65" customHeight="1" x14ac:dyDescent="0.35">
      <c r="A142" s="173" t="s">
        <v>246</v>
      </c>
      <c r="B142" s="174">
        <v>80482364.540000707</v>
      </c>
      <c r="C142" s="189">
        <v>57030280.269999199</v>
      </c>
      <c r="D142" s="174">
        <v>56168582.710000098</v>
      </c>
      <c r="E142" s="175">
        <f>SUM(B142:D142)</f>
        <v>193681227.52000001</v>
      </c>
      <c r="F142" s="199"/>
    </row>
    <row r="143" spans="1:6" ht="12.65" customHeight="1" x14ac:dyDescent="0.3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>
        <v>6274722</v>
      </c>
      <c r="C157" s="174">
        <v>2831255</v>
      </c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57" t="s">
        <v>306</v>
      </c>
      <c r="B164" s="257"/>
      <c r="C164" s="257"/>
      <c r="D164" s="257"/>
      <c r="E164" s="257"/>
    </row>
    <row r="165" spans="1:5" ht="11.5" customHeight="1" x14ac:dyDescent="0.35">
      <c r="A165" s="173" t="s">
        <v>307</v>
      </c>
      <c r="B165" s="172" t="s">
        <v>256</v>
      </c>
      <c r="C165" s="189">
        <v>3452100.5300000003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>
        <v>88216.47</v>
      </c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>
        <v>159180.4</v>
      </c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>
        <v>10030182.629999999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>
        <v>82541.149999999994</v>
      </c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>
        <v>2641830.4200000004</v>
      </c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>
        <v>141483.82999999999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/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16595535.43</v>
      </c>
      <c r="E173" s="175"/>
    </row>
    <row r="174" spans="1:5" ht="11.5" customHeight="1" x14ac:dyDescent="0.35">
      <c r="A174" s="257" t="s">
        <v>314</v>
      </c>
      <c r="B174" s="257"/>
      <c r="C174" s="257"/>
      <c r="D174" s="257"/>
      <c r="E174" s="257"/>
    </row>
    <row r="175" spans="1:5" ht="11.5" customHeight="1" x14ac:dyDescent="0.35">
      <c r="A175" s="173" t="s">
        <v>315</v>
      </c>
      <c r="B175" s="172" t="s">
        <v>256</v>
      </c>
      <c r="C175" s="189">
        <v>179553.81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v>645899.32999999996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825453.1399999999</v>
      </c>
      <c r="E177" s="175"/>
    </row>
    <row r="178" spans="1:5" ht="11.5" customHeight="1" x14ac:dyDescent="0.35">
      <c r="A178" s="257" t="s">
        <v>317</v>
      </c>
      <c r="B178" s="257"/>
      <c r="C178" s="257"/>
      <c r="D178" s="257"/>
      <c r="E178" s="257"/>
    </row>
    <row r="179" spans="1:5" ht="11.5" customHeight="1" x14ac:dyDescent="0.35">
      <c r="A179" s="173" t="s">
        <v>318</v>
      </c>
      <c r="B179" s="172" t="s">
        <v>256</v>
      </c>
      <c r="C179" s="189">
        <v>369754.50999999995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>
        <v>359373.39</v>
      </c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729127.89999999991</v>
      </c>
      <c r="E181" s="175"/>
    </row>
    <row r="182" spans="1:5" ht="11.5" customHeight="1" x14ac:dyDescent="0.35">
      <c r="A182" s="257" t="s">
        <v>320</v>
      </c>
      <c r="B182" s="257"/>
      <c r="C182" s="257"/>
      <c r="D182" s="257"/>
      <c r="E182" s="257"/>
    </row>
    <row r="183" spans="1:5" ht="11.5" customHeight="1" x14ac:dyDescent="0.35">
      <c r="A183" s="173" t="s">
        <v>321</v>
      </c>
      <c r="B183" s="172" t="s">
        <v>256</v>
      </c>
      <c r="C183" s="189"/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>
        <v>652818.02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652818.02</v>
      </c>
      <c r="E186" s="175"/>
    </row>
    <row r="187" spans="1:5" ht="11.5" customHeight="1" x14ac:dyDescent="0.35">
      <c r="A187" s="257" t="s">
        <v>323</v>
      </c>
      <c r="B187" s="257"/>
      <c r="C187" s="257"/>
      <c r="D187" s="257"/>
      <c r="E187" s="257"/>
    </row>
    <row r="188" spans="1:5" ht="11.5" customHeight="1" x14ac:dyDescent="0.35">
      <c r="A188" s="173" t="s">
        <v>324</v>
      </c>
      <c r="B188" s="172" t="s">
        <v>256</v>
      </c>
      <c r="C188" s="189"/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>
        <v>2988596.94</v>
      </c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2988596.94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2015497.22</v>
      </c>
      <c r="C195" s="189"/>
      <c r="D195" s="174"/>
      <c r="E195" s="175">
        <f t="shared" ref="E195:E203" si="10">SUM(B195:C195)-D195</f>
        <v>2015497.22</v>
      </c>
    </row>
    <row r="196" spans="1:8" ht="12.65" customHeight="1" x14ac:dyDescent="0.35">
      <c r="A196" s="173" t="s">
        <v>333</v>
      </c>
      <c r="B196" s="174">
        <v>4737949.37</v>
      </c>
      <c r="C196" s="189">
        <v>6272250.3499999996</v>
      </c>
      <c r="D196" s="174"/>
      <c r="E196" s="175">
        <f t="shared" si="10"/>
        <v>11010199.719999999</v>
      </c>
    </row>
    <row r="197" spans="1:8" ht="12.65" customHeight="1" x14ac:dyDescent="0.35">
      <c r="A197" s="173" t="s">
        <v>334</v>
      </c>
      <c r="B197" s="174">
        <v>36062078.149999999</v>
      </c>
      <c r="C197" s="189">
        <v>21272591.949999999</v>
      </c>
      <c r="D197" s="174"/>
      <c r="E197" s="175">
        <f t="shared" si="10"/>
        <v>57334670.099999994</v>
      </c>
    </row>
    <row r="198" spans="1:8" ht="12.65" customHeight="1" x14ac:dyDescent="0.35">
      <c r="A198" s="173" t="s">
        <v>335</v>
      </c>
      <c r="B198" s="174">
        <v>21068463.989999998</v>
      </c>
      <c r="C198" s="189">
        <v>11287498.84</v>
      </c>
      <c r="D198" s="174">
        <v>159892.55000000002</v>
      </c>
      <c r="E198" s="175">
        <f t="shared" si="10"/>
        <v>32196070.279999997</v>
      </c>
    </row>
    <row r="199" spans="1:8" ht="12.65" customHeight="1" x14ac:dyDescent="0.35">
      <c r="A199" s="173" t="s">
        <v>336</v>
      </c>
      <c r="B199" s="174"/>
      <c r="C199" s="189">
        <v>0</v>
      </c>
      <c r="D199" s="174"/>
      <c r="E199" s="175">
        <f t="shared" si="10"/>
        <v>0</v>
      </c>
    </row>
    <row r="200" spans="1:8" ht="12.65" customHeight="1" x14ac:dyDescent="0.35">
      <c r="A200" s="173" t="s">
        <v>337</v>
      </c>
      <c r="B200" s="174">
        <v>35437083.920000002</v>
      </c>
      <c r="C200" s="189">
        <v>5142586.2700000005</v>
      </c>
      <c r="D200" s="174">
        <v>1508497.87</v>
      </c>
      <c r="E200" s="175">
        <f t="shared" si="10"/>
        <v>39071172.320000008</v>
      </c>
    </row>
    <row r="201" spans="1:8" ht="12.65" customHeight="1" x14ac:dyDescent="0.3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5" customHeight="1" x14ac:dyDescent="0.35">
      <c r="A202" s="173" t="s">
        <v>339</v>
      </c>
      <c r="B202" s="174">
        <v>1163193.04</v>
      </c>
      <c r="C202" s="189"/>
      <c r="D202" s="174"/>
      <c r="E202" s="175">
        <f t="shared" si="10"/>
        <v>1163193.04</v>
      </c>
    </row>
    <row r="203" spans="1:8" ht="12.65" customHeight="1" x14ac:dyDescent="0.35">
      <c r="A203" s="173" t="s">
        <v>340</v>
      </c>
      <c r="B203" s="174">
        <v>36681869.18</v>
      </c>
      <c r="C203" s="189">
        <v>7818470.79</v>
      </c>
      <c r="D203" s="174">
        <v>42961404</v>
      </c>
      <c r="E203" s="175">
        <f t="shared" si="10"/>
        <v>1538935.9699999988</v>
      </c>
    </row>
    <row r="204" spans="1:8" ht="12.65" customHeight="1" x14ac:dyDescent="0.35">
      <c r="A204" s="173" t="s">
        <v>203</v>
      </c>
      <c r="B204" s="175">
        <f>SUM(B195:B203)</f>
        <v>137166134.87</v>
      </c>
      <c r="C204" s="191">
        <f>SUM(C195:C203)</f>
        <v>51793398.200000003</v>
      </c>
      <c r="D204" s="175">
        <f>SUM(D195:D203)</f>
        <v>44629794.420000002</v>
      </c>
      <c r="E204" s="175">
        <f>SUM(E195:E203)</f>
        <v>144329738.64999998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5">
      <c r="A209" s="173" t="s">
        <v>333</v>
      </c>
      <c r="B209" s="174">
        <v>1967167.58</v>
      </c>
      <c r="C209" s="189">
        <v>754374.89</v>
      </c>
      <c r="D209" s="174">
        <v>0</v>
      </c>
      <c r="E209" s="175">
        <f t="shared" ref="E209:E216" si="11">SUM(B209:C209)-D209</f>
        <v>2721542.47</v>
      </c>
      <c r="H209" s="259"/>
    </row>
    <row r="210" spans="1:8" ht="12.65" customHeight="1" x14ac:dyDescent="0.35">
      <c r="A210" s="173" t="s">
        <v>334</v>
      </c>
      <c r="B210" s="174">
        <v>18856627.100000001</v>
      </c>
      <c r="C210" s="189">
        <v>2423012.1</v>
      </c>
      <c r="D210" s="174"/>
      <c r="E210" s="175">
        <f t="shared" si="11"/>
        <v>21279639.200000003</v>
      </c>
      <c r="H210" s="259"/>
    </row>
    <row r="211" spans="1:8" ht="12.65" customHeight="1" x14ac:dyDescent="0.35">
      <c r="A211" s="173" t="s">
        <v>335</v>
      </c>
      <c r="B211" s="174">
        <v>10723632.109999999</v>
      </c>
      <c r="C211" s="189">
        <v>1740033.21</v>
      </c>
      <c r="D211" s="174">
        <v>159892.54999999999</v>
      </c>
      <c r="E211" s="175">
        <f t="shared" si="11"/>
        <v>12303772.77</v>
      </c>
      <c r="H211" s="259"/>
    </row>
    <row r="212" spans="1:8" ht="12.65" customHeight="1" x14ac:dyDescent="0.35">
      <c r="A212" s="173" t="s">
        <v>336</v>
      </c>
      <c r="B212" s="174">
        <v>0</v>
      </c>
      <c r="C212" s="189">
        <v>0</v>
      </c>
      <c r="D212" s="174">
        <v>0</v>
      </c>
      <c r="E212" s="175">
        <f t="shared" si="11"/>
        <v>0</v>
      </c>
      <c r="H212" s="259"/>
    </row>
    <row r="213" spans="1:8" ht="12.65" customHeight="1" x14ac:dyDescent="0.35">
      <c r="A213" s="173" t="s">
        <v>337</v>
      </c>
      <c r="B213" s="174">
        <v>29111230.609999999</v>
      </c>
      <c r="C213" s="189">
        <v>2559725.09</v>
      </c>
      <c r="D213" s="174">
        <v>1508497.87</v>
      </c>
      <c r="E213" s="175">
        <f t="shared" si="11"/>
        <v>30162457.829999998</v>
      </c>
      <c r="H213" s="259"/>
    </row>
    <row r="214" spans="1:8" ht="12.65" customHeight="1" x14ac:dyDescent="0.35">
      <c r="A214" s="173" t="s">
        <v>338</v>
      </c>
      <c r="B214" s="174">
        <v>0</v>
      </c>
      <c r="C214" s="189"/>
      <c r="D214" s="174">
        <v>0</v>
      </c>
      <c r="E214" s="175">
        <f t="shared" si="11"/>
        <v>0</v>
      </c>
      <c r="H214" s="259"/>
    </row>
    <row r="215" spans="1:8" ht="12.65" customHeight="1" x14ac:dyDescent="0.35">
      <c r="A215" s="173" t="s">
        <v>339</v>
      </c>
      <c r="B215" s="174">
        <v>299754.5</v>
      </c>
      <c r="C215" s="189">
        <v>173346.74</v>
      </c>
      <c r="D215" s="174"/>
      <c r="E215" s="175">
        <f t="shared" si="11"/>
        <v>473101.24</v>
      </c>
      <c r="H215" s="259"/>
    </row>
    <row r="216" spans="1:8" ht="12.65" customHeight="1" x14ac:dyDescent="0.3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5" customHeight="1" x14ac:dyDescent="0.35">
      <c r="A217" s="173" t="s">
        <v>203</v>
      </c>
      <c r="B217" s="175">
        <f>SUM(B208:B216)</f>
        <v>60958411.899999999</v>
      </c>
      <c r="C217" s="191">
        <f>SUM(C208:C216)</f>
        <v>7650492.0300000003</v>
      </c>
      <c r="D217" s="175">
        <f>SUM(D208:D216)</f>
        <v>1668390.4200000002</v>
      </c>
      <c r="E217" s="175">
        <f>SUM(E208:E216)</f>
        <v>66940513.509999998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420" t="s">
        <v>1255</v>
      </c>
      <c r="C220" s="420"/>
      <c r="D220" s="208"/>
      <c r="E220" s="208"/>
    </row>
    <row r="221" spans="1:8" ht="12.65" customHeight="1" x14ac:dyDescent="0.35">
      <c r="A221" s="271" t="s">
        <v>1255</v>
      </c>
      <c r="B221" s="208"/>
      <c r="C221" s="189">
        <v>3535410.6199999996</v>
      </c>
      <c r="D221" s="172">
        <f>C221</f>
        <v>3535410.6199999996</v>
      </c>
      <c r="E221" s="208"/>
    </row>
    <row r="222" spans="1:8" ht="12.65" customHeight="1" x14ac:dyDescent="0.35">
      <c r="A222" s="257" t="s">
        <v>343</v>
      </c>
      <c r="B222" s="257"/>
      <c r="C222" s="257"/>
      <c r="D222" s="257"/>
      <c r="E222" s="257"/>
    </row>
    <row r="223" spans="1:8" ht="12.65" customHeight="1" x14ac:dyDescent="0.35">
      <c r="A223" s="173" t="s">
        <v>344</v>
      </c>
      <c r="B223" s="172" t="s">
        <v>256</v>
      </c>
      <c r="C223" s="189">
        <v>63892043.470000006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45061928.259999998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1273970.1499999999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/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>
        <v>25898331.359999999</v>
      </c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/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136126273.24000001</v>
      </c>
      <c r="E229" s="175"/>
    </row>
    <row r="230" spans="1:5" ht="12.65" customHeight="1" x14ac:dyDescent="0.35">
      <c r="A230" s="257" t="s">
        <v>351</v>
      </c>
      <c r="B230" s="257"/>
      <c r="C230" s="257"/>
      <c r="D230" s="257"/>
      <c r="E230" s="257"/>
    </row>
    <row r="231" spans="1:5" ht="12.65" customHeight="1" x14ac:dyDescent="0.35">
      <c r="A231" s="171" t="s">
        <v>352</v>
      </c>
      <c r="B231" s="172" t="s">
        <v>256</v>
      </c>
      <c r="C231" s="189">
        <v>2138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475318.6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3903193.43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4378512.03</v>
      </c>
      <c r="E236" s="175"/>
    </row>
    <row r="237" spans="1:5" ht="12.65" customHeight="1" x14ac:dyDescent="0.35">
      <c r="A237" s="257" t="s">
        <v>356</v>
      </c>
      <c r="B237" s="257"/>
      <c r="C237" s="257"/>
      <c r="D237" s="257"/>
      <c r="E237" s="257"/>
    </row>
    <row r="238" spans="1:5" ht="12.65" customHeight="1" x14ac:dyDescent="0.35">
      <c r="A238" s="173" t="s">
        <v>357</v>
      </c>
      <c r="B238" s="172" t="s">
        <v>256</v>
      </c>
      <c r="C238" s="189">
        <v>2894364.22</v>
      </c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2894364.22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146934560.11000001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4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7" t="s">
        <v>361</v>
      </c>
      <c r="B249" s="257"/>
      <c r="C249" s="257"/>
      <c r="D249" s="257"/>
      <c r="E249" s="257"/>
    </row>
    <row r="250" spans="1:5" ht="12.45" customHeight="1" x14ac:dyDescent="0.35">
      <c r="A250" s="173" t="s">
        <v>362</v>
      </c>
      <c r="B250" s="172" t="s">
        <v>256</v>
      </c>
      <c r="C250" s="189">
        <v>83548575.960000008</v>
      </c>
      <c r="D250" s="175"/>
      <c r="E250" s="175"/>
    </row>
    <row r="251" spans="1:5" ht="12.45" customHeight="1" x14ac:dyDescent="0.3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35">
      <c r="A252" s="173" t="s">
        <v>364</v>
      </c>
      <c r="B252" s="172" t="s">
        <v>256</v>
      </c>
      <c r="C252" s="189">
        <v>31545218.649999999</v>
      </c>
      <c r="D252" s="175"/>
      <c r="E252" s="175"/>
    </row>
    <row r="253" spans="1:5" ht="12.45" customHeight="1" x14ac:dyDescent="0.35">
      <c r="A253" s="173" t="s">
        <v>365</v>
      </c>
      <c r="B253" s="172" t="s">
        <v>256</v>
      </c>
      <c r="C253" s="189">
        <v>19712941</v>
      </c>
      <c r="D253" s="175"/>
      <c r="E253" s="175"/>
    </row>
    <row r="254" spans="1:5" ht="12.45" customHeight="1" x14ac:dyDescent="0.35">
      <c r="A254" s="173" t="s">
        <v>1241</v>
      </c>
      <c r="B254" s="172" t="s">
        <v>256</v>
      </c>
      <c r="C254" s="189" t="s">
        <v>1278</v>
      </c>
      <c r="D254" s="175"/>
      <c r="E254" s="175"/>
    </row>
    <row r="255" spans="1:5" ht="12.45" customHeight="1" x14ac:dyDescent="0.35">
      <c r="A255" s="173" t="s">
        <v>366</v>
      </c>
      <c r="B255" s="172" t="s">
        <v>256</v>
      </c>
      <c r="C255" s="189">
        <v>386893.11</v>
      </c>
      <c r="D255" s="175"/>
      <c r="E255" s="175"/>
    </row>
    <row r="256" spans="1:5" ht="12.45" customHeight="1" x14ac:dyDescent="0.3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35">
      <c r="A257" s="173" t="s">
        <v>368</v>
      </c>
      <c r="B257" s="172" t="s">
        <v>256</v>
      </c>
      <c r="C257" s="189">
        <v>1471704.9400000002</v>
      </c>
      <c r="D257" s="175"/>
      <c r="E257" s="175"/>
    </row>
    <row r="258" spans="1:5" ht="12.45" customHeight="1" x14ac:dyDescent="0.35">
      <c r="A258" s="173" t="s">
        <v>369</v>
      </c>
      <c r="B258" s="172" t="s">
        <v>256</v>
      </c>
      <c r="C258" s="189">
        <v>1950426.8799999997</v>
      </c>
      <c r="D258" s="175"/>
      <c r="E258" s="175"/>
    </row>
    <row r="259" spans="1:5" ht="12.45" customHeight="1" x14ac:dyDescent="0.3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35">
      <c r="A260" s="173" t="s">
        <v>371</v>
      </c>
      <c r="B260" s="175"/>
      <c r="C260" s="191"/>
      <c r="D260" s="175">
        <f>SUM(C250:C252)-C253+SUM(C254:C259)</f>
        <v>99189878.540000021</v>
      </c>
      <c r="E260" s="175"/>
    </row>
    <row r="261" spans="1:5" ht="11.25" customHeight="1" x14ac:dyDescent="0.35">
      <c r="A261" s="257" t="s">
        <v>372</v>
      </c>
      <c r="B261" s="257"/>
      <c r="C261" s="257"/>
      <c r="D261" s="257"/>
      <c r="E261" s="257"/>
    </row>
    <row r="262" spans="1:5" ht="12.45" customHeight="1" x14ac:dyDescent="0.35">
      <c r="A262" s="173" t="s">
        <v>362</v>
      </c>
      <c r="B262" s="172" t="s">
        <v>256</v>
      </c>
      <c r="C262" s="189">
        <v>5138890.95</v>
      </c>
      <c r="D262" s="175"/>
      <c r="E262" s="175"/>
    </row>
    <row r="263" spans="1:5" ht="12.45" customHeight="1" x14ac:dyDescent="0.3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3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35">
      <c r="A265" s="173" t="s">
        <v>374</v>
      </c>
      <c r="B265" s="175"/>
      <c r="C265" s="191"/>
      <c r="D265" s="175">
        <f>SUM(C262:C264)</f>
        <v>5138890.95</v>
      </c>
      <c r="E265" s="175"/>
    </row>
    <row r="266" spans="1:5" ht="11.25" customHeight="1" x14ac:dyDescent="0.35">
      <c r="A266" s="257" t="s">
        <v>375</v>
      </c>
      <c r="B266" s="257"/>
      <c r="C266" s="257"/>
      <c r="D266" s="257"/>
      <c r="E266" s="257"/>
    </row>
    <row r="267" spans="1:5" ht="12.45" customHeight="1" x14ac:dyDescent="0.35">
      <c r="A267" s="173" t="s">
        <v>332</v>
      </c>
      <c r="B267" s="172" t="s">
        <v>256</v>
      </c>
      <c r="C267" s="189">
        <v>2015497.22</v>
      </c>
      <c r="D267" s="175"/>
      <c r="E267" s="175"/>
    </row>
    <row r="268" spans="1:5" ht="12.45" customHeight="1" x14ac:dyDescent="0.35">
      <c r="A268" s="173" t="s">
        <v>333</v>
      </c>
      <c r="B268" s="172" t="s">
        <v>256</v>
      </c>
      <c r="C268" s="189">
        <v>11010199.719999999</v>
      </c>
      <c r="D268" s="175"/>
      <c r="E268" s="175"/>
    </row>
    <row r="269" spans="1:5" ht="12.45" customHeight="1" x14ac:dyDescent="0.35">
      <c r="A269" s="173" t="s">
        <v>334</v>
      </c>
      <c r="B269" s="172" t="s">
        <v>256</v>
      </c>
      <c r="C269" s="189">
        <v>57334670.100000001</v>
      </c>
      <c r="D269" s="175"/>
      <c r="E269" s="175"/>
    </row>
    <row r="270" spans="1:5" ht="12.45" customHeight="1" x14ac:dyDescent="0.35">
      <c r="A270" s="173" t="s">
        <v>376</v>
      </c>
      <c r="B270" s="172" t="s">
        <v>256</v>
      </c>
      <c r="C270" s="189">
        <v>32196070.280000001</v>
      </c>
      <c r="D270" s="175"/>
      <c r="E270" s="175"/>
    </row>
    <row r="271" spans="1:5" ht="12.45" customHeight="1" x14ac:dyDescent="0.3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35">
      <c r="A272" s="173" t="s">
        <v>378</v>
      </c>
      <c r="B272" s="172" t="s">
        <v>256</v>
      </c>
      <c r="C272" s="189">
        <v>39071172.309999995</v>
      </c>
      <c r="D272" s="175"/>
      <c r="E272" s="175"/>
    </row>
    <row r="273" spans="1:5" ht="12.45" customHeight="1" x14ac:dyDescent="0.35">
      <c r="A273" s="173" t="s">
        <v>339</v>
      </c>
      <c r="B273" s="172" t="s">
        <v>256</v>
      </c>
      <c r="C273" s="189">
        <v>1163193.04</v>
      </c>
      <c r="D273" s="175"/>
      <c r="E273" s="175"/>
    </row>
    <row r="274" spans="1:5" ht="12.45" customHeight="1" x14ac:dyDescent="0.35">
      <c r="A274" s="173" t="s">
        <v>340</v>
      </c>
      <c r="B274" s="172" t="s">
        <v>256</v>
      </c>
      <c r="C274" s="189">
        <v>1538936.8199999961</v>
      </c>
      <c r="D274" s="175"/>
      <c r="E274" s="175"/>
    </row>
    <row r="275" spans="1:5" ht="12.45" customHeight="1" x14ac:dyDescent="0.35">
      <c r="A275" s="173" t="s">
        <v>379</v>
      </c>
      <c r="B275" s="175"/>
      <c r="C275" s="191"/>
      <c r="D275" s="175">
        <f>SUM(C267:C274)</f>
        <v>144329739.48999998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66940513.509999998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77389225.979999989</v>
      </c>
      <c r="E277" s="175"/>
    </row>
    <row r="278" spans="1:5" ht="12.65" customHeight="1" x14ac:dyDescent="0.35">
      <c r="A278" s="257" t="s">
        <v>382</v>
      </c>
      <c r="B278" s="257"/>
      <c r="C278" s="257"/>
      <c r="D278" s="257"/>
      <c r="E278" s="257"/>
    </row>
    <row r="279" spans="1:5" ht="12.65" customHeight="1" x14ac:dyDescent="0.35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/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7" t="s">
        <v>387</v>
      </c>
      <c r="B285" s="257"/>
      <c r="C285" s="257"/>
      <c r="D285" s="257"/>
      <c r="E285" s="257"/>
    </row>
    <row r="286" spans="1:5" ht="12.65" customHeight="1" x14ac:dyDescent="0.35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181717995.47000003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7" t="s">
        <v>395</v>
      </c>
      <c r="B303" s="257"/>
      <c r="C303" s="257"/>
      <c r="D303" s="257"/>
      <c r="E303" s="257"/>
    </row>
    <row r="304" spans="1:5" ht="12.65" customHeight="1" x14ac:dyDescent="0.35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419">
        <v>2814764.39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419">
        <v>8790585.6899999976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419">
        <v>94943.1</v>
      </c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419"/>
      <c r="D308" s="175"/>
      <c r="E308" s="175"/>
    </row>
    <row r="309" spans="1:5" ht="12.65" customHeight="1" x14ac:dyDescent="0.35">
      <c r="A309" s="173" t="s">
        <v>1242</v>
      </c>
      <c r="B309" s="172" t="s">
        <v>256</v>
      </c>
      <c r="C309" s="419">
        <v>13867296.039999999</v>
      </c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419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419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419">
        <v>184471.00999999998</v>
      </c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419">
        <v>1465000</v>
      </c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27217060.23</v>
      </c>
      <c r="E314" s="175"/>
    </row>
    <row r="315" spans="1:5" ht="12.65" customHeight="1" x14ac:dyDescent="0.35">
      <c r="A315" s="257" t="s">
        <v>406</v>
      </c>
      <c r="B315" s="257"/>
      <c r="C315" s="257"/>
      <c r="D315" s="257"/>
      <c r="E315" s="257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>
        <v>1968556.26</v>
      </c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1968556.26</v>
      </c>
      <c r="E319" s="175"/>
    </row>
    <row r="320" spans="1:5" ht="12.65" customHeight="1" x14ac:dyDescent="0.35">
      <c r="A320" s="257" t="s">
        <v>411</v>
      </c>
      <c r="B320" s="257"/>
      <c r="C320" s="257"/>
      <c r="D320" s="257"/>
      <c r="E320" s="257"/>
    </row>
    <row r="321" spans="1:5" ht="12.65" customHeight="1" x14ac:dyDescent="0.35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/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>
        <v>61964445.43</v>
      </c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/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61964445.43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1465000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60499445.43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>
        <v>92032933.549999997</v>
      </c>
      <c r="D332" s="175"/>
      <c r="E332" s="175"/>
    </row>
    <row r="333" spans="1:5" ht="12.65" customHeight="1" x14ac:dyDescent="0.35">
      <c r="A333" s="173"/>
      <c r="B333" s="172"/>
      <c r="C333" s="232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5">
      <c r="A338" s="173" t="s">
        <v>1253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181717995.47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181717995.47000003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7" t="s">
        <v>427</v>
      </c>
      <c r="B358" s="257"/>
      <c r="C358" s="257"/>
      <c r="D358" s="257"/>
      <c r="E358" s="257"/>
    </row>
    <row r="359" spans="1:5" ht="12.65" customHeight="1" x14ac:dyDescent="0.35">
      <c r="A359" s="173" t="s">
        <v>428</v>
      </c>
      <c r="B359" s="172" t="s">
        <v>256</v>
      </c>
      <c r="C359" s="189">
        <v>56841635.060000002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v>193681227.51999998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250522862.57999998</v>
      </c>
      <c r="E361" s="175"/>
    </row>
    <row r="362" spans="1:5" ht="12.65" customHeight="1" x14ac:dyDescent="0.35">
      <c r="A362" s="257" t="s">
        <v>431</v>
      </c>
      <c r="B362" s="257"/>
      <c r="C362" s="257"/>
      <c r="D362" s="257"/>
      <c r="E362" s="257"/>
    </row>
    <row r="363" spans="1:5" ht="12.65" customHeight="1" x14ac:dyDescent="0.35">
      <c r="A363" s="173" t="s">
        <v>1255</v>
      </c>
      <c r="B363" s="257"/>
      <c r="C363" s="189">
        <v>3535410.6199999996</v>
      </c>
      <c r="D363" s="175"/>
      <c r="E363" s="257"/>
    </row>
    <row r="364" spans="1:5" ht="12.65" customHeight="1" x14ac:dyDescent="0.35">
      <c r="A364" s="173" t="s">
        <v>432</v>
      </c>
      <c r="B364" s="172" t="s">
        <v>256</v>
      </c>
      <c r="C364" s="189">
        <v>136126273.24000001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4378512.03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>
        <v>2894364.22</v>
      </c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146934560.11000001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103588302.46999997</v>
      </c>
      <c r="E368" s="175"/>
    </row>
    <row r="369" spans="1:5" ht="12.65" customHeight="1" x14ac:dyDescent="0.35">
      <c r="A369" s="257" t="s">
        <v>436</v>
      </c>
      <c r="B369" s="257"/>
      <c r="C369" s="257"/>
      <c r="D369" s="257"/>
      <c r="E369" s="257"/>
    </row>
    <row r="370" spans="1:5" ht="12.65" customHeight="1" x14ac:dyDescent="0.35">
      <c r="A370" s="173" t="s">
        <v>437</v>
      </c>
      <c r="B370" s="172" t="s">
        <v>256</v>
      </c>
      <c r="C370" s="189">
        <v>12314108.43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417">
        <v>2299605.23</v>
      </c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14613713.66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118202016.12999997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7" t="s">
        <v>441</v>
      </c>
      <c r="B377" s="257"/>
      <c r="C377" s="257"/>
      <c r="D377" s="257"/>
      <c r="E377" s="257"/>
    </row>
    <row r="378" spans="1:5" ht="12.65" customHeight="1" x14ac:dyDescent="0.35">
      <c r="A378" s="173" t="s">
        <v>442</v>
      </c>
      <c r="B378" s="172" t="s">
        <v>256</v>
      </c>
      <c r="C378" s="189">
        <v>51701358.370000005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16595535.43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6241845.8899999997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13672315.58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1080053.92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15080296.91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7650492.0300000003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825453.14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729127.9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v>652818.02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2988596.94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v>1141284.6099999999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118359178.74000001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-157162.61000004411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418">
        <v>1620685.2799999998</v>
      </c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1463522.6699999557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1463522.6699999557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0"/>
    </row>
    <row r="412" spans="1:5" ht="12.65" customHeight="1" x14ac:dyDescent="0.35">
      <c r="A412" s="179" t="str">
        <f>C84&amp;"   "&amp;"H-"&amp;FIXED(C83,0,TRUE)&amp;"     FYE "&amp;C82</f>
        <v>Public Hospital District No 1 of Mason County, WA, DBA Mason Health   H-0     FYE 12/31/2020</v>
      </c>
      <c r="B412" s="179"/>
      <c r="C412" s="179"/>
      <c r="D412" s="179"/>
      <c r="E412" s="260"/>
    </row>
    <row r="413" spans="1:5" ht="12.65" customHeight="1" x14ac:dyDescent="0.3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1343</v>
      </c>
      <c r="C414" s="194">
        <f>E138</f>
        <v>1343</v>
      </c>
      <c r="D414" s="179"/>
    </row>
    <row r="415" spans="1:5" ht="12.65" customHeight="1" x14ac:dyDescent="0.35">
      <c r="A415" s="179" t="s">
        <v>464</v>
      </c>
      <c r="B415" s="179">
        <f>D111</f>
        <v>4445</v>
      </c>
      <c r="C415" s="179">
        <f>E139</f>
        <v>4445</v>
      </c>
      <c r="D415" s="194">
        <f>SUM(C59:H59)+N59</f>
        <v>4445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344</v>
      </c>
    </row>
    <row r="424" spans="1:7" ht="12.65" customHeight="1" x14ac:dyDescent="0.35">
      <c r="A424" s="179" t="s">
        <v>1244</v>
      </c>
      <c r="B424" s="179">
        <f>D114</f>
        <v>683</v>
      </c>
      <c r="D424" s="179">
        <f>J59</f>
        <v>683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51701358.370000005</v>
      </c>
      <c r="C427" s="179">
        <f t="shared" ref="C427:C434" si="13">CE61</f>
        <v>51701358.369999997</v>
      </c>
      <c r="D427" s="179"/>
    </row>
    <row r="428" spans="1:7" ht="12.65" customHeight="1" x14ac:dyDescent="0.35">
      <c r="A428" s="179" t="s">
        <v>3</v>
      </c>
      <c r="B428" s="179">
        <f t="shared" si="12"/>
        <v>16595535.43</v>
      </c>
      <c r="C428" s="179">
        <f t="shared" si="13"/>
        <v>16595535</v>
      </c>
      <c r="D428" s="179">
        <f>D173</f>
        <v>16595535.43</v>
      </c>
    </row>
    <row r="429" spans="1:7" ht="12.65" customHeight="1" x14ac:dyDescent="0.35">
      <c r="A429" s="179" t="s">
        <v>236</v>
      </c>
      <c r="B429" s="179">
        <f t="shared" si="12"/>
        <v>6241845.8899999997</v>
      </c>
      <c r="C429" s="179">
        <f t="shared" si="13"/>
        <v>6241845.8900000006</v>
      </c>
      <c r="D429" s="179"/>
    </row>
    <row r="430" spans="1:7" ht="12.65" customHeight="1" x14ac:dyDescent="0.35">
      <c r="A430" s="179" t="s">
        <v>237</v>
      </c>
      <c r="B430" s="179">
        <f t="shared" si="12"/>
        <v>13672315.58</v>
      </c>
      <c r="C430" s="179">
        <f t="shared" si="13"/>
        <v>13672315.58</v>
      </c>
      <c r="D430" s="179"/>
    </row>
    <row r="431" spans="1:7" ht="12.65" customHeight="1" x14ac:dyDescent="0.35">
      <c r="A431" s="179" t="s">
        <v>444</v>
      </c>
      <c r="B431" s="179">
        <f t="shared" si="12"/>
        <v>1080053.92</v>
      </c>
      <c r="C431" s="179">
        <f t="shared" si="13"/>
        <v>1080053.92</v>
      </c>
      <c r="D431" s="179"/>
    </row>
    <row r="432" spans="1:7" ht="12.65" customHeight="1" x14ac:dyDescent="0.35">
      <c r="A432" s="179" t="s">
        <v>445</v>
      </c>
      <c r="B432" s="179">
        <f t="shared" si="12"/>
        <v>15080296.91</v>
      </c>
      <c r="C432" s="179">
        <f t="shared" si="13"/>
        <v>15080296.909999998</v>
      </c>
      <c r="D432" s="179"/>
    </row>
    <row r="433" spans="1:7" ht="12.65" customHeight="1" x14ac:dyDescent="0.35">
      <c r="A433" s="179" t="s">
        <v>6</v>
      </c>
      <c r="B433" s="179">
        <f t="shared" si="12"/>
        <v>7650492.0300000003</v>
      </c>
      <c r="C433" s="179">
        <f t="shared" si="13"/>
        <v>7650493</v>
      </c>
      <c r="D433" s="179">
        <f>C217</f>
        <v>7650492.0300000003</v>
      </c>
    </row>
    <row r="434" spans="1:7" ht="12.65" customHeight="1" x14ac:dyDescent="0.35">
      <c r="A434" s="179" t="s">
        <v>474</v>
      </c>
      <c r="B434" s="179">
        <f t="shared" si="12"/>
        <v>825453.14</v>
      </c>
      <c r="C434" s="179">
        <f t="shared" si="13"/>
        <v>825453.14000000013</v>
      </c>
      <c r="D434" s="179">
        <f>D177</f>
        <v>825453.1399999999</v>
      </c>
    </row>
    <row r="435" spans="1:7" ht="12.65" customHeight="1" x14ac:dyDescent="0.35">
      <c r="A435" s="179" t="s">
        <v>447</v>
      </c>
      <c r="B435" s="179">
        <f t="shared" si="12"/>
        <v>729127.9</v>
      </c>
      <c r="C435" s="179"/>
      <c r="D435" s="179">
        <f>D181</f>
        <v>729127.89999999991</v>
      </c>
    </row>
    <row r="436" spans="1:7" ht="12.65" customHeight="1" x14ac:dyDescent="0.35">
      <c r="A436" s="179" t="s">
        <v>475</v>
      </c>
      <c r="B436" s="179">
        <f t="shared" si="12"/>
        <v>652818.02</v>
      </c>
      <c r="C436" s="179"/>
      <c r="D436" s="179">
        <f>D186</f>
        <v>652818.02</v>
      </c>
    </row>
    <row r="437" spans="1:7" ht="12.65" customHeight="1" x14ac:dyDescent="0.35">
      <c r="A437" s="194" t="s">
        <v>449</v>
      </c>
      <c r="B437" s="194">
        <f t="shared" si="12"/>
        <v>2988596.94</v>
      </c>
      <c r="C437" s="194"/>
      <c r="D437" s="194">
        <f>D190</f>
        <v>2988596.94</v>
      </c>
    </row>
    <row r="438" spans="1:7" ht="12.65" customHeight="1" x14ac:dyDescent="0.35">
      <c r="A438" s="194" t="s">
        <v>476</v>
      </c>
      <c r="B438" s="194">
        <f>C386+C387+C388</f>
        <v>4370542.8599999994</v>
      </c>
      <c r="C438" s="194">
        <f>CD69</f>
        <v>4198148.6399999997</v>
      </c>
      <c r="D438" s="194">
        <f>D181+D186+D190</f>
        <v>4370542.8599999994</v>
      </c>
    </row>
    <row r="439" spans="1:7" ht="12.65" customHeight="1" x14ac:dyDescent="0.35">
      <c r="A439" s="179" t="s">
        <v>451</v>
      </c>
      <c r="B439" s="194">
        <f>C389</f>
        <v>1141284.6099999999</v>
      </c>
      <c r="C439" s="194">
        <f>SUM(C69:CC69)</f>
        <v>1313678.83</v>
      </c>
      <c r="D439" s="179"/>
    </row>
    <row r="440" spans="1:7" ht="12.65" customHeight="1" x14ac:dyDescent="0.35">
      <c r="A440" s="179" t="s">
        <v>477</v>
      </c>
      <c r="B440" s="194">
        <f>B438+B439</f>
        <v>5511827.4699999988</v>
      </c>
      <c r="C440" s="194">
        <f>CE69</f>
        <v>5511827.4699999997</v>
      </c>
      <c r="D440" s="179"/>
    </row>
    <row r="441" spans="1:7" ht="12.65" customHeight="1" x14ac:dyDescent="0.35">
      <c r="A441" s="179" t="s">
        <v>478</v>
      </c>
      <c r="B441" s="179">
        <f>D390</f>
        <v>118359178.74000001</v>
      </c>
      <c r="C441" s="179">
        <f>SUM(C427:C437)+C440</f>
        <v>118359179.28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1257</v>
      </c>
      <c r="B444" s="179">
        <f>D221</f>
        <v>3535410.6199999996</v>
      </c>
      <c r="C444" s="179">
        <f>C363</f>
        <v>3535410.6199999996</v>
      </c>
      <c r="D444" s="179"/>
    </row>
    <row r="445" spans="1:7" ht="12.65" customHeight="1" x14ac:dyDescent="0.35">
      <c r="A445" s="179" t="s">
        <v>343</v>
      </c>
      <c r="B445" s="179">
        <f>D229</f>
        <v>136126273.24000001</v>
      </c>
      <c r="C445" s="179">
        <f>C364</f>
        <v>136126273.24000001</v>
      </c>
      <c r="D445" s="179"/>
    </row>
    <row r="446" spans="1:7" ht="12.65" customHeight="1" x14ac:dyDescent="0.35">
      <c r="A446" s="179" t="s">
        <v>351</v>
      </c>
      <c r="B446" s="179">
        <f>D236</f>
        <v>4378512.03</v>
      </c>
      <c r="C446" s="179">
        <f>C365</f>
        <v>4378512.03</v>
      </c>
      <c r="D446" s="179"/>
    </row>
    <row r="447" spans="1:7" ht="12.65" customHeight="1" x14ac:dyDescent="0.35">
      <c r="A447" s="179" t="s">
        <v>356</v>
      </c>
      <c r="B447" s="179">
        <f>D240</f>
        <v>2894364.22</v>
      </c>
      <c r="C447" s="179">
        <f>C366</f>
        <v>2894364.22</v>
      </c>
      <c r="D447" s="179"/>
    </row>
    <row r="448" spans="1:7" ht="12.65" customHeight="1" x14ac:dyDescent="0.35">
      <c r="A448" s="179" t="s">
        <v>358</v>
      </c>
      <c r="B448" s="179">
        <f>D242</f>
        <v>146934560.11000001</v>
      </c>
      <c r="C448" s="179">
        <f>D367</f>
        <v>146934560.11000001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2138</v>
      </c>
    </row>
    <row r="454" spans="1:7" ht="12.65" customHeight="1" x14ac:dyDescent="0.35">
      <c r="A454" s="179" t="s">
        <v>168</v>
      </c>
      <c r="B454" s="179">
        <f>C233</f>
        <v>475318.6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3903193.43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12314108.43</v>
      </c>
      <c r="C458" s="194">
        <f>CE70</f>
        <v>13934793.710000001</v>
      </c>
      <c r="D458" s="194"/>
    </row>
    <row r="459" spans="1:7" ht="12.65" customHeight="1" x14ac:dyDescent="0.35">
      <c r="A459" s="179" t="s">
        <v>244</v>
      </c>
      <c r="B459" s="194">
        <f>C371</f>
        <v>2299605.23</v>
      </c>
      <c r="C459" s="194">
        <f>CE72</f>
        <v>2299605.23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1245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56841635.060000002</v>
      </c>
      <c r="C463" s="194">
        <f>CE73</f>
        <v>56841635.059999987</v>
      </c>
      <c r="D463" s="194">
        <f>E141+E147+E153</f>
        <v>56841635.059999995</v>
      </c>
    </row>
    <row r="464" spans="1:7" ht="12.65" customHeight="1" x14ac:dyDescent="0.35">
      <c r="A464" s="179" t="s">
        <v>246</v>
      </c>
      <c r="B464" s="194">
        <f>C360</f>
        <v>193681227.51999998</v>
      </c>
      <c r="C464" s="194">
        <f>CE74</f>
        <v>193681227.51999998</v>
      </c>
      <c r="D464" s="194">
        <f>E142+E148+E154</f>
        <v>193681227.52000001</v>
      </c>
    </row>
    <row r="465" spans="1:7" ht="12.65" customHeight="1" x14ac:dyDescent="0.35">
      <c r="A465" s="179" t="s">
        <v>247</v>
      </c>
      <c r="B465" s="194">
        <f>D361</f>
        <v>250522862.57999998</v>
      </c>
      <c r="C465" s="194">
        <f>CE75</f>
        <v>250522862.57999998</v>
      </c>
      <c r="D465" s="194">
        <f>D463+D464</f>
        <v>250522862.58000001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2015497.22</v>
      </c>
      <c r="C468" s="179">
        <f>E195</f>
        <v>2015497.22</v>
      </c>
      <c r="D468" s="179"/>
    </row>
    <row r="469" spans="1:7" ht="12.65" customHeight="1" x14ac:dyDescent="0.35">
      <c r="A469" s="179" t="s">
        <v>333</v>
      </c>
      <c r="B469" s="179">
        <f t="shared" si="14"/>
        <v>11010199.719999999</v>
      </c>
      <c r="C469" s="179">
        <f>E196</f>
        <v>11010199.719999999</v>
      </c>
      <c r="D469" s="179"/>
    </row>
    <row r="470" spans="1:7" ht="12.65" customHeight="1" x14ac:dyDescent="0.35">
      <c r="A470" s="179" t="s">
        <v>334</v>
      </c>
      <c r="B470" s="179">
        <f t="shared" si="14"/>
        <v>57334670.100000001</v>
      </c>
      <c r="C470" s="179">
        <f>E197</f>
        <v>57334670.099999994</v>
      </c>
      <c r="D470" s="179"/>
    </row>
    <row r="471" spans="1:7" ht="12.65" customHeight="1" x14ac:dyDescent="0.35">
      <c r="A471" s="179" t="s">
        <v>494</v>
      </c>
      <c r="B471" s="179">
        <f t="shared" si="14"/>
        <v>32196070.280000001</v>
      </c>
      <c r="C471" s="179">
        <f>E198</f>
        <v>32196070.279999997</v>
      </c>
      <c r="D471" s="179"/>
    </row>
    <row r="472" spans="1:7" ht="12.65" customHeight="1" x14ac:dyDescent="0.3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5" customHeight="1" x14ac:dyDescent="0.35">
      <c r="A473" s="179" t="s">
        <v>495</v>
      </c>
      <c r="B473" s="179">
        <f t="shared" si="14"/>
        <v>39071172.309999995</v>
      </c>
      <c r="C473" s="179">
        <f>SUM(E200:E201)</f>
        <v>39071172.320000008</v>
      </c>
      <c r="D473" s="179"/>
    </row>
    <row r="474" spans="1:7" ht="12.65" customHeight="1" x14ac:dyDescent="0.35">
      <c r="A474" s="179" t="s">
        <v>339</v>
      </c>
      <c r="B474" s="179">
        <f t="shared" si="14"/>
        <v>1163193.04</v>
      </c>
      <c r="C474" s="179">
        <f>E202</f>
        <v>1163193.04</v>
      </c>
      <c r="D474" s="179"/>
    </row>
    <row r="475" spans="1:7" ht="12.65" customHeight="1" x14ac:dyDescent="0.35">
      <c r="A475" s="179" t="s">
        <v>340</v>
      </c>
      <c r="B475" s="179">
        <f t="shared" si="14"/>
        <v>1538936.8199999961</v>
      </c>
      <c r="C475" s="179">
        <f>E203</f>
        <v>1538935.9699999988</v>
      </c>
      <c r="D475" s="179"/>
    </row>
    <row r="476" spans="1:7" ht="12.65" customHeight="1" x14ac:dyDescent="0.35">
      <c r="A476" s="179" t="s">
        <v>203</v>
      </c>
      <c r="B476" s="179">
        <f>D275</f>
        <v>144329739.48999998</v>
      </c>
      <c r="C476" s="179">
        <f>E204</f>
        <v>144329738.64999998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66940513.509999998</v>
      </c>
      <c r="C478" s="179">
        <f>E217</f>
        <v>66940513.509999998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181717995.47000003</v>
      </c>
    </row>
    <row r="482" spans="1:12" ht="12.65" customHeight="1" x14ac:dyDescent="0.35">
      <c r="A482" s="180" t="s">
        <v>499</v>
      </c>
      <c r="C482" s="180">
        <f>D339</f>
        <v>181717995.47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152</v>
      </c>
      <c r="B493" s="261" t="str">
        <f>RIGHT('Prior Year'!C83,4)</f>
        <v>2019</v>
      </c>
      <c r="C493" s="261" t="str">
        <f>RIGHT(C82,4)</f>
        <v>2020</v>
      </c>
      <c r="D493" s="261" t="str">
        <f>RIGHT('Prior Year'!C83,4)</f>
        <v>2019</v>
      </c>
      <c r="E493" s="261" t="str">
        <f>RIGHT(C82,4)</f>
        <v>2020</v>
      </c>
      <c r="F493" s="261" t="str">
        <f>RIGHT('Prior Year'!C83,4)</f>
        <v>2019</v>
      </c>
      <c r="G493" s="261" t="str">
        <f>RIGHT(C82,4)</f>
        <v>2020</v>
      </c>
      <c r="H493" s="261"/>
      <c r="K493" s="261"/>
      <c r="L493" s="261"/>
    </row>
    <row r="494" spans="1:12" ht="12.65" customHeight="1" x14ac:dyDescent="0.3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5">
      <c r="A496" s="180" t="s">
        <v>512</v>
      </c>
      <c r="B496" s="240">
        <f>'Prior Year'!C72</f>
        <v>3062079.01</v>
      </c>
      <c r="C496" s="240">
        <f>C71</f>
        <v>2819653.35</v>
      </c>
      <c r="D496" s="240">
        <f>'Prior Year'!C59</f>
        <v>1155</v>
      </c>
      <c r="E496" s="180">
        <f>C59</f>
        <v>954</v>
      </c>
      <c r="F496" s="263">
        <f t="shared" ref="F496:G511" si="15">IF(B496=0,"",IF(D496=0,"",B496/D496))</f>
        <v>2651.150658008658</v>
      </c>
      <c r="G496" s="264">
        <f t="shared" si="15"/>
        <v>2955.6114779874215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5">
      <c r="A497" s="180" t="s">
        <v>513</v>
      </c>
      <c r="B497" s="240">
        <f>'Prior Year'!D72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5">
      <c r="A498" s="180" t="s">
        <v>514</v>
      </c>
      <c r="B498" s="240">
        <f>'Prior Year'!E72</f>
        <v>6376586.4400000004</v>
      </c>
      <c r="C498" s="240">
        <f>E71</f>
        <v>6923758.9200000009</v>
      </c>
      <c r="D498" s="240">
        <f>'Prior Year'!E59</f>
        <v>3375</v>
      </c>
      <c r="E498" s="180">
        <f>E59</f>
        <v>3491</v>
      </c>
      <c r="F498" s="263">
        <f t="shared" si="15"/>
        <v>1889.3589451851853</v>
      </c>
      <c r="G498" s="263">
        <f t="shared" si="15"/>
        <v>1983.3167917502151</v>
      </c>
      <c r="H498" s="265" t="str">
        <f t="shared" si="16"/>
        <v/>
      </c>
      <c r="I498" s="267"/>
      <c r="K498" s="261"/>
      <c r="L498" s="261"/>
    </row>
    <row r="499" spans="1:12" ht="12.65" customHeight="1" x14ac:dyDescent="0.35">
      <c r="A499" s="180" t="s">
        <v>515</v>
      </c>
      <c r="B499" s="240">
        <f>'Prior Year'!F72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5" customHeight="1" x14ac:dyDescent="0.35">
      <c r="A500" s="180" t="s">
        <v>516</v>
      </c>
      <c r="B500" s="240">
        <f>'Prior Year'!G72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5" customHeight="1" x14ac:dyDescent="0.35">
      <c r="A501" s="180" t="s">
        <v>517</v>
      </c>
      <c r="B501" s="240">
        <f>'Prior Year'!H72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5" customHeight="1" x14ac:dyDescent="0.35">
      <c r="A502" s="180" t="s">
        <v>518</v>
      </c>
      <c r="B502" s="240">
        <f>'Prior Year'!I72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5" customHeight="1" x14ac:dyDescent="0.35">
      <c r="A503" s="180" t="s">
        <v>519</v>
      </c>
      <c r="B503" s="240">
        <f>'Prior Year'!J72</f>
        <v>47182.8</v>
      </c>
      <c r="C503" s="240">
        <f>J71</f>
        <v>39948.719999999994</v>
      </c>
      <c r="D503" s="240">
        <f>'Prior Year'!J59</f>
        <v>648</v>
      </c>
      <c r="E503" s="180">
        <f>J59</f>
        <v>683</v>
      </c>
      <c r="F503" s="263">
        <f t="shared" si="15"/>
        <v>72.81296296296297</v>
      </c>
      <c r="G503" s="263">
        <f t="shared" si="15"/>
        <v>58.490073206442155</v>
      </c>
      <c r="H503" s="265" t="str">
        <f t="shared" si="16"/>
        <v/>
      </c>
      <c r="I503" s="267"/>
      <c r="K503" s="261"/>
      <c r="L503" s="261"/>
    </row>
    <row r="504" spans="1:12" ht="12.65" customHeight="1" x14ac:dyDescent="0.35">
      <c r="A504" s="180" t="s">
        <v>520</v>
      </c>
      <c r="B504" s="240">
        <f>'Prior Year'!K72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5" customHeight="1" x14ac:dyDescent="0.35">
      <c r="A505" s="180" t="s">
        <v>521</v>
      </c>
      <c r="B505" s="240">
        <f>'Prior Year'!L72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5" customHeight="1" x14ac:dyDescent="0.35">
      <c r="A506" s="180" t="s">
        <v>522</v>
      </c>
      <c r="B506" s="240">
        <f>'Prior Year'!M72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5" customHeight="1" x14ac:dyDescent="0.35">
      <c r="A507" s="180" t="s">
        <v>523</v>
      </c>
      <c r="B507" s="240">
        <f>'Prior Year'!N72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5" customHeight="1" x14ac:dyDescent="0.35">
      <c r="A508" s="180" t="s">
        <v>524</v>
      </c>
      <c r="B508" s="240">
        <f>'Prior Year'!O72</f>
        <v>153033.59000000003</v>
      </c>
      <c r="C508" s="240">
        <f>O71</f>
        <v>136476.52999999997</v>
      </c>
      <c r="D508" s="240">
        <f>'Prior Year'!O59</f>
        <v>951</v>
      </c>
      <c r="E508" s="180">
        <f>O59</f>
        <v>1000</v>
      </c>
      <c r="F508" s="263">
        <f t="shared" si="15"/>
        <v>160.91860147213461</v>
      </c>
      <c r="G508" s="263">
        <f t="shared" si="15"/>
        <v>136.47652999999997</v>
      </c>
      <c r="H508" s="265" t="str">
        <f t="shared" si="16"/>
        <v/>
      </c>
      <c r="I508" s="267"/>
      <c r="K508" s="261"/>
      <c r="L508" s="261"/>
    </row>
    <row r="509" spans="1:12" ht="12.65" customHeight="1" x14ac:dyDescent="0.35">
      <c r="A509" s="180" t="s">
        <v>525</v>
      </c>
      <c r="B509" s="240">
        <f>'Prior Year'!P72</f>
        <v>3502583.61</v>
      </c>
      <c r="C509" s="240">
        <f>P71</f>
        <v>3280833.6500000004</v>
      </c>
      <c r="D509" s="240">
        <f>'Prior Year'!P59</f>
        <v>117668</v>
      </c>
      <c r="E509" s="180">
        <f>P59</f>
        <v>126122</v>
      </c>
      <c r="F509" s="263">
        <f t="shared" si="15"/>
        <v>29.766662219124996</v>
      </c>
      <c r="G509" s="263">
        <f t="shared" si="15"/>
        <v>26.013174941723097</v>
      </c>
      <c r="H509" s="265" t="str">
        <f t="shared" si="16"/>
        <v/>
      </c>
      <c r="I509" s="267"/>
      <c r="K509" s="261"/>
      <c r="L509" s="261"/>
    </row>
    <row r="510" spans="1:12" ht="12.65" customHeight="1" x14ac:dyDescent="0.35">
      <c r="A510" s="180" t="s">
        <v>526</v>
      </c>
      <c r="B510" s="240">
        <f>'Prior Year'!Q72</f>
        <v>1833941.7699999996</v>
      </c>
      <c r="C510" s="240">
        <f>Q71</f>
        <v>1793430.9400000002</v>
      </c>
      <c r="D510" s="240">
        <f>'Prior Year'!Q59</f>
        <v>129253</v>
      </c>
      <c r="E510" s="180">
        <f>Q59</f>
        <v>121457</v>
      </c>
      <c r="F510" s="263">
        <f t="shared" si="15"/>
        <v>14.188775270206492</v>
      </c>
      <c r="G510" s="263">
        <f t="shared" si="15"/>
        <v>14.765974295429659</v>
      </c>
      <c r="H510" s="265" t="str">
        <f t="shared" si="16"/>
        <v/>
      </c>
      <c r="I510" s="267"/>
      <c r="K510" s="261"/>
      <c r="L510" s="261"/>
    </row>
    <row r="511" spans="1:12" ht="12.65" customHeight="1" x14ac:dyDescent="0.35">
      <c r="A511" s="180" t="s">
        <v>527</v>
      </c>
      <c r="B511" s="240">
        <f>'Prior Year'!R72</f>
        <v>-232096.60000000009</v>
      </c>
      <c r="C511" s="240">
        <f>R71</f>
        <v>-445433.67000000016</v>
      </c>
      <c r="D511" s="240">
        <f>'Prior Year'!R59</f>
        <v>117668</v>
      </c>
      <c r="E511" s="180">
        <f>R59</f>
        <v>126122</v>
      </c>
      <c r="F511" s="263">
        <f t="shared" si="15"/>
        <v>-1.9724700003399402</v>
      </c>
      <c r="G511" s="263">
        <f t="shared" si="15"/>
        <v>-3.5317682085599671</v>
      </c>
      <c r="H511" s="265">
        <f t="shared" si="16"/>
        <v>0.79053075988547028</v>
      </c>
      <c r="I511" s="267"/>
      <c r="K511" s="261"/>
      <c r="L511" s="261"/>
    </row>
    <row r="512" spans="1:12" ht="12.65" customHeight="1" x14ac:dyDescent="0.35">
      <c r="A512" s="180" t="s">
        <v>528</v>
      </c>
      <c r="B512" s="240">
        <f>'Prior Year'!S72</f>
        <v>4119215.05</v>
      </c>
      <c r="C512" s="240">
        <f>S71</f>
        <v>4328718.5200000005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5" customHeight="1" x14ac:dyDescent="0.35">
      <c r="A513" s="180" t="s">
        <v>1246</v>
      </c>
      <c r="B513" s="240">
        <f>'Prior Year'!T72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5" customHeight="1" x14ac:dyDescent="0.35">
      <c r="A514" s="180" t="s">
        <v>530</v>
      </c>
      <c r="B514" s="240">
        <f>'Prior Year'!U72</f>
        <v>5562145.589999998</v>
      </c>
      <c r="C514" s="240">
        <f>U71</f>
        <v>5433028.8799999999</v>
      </c>
      <c r="D514" s="240">
        <f>'Prior Year'!U59</f>
        <v>238993</v>
      </c>
      <c r="E514" s="180">
        <f>U59</f>
        <v>236108</v>
      </c>
      <c r="F514" s="263">
        <f t="shared" si="17"/>
        <v>23.273257333896801</v>
      </c>
      <c r="G514" s="263">
        <f t="shared" si="17"/>
        <v>23.010778457316142</v>
      </c>
      <c r="H514" s="265" t="str">
        <f t="shared" si="16"/>
        <v/>
      </c>
      <c r="I514" s="267"/>
      <c r="K514" s="261"/>
      <c r="L514" s="261"/>
    </row>
    <row r="515" spans="1:12" ht="12.65" customHeight="1" x14ac:dyDescent="0.35">
      <c r="A515" s="180" t="s">
        <v>531</v>
      </c>
      <c r="B515" s="240">
        <f>'Prior Year'!V72</f>
        <v>0</v>
      </c>
      <c r="C515" s="240">
        <f>V71</f>
        <v>0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5" customHeight="1" x14ac:dyDescent="0.35">
      <c r="A516" s="180" t="s">
        <v>532</v>
      </c>
      <c r="B516" s="240">
        <f>'Prior Year'!W72</f>
        <v>421344.82000000007</v>
      </c>
      <c r="C516" s="240">
        <f>W71</f>
        <v>358446.68000000005</v>
      </c>
      <c r="D516" s="240">
        <f>'Prior Year'!W59</f>
        <v>1983</v>
      </c>
      <c r="E516" s="180">
        <f>W59</f>
        <v>1718</v>
      </c>
      <c r="F516" s="263">
        <f t="shared" si="17"/>
        <v>212.47847705496724</v>
      </c>
      <c r="G516" s="263">
        <f t="shared" si="17"/>
        <v>208.6418393480792</v>
      </c>
      <c r="H516" s="265" t="str">
        <f t="shared" si="16"/>
        <v/>
      </c>
      <c r="I516" s="267"/>
      <c r="K516" s="261"/>
      <c r="L516" s="261"/>
    </row>
    <row r="517" spans="1:12" ht="12.65" customHeight="1" x14ac:dyDescent="0.35">
      <c r="A517" s="180" t="s">
        <v>533</v>
      </c>
      <c r="B517" s="240">
        <f>'Prior Year'!X72</f>
        <v>1247793.3500000001</v>
      </c>
      <c r="C517" s="240">
        <f>X71</f>
        <v>825772.42999999993</v>
      </c>
      <c r="D517" s="240">
        <f>'Prior Year'!X59</f>
        <v>28963</v>
      </c>
      <c r="E517" s="180">
        <f>X59</f>
        <v>26535</v>
      </c>
      <c r="F517" s="263">
        <f t="shared" si="17"/>
        <v>43.082323999585682</v>
      </c>
      <c r="G517" s="263">
        <f t="shared" si="17"/>
        <v>31.120121726022234</v>
      </c>
      <c r="H517" s="265">
        <f t="shared" si="16"/>
        <v>-0.27765916884331698</v>
      </c>
      <c r="I517" s="267"/>
      <c r="K517" s="261"/>
      <c r="L517" s="261"/>
    </row>
    <row r="518" spans="1:12" ht="12.65" customHeight="1" x14ac:dyDescent="0.35">
      <c r="A518" s="180" t="s">
        <v>534</v>
      </c>
      <c r="B518" s="240">
        <f>'Prior Year'!Y72</f>
        <v>3288957.45</v>
      </c>
      <c r="C518" s="240">
        <f>Y71</f>
        <v>3298394.98</v>
      </c>
      <c r="D518" s="240">
        <f>'Prior Year'!Y59</f>
        <v>42814</v>
      </c>
      <c r="E518" s="180">
        <f>Y59</f>
        <v>36364</v>
      </c>
      <c r="F518" s="263">
        <f t="shared" si="17"/>
        <v>76.819672303452151</v>
      </c>
      <c r="G518" s="263">
        <f t="shared" si="17"/>
        <v>90.704954900451</v>
      </c>
      <c r="H518" s="265" t="str">
        <f t="shared" si="16"/>
        <v/>
      </c>
      <c r="I518" s="267"/>
      <c r="K518" s="261"/>
      <c r="L518" s="261"/>
    </row>
    <row r="519" spans="1:12" ht="12.65" customHeight="1" x14ac:dyDescent="0.35">
      <c r="A519" s="180" t="s">
        <v>535</v>
      </c>
      <c r="B519" s="240">
        <f>'Prior Year'!Z72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5" customHeight="1" x14ac:dyDescent="0.35">
      <c r="A520" s="180" t="s">
        <v>536</v>
      </c>
      <c r="B520" s="240">
        <f>'Prior Year'!AA72</f>
        <v>191330.52000000002</v>
      </c>
      <c r="C520" s="240">
        <f>AA71</f>
        <v>218428.69</v>
      </c>
      <c r="D520" s="240">
        <f>'Prior Year'!AA59</f>
        <v>1325</v>
      </c>
      <c r="E520" s="180">
        <f>AA59</f>
        <v>1943</v>
      </c>
      <c r="F520" s="263">
        <f t="shared" si="17"/>
        <v>144.4003924528302</v>
      </c>
      <c r="G520" s="263">
        <f t="shared" si="17"/>
        <v>112.41826556870818</v>
      </c>
      <c r="H520" s="265" t="str">
        <f t="shared" si="16"/>
        <v/>
      </c>
      <c r="I520" s="267"/>
      <c r="K520" s="261"/>
      <c r="L520" s="261"/>
    </row>
    <row r="521" spans="1:12" ht="12.65" customHeight="1" x14ac:dyDescent="0.35">
      <c r="A521" s="180" t="s">
        <v>537</v>
      </c>
      <c r="B521" s="240">
        <f>'Prior Year'!AB72</f>
        <v>1157822.9200000009</v>
      </c>
      <c r="C521" s="240">
        <f>AB71</f>
        <v>607647.43000000063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5" customHeight="1" x14ac:dyDescent="0.35">
      <c r="A522" s="180" t="s">
        <v>538</v>
      </c>
      <c r="B522" s="240">
        <f>'Prior Year'!AC72</f>
        <v>1325828.19</v>
      </c>
      <c r="C522" s="240">
        <f>AC71</f>
        <v>1202453.0900000001</v>
      </c>
      <c r="D522" s="240">
        <f>'Prior Year'!AC59</f>
        <v>6616</v>
      </c>
      <c r="E522" s="180">
        <f>AC59</f>
        <v>4277</v>
      </c>
      <c r="F522" s="263">
        <f t="shared" si="17"/>
        <v>200.39724758162032</v>
      </c>
      <c r="G522" s="263">
        <f t="shared" si="17"/>
        <v>281.14404722936638</v>
      </c>
      <c r="H522" s="265">
        <f t="shared" si="16"/>
        <v>0.40293367609681607</v>
      </c>
      <c r="I522" s="267"/>
      <c r="K522" s="261"/>
      <c r="L522" s="261"/>
    </row>
    <row r="523" spans="1:12" ht="12.65" customHeight="1" x14ac:dyDescent="0.35">
      <c r="A523" s="180" t="s">
        <v>539</v>
      </c>
      <c r="B523" s="240">
        <f>'Prior Year'!AD72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5" customHeight="1" x14ac:dyDescent="0.35">
      <c r="A524" s="180" t="s">
        <v>540</v>
      </c>
      <c r="B524" s="240">
        <f>'Prior Year'!AE72</f>
        <v>2307921.6400000006</v>
      </c>
      <c r="C524" s="240">
        <f>AE71</f>
        <v>2268969.92</v>
      </c>
      <c r="D524" s="240">
        <f>'Prior Year'!AE59</f>
        <v>22468</v>
      </c>
      <c r="E524" s="180">
        <f>AE59</f>
        <v>18823</v>
      </c>
      <c r="F524" s="263">
        <f t="shared" si="17"/>
        <v>102.72038632722096</v>
      </c>
      <c r="G524" s="263">
        <f t="shared" si="17"/>
        <v>120.5424172554853</v>
      </c>
      <c r="H524" s="265" t="str">
        <f t="shared" si="16"/>
        <v/>
      </c>
      <c r="I524" s="267"/>
      <c r="K524" s="261"/>
      <c r="L524" s="261"/>
    </row>
    <row r="525" spans="1:12" ht="12.65" customHeight="1" x14ac:dyDescent="0.35">
      <c r="A525" s="180" t="s">
        <v>541</v>
      </c>
      <c r="B525" s="240">
        <f>'Prior Year'!AF72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5" customHeight="1" x14ac:dyDescent="0.35">
      <c r="A526" s="180" t="s">
        <v>542</v>
      </c>
      <c r="B526" s="240">
        <f>'Prior Year'!AG72</f>
        <v>8966174.4000000004</v>
      </c>
      <c r="C526" s="240">
        <f>AG71</f>
        <v>8369906.4999999991</v>
      </c>
      <c r="D526" s="240">
        <f>'Prior Year'!AG59</f>
        <v>20224</v>
      </c>
      <c r="E526" s="180">
        <f>AG59</f>
        <v>16296</v>
      </c>
      <c r="F526" s="263">
        <f t="shared" si="17"/>
        <v>443.34327531645573</v>
      </c>
      <c r="G526" s="263">
        <f t="shared" si="17"/>
        <v>513.61723735886096</v>
      </c>
      <c r="H526" s="265" t="str">
        <f t="shared" si="16"/>
        <v/>
      </c>
      <c r="I526" s="267"/>
      <c r="K526" s="261"/>
      <c r="L526" s="261"/>
    </row>
    <row r="527" spans="1:12" ht="12.65" customHeight="1" x14ac:dyDescent="0.35">
      <c r="A527" s="180" t="s">
        <v>543</v>
      </c>
      <c r="B527" s="240">
        <f>'Prior Year'!AH72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5" customHeight="1" x14ac:dyDescent="0.35">
      <c r="A528" s="180" t="s">
        <v>544</v>
      </c>
      <c r="B528" s="240">
        <f>'Prior Year'!AI72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5" customHeight="1" x14ac:dyDescent="0.35">
      <c r="A529" s="180" t="s">
        <v>545</v>
      </c>
      <c r="B529" s="240">
        <f>'Prior Year'!AJ72</f>
        <v>0</v>
      </c>
      <c r="C529" s="240">
        <f>AJ71</f>
        <v>0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5" customHeight="1" x14ac:dyDescent="0.35">
      <c r="A530" s="180" t="s">
        <v>546</v>
      </c>
      <c r="B530" s="240">
        <f>'Prior Year'!AK72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5" customHeight="1" x14ac:dyDescent="0.35">
      <c r="A531" s="180" t="s">
        <v>547</v>
      </c>
      <c r="B531" s="240">
        <f>'Prior Year'!AL72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5" customHeight="1" x14ac:dyDescent="0.35">
      <c r="A532" s="180" t="s">
        <v>548</v>
      </c>
      <c r="B532" s="240">
        <f>'Prior Year'!AM72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5" customHeight="1" x14ac:dyDescent="0.35">
      <c r="A533" s="180" t="s">
        <v>1247</v>
      </c>
      <c r="B533" s="240">
        <f>'Prior Year'!AN72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5" customHeight="1" x14ac:dyDescent="0.35">
      <c r="A534" s="180" t="s">
        <v>549</v>
      </c>
      <c r="B534" s="240">
        <f>'Prior Year'!AO72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5" customHeight="1" x14ac:dyDescent="0.35">
      <c r="A535" s="180" t="s">
        <v>550</v>
      </c>
      <c r="B535" s="240">
        <f>'Prior Year'!AP72</f>
        <v>23290777.740000002</v>
      </c>
      <c r="C535" s="240">
        <f>AP71</f>
        <v>28299327.280000001</v>
      </c>
      <c r="D535" s="240">
        <f>'Prior Year'!AP59</f>
        <v>86676</v>
      </c>
      <c r="E535" s="180">
        <f>AP59</f>
        <v>76869</v>
      </c>
      <c r="F535" s="263">
        <f t="shared" si="18"/>
        <v>268.71080506714662</v>
      </c>
      <c r="G535" s="263">
        <f t="shared" si="18"/>
        <v>368.15006413508701</v>
      </c>
      <c r="H535" s="265">
        <f t="shared" si="16"/>
        <v>0.37006051559070019</v>
      </c>
      <c r="I535" s="267"/>
      <c r="K535" s="261"/>
      <c r="L535" s="261"/>
    </row>
    <row r="536" spans="1:12" ht="12.65" customHeight="1" x14ac:dyDescent="0.35">
      <c r="A536" s="180" t="s">
        <v>551</v>
      </c>
      <c r="B536" s="240">
        <f>'Prior Year'!AQ72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5" customHeight="1" x14ac:dyDescent="0.35">
      <c r="A537" s="180" t="s">
        <v>552</v>
      </c>
      <c r="B537" s="240">
        <f>'Prior Year'!AR72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5" customHeight="1" x14ac:dyDescent="0.35">
      <c r="A538" s="180" t="s">
        <v>553</v>
      </c>
      <c r="B538" s="240">
        <f>'Prior Year'!AS72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5" customHeight="1" x14ac:dyDescent="0.35">
      <c r="A539" s="180" t="s">
        <v>554</v>
      </c>
      <c r="B539" s="240">
        <f>'Prior Year'!AT72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5" customHeight="1" x14ac:dyDescent="0.35">
      <c r="A540" s="180" t="s">
        <v>555</v>
      </c>
      <c r="B540" s="240">
        <f>'Prior Year'!AU72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5" customHeight="1" x14ac:dyDescent="0.35">
      <c r="A541" s="180" t="s">
        <v>556</v>
      </c>
      <c r="B541" s="240">
        <f>'Prior Year'!AV72</f>
        <v>363442.75</v>
      </c>
      <c r="C541" s="240">
        <f>AV71</f>
        <v>391281.55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5">
      <c r="A542" s="180" t="s">
        <v>1248</v>
      </c>
      <c r="B542" s="240">
        <f>'Prior Year'!AW72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5">
      <c r="A543" s="180" t="s">
        <v>557</v>
      </c>
      <c r="B543" s="240">
        <f>'Prior Year'!AX72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5">
      <c r="A544" s="180" t="s">
        <v>558</v>
      </c>
      <c r="B544" s="240">
        <f>'Prior Year'!AY72</f>
        <v>1377360.5799999996</v>
      </c>
      <c r="C544" s="240">
        <f>AY71</f>
        <v>1543443.27</v>
      </c>
      <c r="D544" s="240">
        <f>'Prior Year'!AY59</f>
        <v>27338.623616236167</v>
      </c>
      <c r="E544" s="180">
        <f>AY59</f>
        <v>29601.114391143918</v>
      </c>
      <c r="F544" s="263">
        <f t="shared" ref="F544:G550" si="19">IF(B544=0,"",IF(D544=0,"",B544/D544))</f>
        <v>50.381489548800744</v>
      </c>
      <c r="G544" s="263">
        <f t="shared" si="19"/>
        <v>52.141390678918782</v>
      </c>
      <c r="H544" s="265" t="str">
        <f t="shared" si="16"/>
        <v/>
      </c>
      <c r="I544" s="267"/>
      <c r="K544" s="261"/>
      <c r="L544" s="261"/>
    </row>
    <row r="545" spans="1:13" ht="12.65" customHeight="1" x14ac:dyDescent="0.35">
      <c r="A545" s="180" t="s">
        <v>559</v>
      </c>
      <c r="B545" s="240">
        <f>'Prior Year'!AZ72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5" customHeight="1" x14ac:dyDescent="0.35">
      <c r="A546" s="180" t="s">
        <v>560</v>
      </c>
      <c r="B546" s="240">
        <f>'Prior Year'!BA72</f>
        <v>323070.11</v>
      </c>
      <c r="C546" s="240">
        <f>BA71</f>
        <v>339064.04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5" customHeight="1" x14ac:dyDescent="0.35">
      <c r="A547" s="180" t="s">
        <v>561</v>
      </c>
      <c r="B547" s="240">
        <f>'Prior Year'!BB72</f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5">
      <c r="A548" s="180" t="s">
        <v>562</v>
      </c>
      <c r="B548" s="240">
        <f>'Prior Year'!BC72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5">
      <c r="A549" s="180" t="s">
        <v>563</v>
      </c>
      <c r="B549" s="240">
        <f>'Prior Year'!BD72</f>
        <v>495636.64999999997</v>
      </c>
      <c r="C549" s="240">
        <f>BD71</f>
        <v>618171.87999999989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5">
      <c r="A550" s="180" t="s">
        <v>564</v>
      </c>
      <c r="B550" s="240">
        <f>'Prior Year'!BE72</f>
        <v>2393334.3699999996</v>
      </c>
      <c r="C550" s="240">
        <f>BE71</f>
        <v>2740797.0700000003</v>
      </c>
      <c r="D550" s="240">
        <f>'Prior Year'!BE59</f>
        <v>185453.38000000003</v>
      </c>
      <c r="E550" s="180">
        <f>BE59</f>
        <v>241486.90000000002</v>
      </c>
      <c r="F550" s="263">
        <f t="shared" si="19"/>
        <v>12.905315449090219</v>
      </c>
      <c r="G550" s="263">
        <f t="shared" si="19"/>
        <v>11.349671845553527</v>
      </c>
      <c r="H550" s="265" t="str">
        <f t="shared" si="16"/>
        <v/>
      </c>
      <c r="I550" s="267"/>
      <c r="K550" s="261"/>
      <c r="L550" s="261"/>
    </row>
    <row r="551" spans="1:13" ht="12.65" customHeight="1" x14ac:dyDescent="0.35">
      <c r="A551" s="180" t="s">
        <v>565</v>
      </c>
      <c r="B551" s="240">
        <f>'Prior Year'!BF72</f>
        <v>1969688.8900000004</v>
      </c>
      <c r="C551" s="240">
        <f>BF71</f>
        <v>2272145.6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5">
      <c r="A552" s="180" t="s">
        <v>566</v>
      </c>
      <c r="B552" s="240">
        <f>'Prior Year'!BG72</f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5">
      <c r="A553" s="180" t="s">
        <v>567</v>
      </c>
      <c r="B553" s="240">
        <f>'Prior Year'!BH72</f>
        <v>5587099.209999999</v>
      </c>
      <c r="C553" s="240">
        <f>BH71</f>
        <v>8915511.1300000008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5">
      <c r="A554" s="180" t="s">
        <v>568</v>
      </c>
      <c r="B554" s="240">
        <f>'Prior Year'!BI72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5">
      <c r="A555" s="180" t="s">
        <v>569</v>
      </c>
      <c r="B555" s="240">
        <f>'Prior Year'!BJ72</f>
        <v>875756.53</v>
      </c>
      <c r="C555" s="240">
        <f>BJ71</f>
        <v>846192.80000000016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5">
      <c r="A556" s="180" t="s">
        <v>570</v>
      </c>
      <c r="B556" s="240">
        <f>'Prior Year'!BK72</f>
        <v>2021383.5599999998</v>
      </c>
      <c r="C556" s="240">
        <f>BK71</f>
        <v>2093991.25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5">
      <c r="A557" s="180" t="s">
        <v>571</v>
      </c>
      <c r="B557" s="240">
        <f>'Prior Year'!BL72</f>
        <v>1624689.7300000002</v>
      </c>
      <c r="C557" s="240">
        <f>BL71</f>
        <v>1660266.84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5">
      <c r="A558" s="180" t="s">
        <v>572</v>
      </c>
      <c r="B558" s="240">
        <f>'Prior Year'!BM72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5">
      <c r="A559" s="180" t="s">
        <v>573</v>
      </c>
      <c r="B559" s="240">
        <f>'Prior Year'!BN72</f>
        <v>4355792.4999999991</v>
      </c>
      <c r="C559" s="240">
        <f>BN71</f>
        <v>4088869.56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5">
      <c r="A560" s="180" t="s">
        <v>574</v>
      </c>
      <c r="B560" s="240">
        <f>'Prior Year'!BO72</f>
        <v>242456.45</v>
      </c>
      <c r="C560" s="240">
        <f>BO71</f>
        <v>207873.61000000002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5">
      <c r="A561" s="180" t="s">
        <v>575</v>
      </c>
      <c r="B561" s="240">
        <f>'Prior Year'!BP72</f>
        <v>236391.72999999998</v>
      </c>
      <c r="C561" s="240">
        <f>BP71</f>
        <v>275628.18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5">
      <c r="A562" s="180" t="s">
        <v>576</v>
      </c>
      <c r="B562" s="240">
        <f>'Prior Year'!BQ72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5">
      <c r="A563" s="180" t="s">
        <v>577</v>
      </c>
      <c r="B563" s="240">
        <f>'Prior Year'!BR72</f>
        <v>1200613.9700000002</v>
      </c>
      <c r="C563" s="240">
        <f>BR71</f>
        <v>863738.02999999991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5">
      <c r="A564" s="180" t="s">
        <v>1249</v>
      </c>
      <c r="B564" s="240">
        <f>'Prior Year'!BS72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5">
      <c r="A565" s="180" t="s">
        <v>578</v>
      </c>
      <c r="B565" s="240">
        <f>'Prior Year'!BT72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5">
      <c r="A566" s="180" t="s">
        <v>579</v>
      </c>
      <c r="B566" s="240">
        <f>'Prior Year'!BU72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5">
      <c r="A567" s="180" t="s">
        <v>580</v>
      </c>
      <c r="B567" s="240">
        <f>'Prior Year'!BV72</f>
        <v>2007378.3499999999</v>
      </c>
      <c r="C567" s="240">
        <f>BV71</f>
        <v>2349912.88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5">
      <c r="A568" s="180" t="s">
        <v>581</v>
      </c>
      <c r="B568" s="240">
        <f>'Prior Year'!BW72</f>
        <v>291643.48000000004</v>
      </c>
      <c r="C568" s="240">
        <f>BW71</f>
        <v>328482.91000000003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5">
      <c r="A569" s="180" t="s">
        <v>582</v>
      </c>
      <c r="B569" s="240">
        <f>'Prior Year'!BX72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5">
      <c r="A570" s="180" t="s">
        <v>583</v>
      </c>
      <c r="B570" s="240">
        <f>'Prior Year'!BY72</f>
        <v>3823570.53</v>
      </c>
      <c r="C570" s="240">
        <f>BY71</f>
        <v>4076450.5900000003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5">
      <c r="A571" s="180" t="s">
        <v>584</v>
      </c>
      <c r="B571" s="240">
        <f>'Prior Year'!BZ72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5">
      <c r="A572" s="180" t="s">
        <v>585</v>
      </c>
      <c r="B572" s="240">
        <f>'Prior Year'!CA72</f>
        <v>320479.15999999997</v>
      </c>
      <c r="C572" s="240">
        <f>CA71</f>
        <v>344159.22000000003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5">
      <c r="A573" s="180" t="s">
        <v>586</v>
      </c>
      <c r="B573" s="240">
        <f>'Prior Year'!CB72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5">
      <c r="A574" s="180" t="s">
        <v>587</v>
      </c>
      <c r="B574" s="240">
        <f>'Prior Year'!CC72</f>
        <v>1401789.9200000002</v>
      </c>
      <c r="C574" s="240">
        <f>CC71</f>
        <v>4129930.35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5">
      <c r="A575" s="180" t="s">
        <v>588</v>
      </c>
      <c r="B575" s="240">
        <f>'Prior Year'!CD72</f>
        <v>313579.89999999991</v>
      </c>
      <c r="C575" s="240">
        <f>CD71</f>
        <v>-3421288.0300000003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5">
      <c r="M576" s="265"/>
    </row>
    <row r="577" spans="13:13" ht="12.65" customHeight="1" x14ac:dyDescent="0.35">
      <c r="M577" s="265"/>
    </row>
    <row r="578" spans="13:13" ht="12.65" customHeight="1" x14ac:dyDescent="0.35">
      <c r="M578" s="265"/>
    </row>
    <row r="612" spans="1:14" ht="12.65" customHeight="1" x14ac:dyDescent="0.35">
      <c r="A612" s="196"/>
      <c r="C612" s="181" t="s">
        <v>589</v>
      </c>
      <c r="D612" s="180">
        <f>CE76-(BE76+CD76)</f>
        <v>213322.40000000002</v>
      </c>
      <c r="E612" s="180">
        <f>SUM(C624:D647)+SUM(C668:D713)</f>
        <v>95174562.850905836</v>
      </c>
      <c r="F612" s="180">
        <f>CE64-(AX64+BD64+BE64+BG64+BJ64+BN64+BP64+BQ64+CB64+CC64+CD64)</f>
        <v>13032921.609999999</v>
      </c>
      <c r="G612" s="180">
        <f>CE77-(AX77+AY77+BD77+BE77+BG77+BJ77+BN77+BP77+BQ77+CB77+CC77+CD77)</f>
        <v>29601.114391143921</v>
      </c>
      <c r="H612" s="197">
        <f>CE60-(AX60+AY60+AZ60+BD60+BE60+BG60+BJ60+BN60+BO60+BP60+BQ60+BR60+CB60+CC60+CD60)</f>
        <v>504.45896473908067</v>
      </c>
      <c r="I612" s="180">
        <f>CE78-(AX78+AY78+AZ78+BD78+BE78+BF78+BG78+BJ78+BN78+BO78+BP78+BQ78+BR78+CB78+CC78+CD78)</f>
        <v>171713.11000000002</v>
      </c>
      <c r="J612" s="180">
        <f>CE79-(AX79+AY79+AZ79+BA79+BD79+BE79+BF79+BG79+BJ79+BN79+BO79+BP79+BQ79+BR79+CB79+CC79+CD79)</f>
        <v>269916</v>
      </c>
      <c r="K612" s="180">
        <f>CE75-(AW75+AX75+AY75+AZ75+BA75+BB75+BC75+BD75+BE75+BF75+BG75+BH75+BI75+BJ75+BK75+BL75+BM75+BN75+BO75+BP75+BQ75+BR75+BS75+BT75+BU75+BV75+BW75+BX75+CB75+CC75+CD75)</f>
        <v>250522862.57999998</v>
      </c>
      <c r="L612" s="197">
        <f>CE80-(AW80+AX80+AY80+AZ80+BA80+BB80+BC80+BD80+BE80+BF80+BG80+BH80+BI80+BJ80+BK80+BL80+BM80+BN80+BO80+BP80+BQ80+BR80+BS80+BT80+BU80+BV80+BW80+BX80+BY80+BZ80+CA80+CB80+CC80+CD80)</f>
        <v>129.0403299066092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2740797.0700000003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2">
        <f>CD69-CD70</f>
        <v>-3421288.0300000003</v>
      </c>
      <c r="D615" s="266">
        <f>SUM(C614:C615)</f>
        <v>-680490.96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846192.80000000016</v>
      </c>
      <c r="D617" s="180">
        <f>(D615/D612)*BJ76</f>
        <v>-6320.9153714752874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4088869.56</v>
      </c>
      <c r="D619" s="180">
        <f>(D615/D612)*BN76</f>
        <v>-17169.985862712962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4129930.35</v>
      </c>
      <c r="D620" s="180">
        <f>(D615/D612)*CC76</f>
        <v>-58221.771253644249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275628.18</v>
      </c>
      <c r="D621" s="180">
        <f>(D615/D612)*BP76</f>
        <v>-9085.498418000172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9249822.7190941684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618171.87999999989</v>
      </c>
      <c r="D624" s="180">
        <f>(D615/D612)*BD76</f>
        <v>-10853.281244853799</v>
      </c>
      <c r="E624" s="180">
        <f>(E623/E612)*SUM(C624:D624)</f>
        <v>59024.062777088133</v>
      </c>
      <c r="F624" s="180">
        <f>SUM(C624:E624)</f>
        <v>666342.66153223428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1543443.27</v>
      </c>
      <c r="D625" s="180">
        <f>(D615/D612)*AY76</f>
        <v>-16077.167700734661</v>
      </c>
      <c r="E625" s="180">
        <f>(E623/E612)*SUM(C625:D625)</f>
        <v>148441.61349660024</v>
      </c>
      <c r="F625" s="180">
        <f>(F624/F612)*AY64</f>
        <v>32515.682587632164</v>
      </c>
      <c r="G625" s="180">
        <f>SUM(C625:F625)</f>
        <v>1708323.3983834977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863738.02999999991</v>
      </c>
      <c r="D626" s="180">
        <f>(D615/D612)*BR76</f>
        <v>-6791.7222852658697</v>
      </c>
      <c r="E626" s="180">
        <f>(E623/E612)*SUM(C626:D626)</f>
        <v>83284.873486216035</v>
      </c>
      <c r="F626" s="180">
        <f>(F624/F612)*BR64</f>
        <v>63.489293881933925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207873.61000000002</v>
      </c>
      <c r="D627" s="180">
        <f>(D615/D612)*BO76</f>
        <v>-890.86148664744053</v>
      </c>
      <c r="E627" s="180">
        <f>(E623/E612)*SUM(C627:D627)</f>
        <v>20116.233500946848</v>
      </c>
      <c r="F627" s="180">
        <f>(F624/F612)*BO64</f>
        <v>316.18719537698115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1167709.8397045082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2272145.6</v>
      </c>
      <c r="D629" s="180">
        <f>(D615/D612)*BF76</f>
        <v>-7320.9693553044581</v>
      </c>
      <c r="E629" s="180">
        <f>(E623/E612)*SUM(C629:D629)</f>
        <v>220113.71206526092</v>
      </c>
      <c r="F629" s="180">
        <f>(F624/F612)*BF64</f>
        <v>9327.6932856119856</v>
      </c>
      <c r="G629" s="180">
        <f>(G625/G612)*BF77</f>
        <v>0</v>
      </c>
      <c r="H629" s="180">
        <f>(H628/H612)*BF60</f>
        <v>67335.84831975626</v>
      </c>
      <c r="I629" s="180">
        <f>SUM(C629:H629)</f>
        <v>2561601.8843153249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339064.04</v>
      </c>
      <c r="D630" s="180">
        <f>(D615/D612)*BA76</f>
        <v>-4659.9325681578675</v>
      </c>
      <c r="E630" s="180">
        <f>(E623/E612)*SUM(C630:D630)</f>
        <v>32500.056923056523</v>
      </c>
      <c r="F630" s="180">
        <f>(F624/F612)*BA64</f>
        <v>2851.4028748287178</v>
      </c>
      <c r="G630" s="180">
        <f>(G625/G612)*BA77</f>
        <v>0</v>
      </c>
      <c r="H630" s="180">
        <f>(H628/H612)*BA60</f>
        <v>3335.7274980124171</v>
      </c>
      <c r="I630" s="180">
        <f>(I629/I612)*BA78</f>
        <v>21792.242005439595</v>
      </c>
      <c r="J630" s="180">
        <f>SUM(C630:I630)</f>
        <v>394883.53673317941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2093991.25</v>
      </c>
      <c r="D635" s="180">
        <f>(D615/D612)*BK76</f>
        <v>-8722.958911581718</v>
      </c>
      <c r="E635" s="180">
        <f>(E623/E612)*SUM(C635:D635)</f>
        <v>202662.99562134259</v>
      </c>
      <c r="F635" s="180">
        <f>(F624/F612)*BK64</f>
        <v>488.83555698165628</v>
      </c>
      <c r="G635" s="180">
        <f>(G625/G612)*BK77</f>
        <v>0</v>
      </c>
      <c r="H635" s="180">
        <f>(H628/H612)*BK60</f>
        <v>46093.686749221946</v>
      </c>
      <c r="I635" s="180">
        <f>(I629/I612)*BK78</f>
        <v>40793.043423768024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8915511.1300000008</v>
      </c>
      <c r="D636" s="180">
        <f>(D615/D612)*BH76</f>
        <v>-10377.657484123562</v>
      </c>
      <c r="E636" s="180">
        <f>(E623/E612)*SUM(C636:D636)</f>
        <v>865471.85974134819</v>
      </c>
      <c r="F636" s="180">
        <f>(F624/F612)*BH64</f>
        <v>19258.326262288163</v>
      </c>
      <c r="G636" s="180">
        <f>(G625/G612)*BH77</f>
        <v>0</v>
      </c>
      <c r="H636" s="180">
        <f>(H628/H612)*BH60</f>
        <v>192.0665982280282</v>
      </c>
      <c r="I636" s="180">
        <f>(I629/I612)*BH78</f>
        <v>48531.26521377606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1660266.84</v>
      </c>
      <c r="D637" s="180">
        <f>(D615/D612)*BL76</f>
        <v>-6131.0167633178698</v>
      </c>
      <c r="E637" s="180">
        <f>(E623/E612)*SUM(C637:D637)</f>
        <v>160762.10554505925</v>
      </c>
      <c r="F637" s="180">
        <f>(F624/F612)*BL64</f>
        <v>870.16244679985641</v>
      </c>
      <c r="G637" s="180">
        <f>(G625/G612)*BL77</f>
        <v>0</v>
      </c>
      <c r="H637" s="180">
        <f>(H628/H612)*BL60</f>
        <v>53479.917995194861</v>
      </c>
      <c r="I637" s="180">
        <f>(I629/I612)*BL78</f>
        <v>28671.788505825356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2349912.88</v>
      </c>
      <c r="D642" s="180">
        <f>(D615/D612)*BV76</f>
        <v>-14500.527568334126</v>
      </c>
      <c r="E642" s="180">
        <f>(E623/E612)*SUM(C642:D642)</f>
        <v>226973.98957131093</v>
      </c>
      <c r="F642" s="180">
        <f>(F624/F612)*BV64</f>
        <v>390.99103832241428</v>
      </c>
      <c r="G642" s="180">
        <f>(G625/G612)*BV77</f>
        <v>0</v>
      </c>
      <c r="H642" s="180">
        <f>(H628/H612)*BV60</f>
        <v>45384.847397000616</v>
      </c>
      <c r="I642" s="180">
        <f>(I629/I612)*BV78</f>
        <v>67811.926750820843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328482.91000000003</v>
      </c>
      <c r="D643" s="180">
        <f>(D615/D612)*BW76</f>
        <v>-3259.6336932567792</v>
      </c>
      <c r="E643" s="180">
        <f>(E623/E612)*SUM(C643:D643)</f>
        <v>31607.790567663455</v>
      </c>
      <c r="F643" s="180">
        <f>(F624/F612)*BW64</f>
        <v>110.01698969872628</v>
      </c>
      <c r="G643" s="180">
        <f>(G625/G612)*BW77</f>
        <v>0</v>
      </c>
      <c r="H643" s="180">
        <f>(H628/H612)*BW60</f>
        <v>4632.539922746736</v>
      </c>
      <c r="I643" s="180">
        <f>(I629/I612)*BW78</f>
        <v>15243.724078311619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17164605.095555101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4076450.5900000003</v>
      </c>
      <c r="D645" s="180">
        <f>(D615/D612)*BY76</f>
        <v>-5520.5212882772739</v>
      </c>
      <c r="E645" s="180">
        <f>(E623/E612)*SUM(C645:D645)</f>
        <v>395645.4362328063</v>
      </c>
      <c r="F645" s="180">
        <f>(F624/F612)*BY64</f>
        <v>301.05596720100931</v>
      </c>
      <c r="G645" s="180">
        <f>(G625/G612)*BY77</f>
        <v>0</v>
      </c>
      <c r="H645" s="180">
        <f>(H628/H612)*BY60</f>
        <v>69599.605414701102</v>
      </c>
      <c r="I645" s="180">
        <f>(I629/I612)*BY78</f>
        <v>25816.797593248753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344159.22000000003</v>
      </c>
      <c r="D647" s="180">
        <f>(D615/D612)*CA76</f>
        <v>-3336.7032442912696</v>
      </c>
      <c r="E647" s="180">
        <f>(E623/E612)*SUM(C647:D647)</f>
        <v>33123.849106660782</v>
      </c>
      <c r="F647" s="180">
        <f>(F624/F612)*CA64</f>
        <v>203.74982270190586</v>
      </c>
      <c r="G647" s="180">
        <f>(G625/G612)*CA77</f>
        <v>0</v>
      </c>
      <c r="H647" s="180">
        <f>(H628/H612)*CA60</f>
        <v>4635.0551304681021</v>
      </c>
      <c r="I647" s="180">
        <f>(I629/I612)*CA78</f>
        <v>15604.140947617976</v>
      </c>
      <c r="J647" s="180">
        <f>(J630/J612)*CA79</f>
        <v>0</v>
      </c>
      <c r="K647" s="180">
        <v>0</v>
      </c>
      <c r="L647" s="180">
        <f>SUM(C645:K647)</f>
        <v>4956682.2756828368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34273341.179999992</v>
      </c>
      <c r="L648" s="266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2819653.35</v>
      </c>
      <c r="D668" s="180">
        <f>(D615/D612)*C76</f>
        <v>-20792.605657468692</v>
      </c>
      <c r="E668" s="180">
        <f>(E623/E612)*SUM(C668:D668)</f>
        <v>272015.59875989449</v>
      </c>
      <c r="F668" s="180">
        <f>(F624/F612)*C64</f>
        <v>5578.7358139325297</v>
      </c>
      <c r="G668" s="180">
        <f>(G625/G612)*C77</f>
        <v>304415.99971194606</v>
      </c>
      <c r="H668" s="180">
        <f>(H628/H612)*C60</f>
        <v>44439.482721251246</v>
      </c>
      <c r="I668" s="180">
        <f>(I629/I612)*C78</f>
        <v>97236.920874662683</v>
      </c>
      <c r="J668" s="180">
        <f>(J630/J612)*C79</f>
        <v>42984.014259093732</v>
      </c>
      <c r="K668" s="180">
        <f>(K644/K612)*C75</f>
        <v>754663.46904242574</v>
      </c>
      <c r="L668" s="180">
        <f>(L647/L612)*C80</f>
        <v>737438.00569248677</v>
      </c>
      <c r="M668" s="180">
        <f t="shared" ref="M668:M713" si="20">ROUND(SUM(D668:L668),0)</f>
        <v>2237980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6923758.9200000009</v>
      </c>
      <c r="D670" s="180">
        <f>(D615/D612)*E76</f>
        <v>-61418.849735982716</v>
      </c>
      <c r="E670" s="180">
        <f>(E623/E612)*SUM(C670:D670)</f>
        <v>666936.91241340176</v>
      </c>
      <c r="F670" s="180">
        <f>(F624/F612)*E64</f>
        <v>9040.7654220834447</v>
      </c>
      <c r="G670" s="180">
        <f>(G625/G612)*E77</f>
        <v>1343235.5987289622</v>
      </c>
      <c r="H670" s="180">
        <f>(H628/H612)*E60</f>
        <v>112479.66063901568</v>
      </c>
      <c r="I670" s="180">
        <f>(I629/I612)*E78</f>
        <v>287226.13848280936</v>
      </c>
      <c r="J670" s="180">
        <f>(J630/J612)*E79</f>
        <v>81838.016869386483</v>
      </c>
      <c r="K670" s="180">
        <f>(K644/K612)*E75</f>
        <v>1569840.0755958539</v>
      </c>
      <c r="L670" s="180">
        <f>(L647/L612)*E80</f>
        <v>1866510.848987397</v>
      </c>
      <c r="M670" s="180">
        <f t="shared" si="20"/>
        <v>5875689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39948.719999999994</v>
      </c>
      <c r="D675" s="180">
        <f>(D615/D612)*J76</f>
        <v>-1537.658761802792</v>
      </c>
      <c r="E675" s="180">
        <f>(E623/E612)*SUM(C675:D675)</f>
        <v>3733.0931318505372</v>
      </c>
      <c r="F675" s="180">
        <f>(F624/F612)*J64</f>
        <v>1234.7128206478531</v>
      </c>
      <c r="G675" s="180">
        <f>(G625/G612)*J77</f>
        <v>0</v>
      </c>
      <c r="H675" s="180">
        <f>(H628/H612)*J60</f>
        <v>0</v>
      </c>
      <c r="I675" s="180">
        <f>(I629/I612)*J78</f>
        <v>7190.8834234993237</v>
      </c>
      <c r="J675" s="180">
        <f>(J630/J612)*J79</f>
        <v>0</v>
      </c>
      <c r="K675" s="180">
        <f>(K644/K612)*J75</f>
        <v>102275.49701269282</v>
      </c>
      <c r="L675" s="180">
        <f>(L647/L612)*J80</f>
        <v>0</v>
      </c>
      <c r="M675" s="180">
        <f t="shared" si="20"/>
        <v>112897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136476.52999999997</v>
      </c>
      <c r="D680" s="180">
        <f>(D615/D612)*O76</f>
        <v>-3109.8967426955628</v>
      </c>
      <c r="E680" s="180">
        <f>(E623/E612)*SUM(C680:D680)</f>
        <v>12961.632576185488</v>
      </c>
      <c r="F680" s="180">
        <f>(F624/F612)*O64</f>
        <v>5111.9393419906928</v>
      </c>
      <c r="G680" s="180">
        <f>(G625/G612)*O77</f>
        <v>0</v>
      </c>
      <c r="H680" s="180">
        <f>(H628/H612)*O60</f>
        <v>0</v>
      </c>
      <c r="I680" s="180">
        <f>(I629/I612)*O78</f>
        <v>14543.47706484968</v>
      </c>
      <c r="J680" s="180">
        <f>(J630/J612)*O79</f>
        <v>47719.7024302481</v>
      </c>
      <c r="K680" s="180">
        <f>(K644/K612)*O75</f>
        <v>241282.20024277843</v>
      </c>
      <c r="L680" s="180">
        <f>(L647/L612)*O80</f>
        <v>0</v>
      </c>
      <c r="M680" s="180">
        <f t="shared" si="20"/>
        <v>318509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3280833.6500000004</v>
      </c>
      <c r="D681" s="180">
        <f>(D615/D612)*P76</f>
        <v>-20943.714292920005</v>
      </c>
      <c r="E681" s="180">
        <f>(E623/E612)*SUM(C681:D681)</f>
        <v>316822.09075429221</v>
      </c>
      <c r="F681" s="180">
        <f>(F624/F612)*P64</f>
        <v>40342.976171482718</v>
      </c>
      <c r="G681" s="180">
        <f>(G625/G612)*P77</f>
        <v>13952.399986797529</v>
      </c>
      <c r="H681" s="180">
        <f>(H628/H612)*P60</f>
        <v>33128.557671002942</v>
      </c>
      <c r="I681" s="180">
        <f>(I629/I612)*P78</f>
        <v>97943.582592338251</v>
      </c>
      <c r="J681" s="180">
        <f>(J630/J612)*P79</f>
        <v>51343.520656985624</v>
      </c>
      <c r="K681" s="180">
        <f>(K644/K612)*P75</f>
        <v>1138987.7749420968</v>
      </c>
      <c r="L681" s="180">
        <f>(L647/L612)*P80</f>
        <v>549742.1662986693</v>
      </c>
      <c r="M681" s="180">
        <f t="shared" si="20"/>
        <v>2221319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1793430.9400000002</v>
      </c>
      <c r="D682" s="180">
        <f>(D615/D612)*Q76</f>
        <v>-23118.504736350234</v>
      </c>
      <c r="E682" s="180">
        <f>(E623/E612)*SUM(C682:D682)</f>
        <v>172053.07482471701</v>
      </c>
      <c r="F682" s="180">
        <f>(F624/F612)*Q64</f>
        <v>5389.1263655392195</v>
      </c>
      <c r="G682" s="180">
        <f>(G625/G612)*Q77</f>
        <v>0</v>
      </c>
      <c r="H682" s="180">
        <f>(H628/H612)*Q60</f>
        <v>26167.95376974146</v>
      </c>
      <c r="I682" s="180">
        <f>(I629/I612)*Q78</f>
        <v>108114.02153349317</v>
      </c>
      <c r="J682" s="180">
        <f>(J630/J612)*Q79</f>
        <v>31009.467555078139</v>
      </c>
      <c r="K682" s="180">
        <f>(K644/K612)*Q75</f>
        <v>432323.76914876193</v>
      </c>
      <c r="L682" s="180">
        <f>(L647/L612)*Q80</f>
        <v>434236.45954779006</v>
      </c>
      <c r="M682" s="180">
        <f t="shared" si="20"/>
        <v>1186175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-445433.67000000016</v>
      </c>
      <c r="D683" s="180">
        <f>(D615/D612)*R76</f>
        <v>-994.0249502424499</v>
      </c>
      <c r="E683" s="180">
        <f>(E623/E612)*SUM(C683:D683)</f>
        <v>-43387.402174385643</v>
      </c>
      <c r="F683" s="180">
        <f>(F624/F612)*R64</f>
        <v>3344.7683416478171</v>
      </c>
      <c r="G683" s="180">
        <f>(G625/G612)*R77</f>
        <v>0</v>
      </c>
      <c r="H683" s="180">
        <f>(H628/H612)*R60</f>
        <v>10593.770519711401</v>
      </c>
      <c r="I683" s="180">
        <f>(I629/I612)*R78</f>
        <v>4648.5720465461163</v>
      </c>
      <c r="J683" s="180">
        <f>(J630/J612)*R79</f>
        <v>0</v>
      </c>
      <c r="K683" s="180">
        <f>(K644/K612)*R75</f>
        <v>150116.78076437648</v>
      </c>
      <c r="L683" s="180">
        <f>(L647/L612)*R80</f>
        <v>175795.22817181592</v>
      </c>
      <c r="M683" s="180">
        <f t="shared" si="20"/>
        <v>300118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4328718.5200000005</v>
      </c>
      <c r="D684" s="180">
        <f>(D615/D612)*S76</f>
        <v>-9475.4716222206371</v>
      </c>
      <c r="E684" s="180">
        <f>(E623/E612)*SUM(C684:D684)</f>
        <v>419778.47106858651</v>
      </c>
      <c r="F684" s="180">
        <f>(F624/F612)*S64</f>
        <v>217938.51519663891</v>
      </c>
      <c r="G684" s="180">
        <f>(G625/G612)*S77</f>
        <v>0</v>
      </c>
      <c r="H684" s="180">
        <f>(H628/H612)*S60</f>
        <v>0</v>
      </c>
      <c r="I684" s="180">
        <f>(I629/I612)*S78</f>
        <v>44312.179991208832</v>
      </c>
      <c r="J684" s="180">
        <f>(J630/J612)*S79</f>
        <v>0</v>
      </c>
      <c r="K684" s="180">
        <f>(K644/K612)*S75</f>
        <v>545532.8823076936</v>
      </c>
      <c r="L684" s="180">
        <f>(L647/L612)*S80</f>
        <v>0</v>
      </c>
      <c r="M684" s="180">
        <f t="shared" si="20"/>
        <v>1218087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5433028.8799999999</v>
      </c>
      <c r="D686" s="180">
        <f>(D615/D612)*U76</f>
        <v>-14013.388034456764</v>
      </c>
      <c r="E686" s="180">
        <f>(E623/E612)*SUM(C686:D686)</f>
        <v>526663.12417140859</v>
      </c>
      <c r="F686" s="180">
        <f>(F624/F612)*U64</f>
        <v>105285.09854401389</v>
      </c>
      <c r="G686" s="180">
        <f>(G625/G612)*U77</f>
        <v>0</v>
      </c>
      <c r="H686" s="180">
        <f>(H628/H612)*U60</f>
        <v>60463.773783705452</v>
      </c>
      <c r="I686" s="180">
        <f>(I629/I612)*U78</f>
        <v>65533.81167996928</v>
      </c>
      <c r="J686" s="180">
        <f>(J630/J612)*U79</f>
        <v>1225.9829123964653</v>
      </c>
      <c r="K686" s="180">
        <f>(K644/K612)*U75</f>
        <v>2303606.2802768294</v>
      </c>
      <c r="L686" s="180">
        <f>(L647/L612)*U80</f>
        <v>0</v>
      </c>
      <c r="M686" s="180">
        <f t="shared" si="20"/>
        <v>3048765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358446.68000000005</v>
      </c>
      <c r="D688" s="180">
        <f>(D615/D612)*W76</f>
        <v>-6818.4541907985267</v>
      </c>
      <c r="E688" s="180">
        <f>(E623/E612)*SUM(C688:D688)</f>
        <v>34174.034052143492</v>
      </c>
      <c r="F688" s="180">
        <f>(F624/F612)*W64</f>
        <v>1053.4514950339731</v>
      </c>
      <c r="G688" s="180">
        <f>(G625/G612)*W77</f>
        <v>0</v>
      </c>
      <c r="H688" s="180">
        <f>(H628/H612)*W60</f>
        <v>4733.2491316962778</v>
      </c>
      <c r="I688" s="180">
        <f>(I629/I612)*W78</f>
        <v>31886.599571037277</v>
      </c>
      <c r="J688" s="180">
        <f>(J630/J612)*W79</f>
        <v>0</v>
      </c>
      <c r="K688" s="180">
        <f>(K644/K612)*W75</f>
        <v>476799.25152503798</v>
      </c>
      <c r="L688" s="180">
        <f>(L647/L612)*W80</f>
        <v>0</v>
      </c>
      <c r="M688" s="180">
        <f t="shared" si="20"/>
        <v>541828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825772.42999999993</v>
      </c>
      <c r="D689" s="180">
        <f>(D615/D612)*X76</f>
        <v>-2525.3994812696646</v>
      </c>
      <c r="E689" s="180">
        <f>(E623/E612)*SUM(C689:D689)</f>
        <v>80009.709088424628</v>
      </c>
      <c r="F689" s="180">
        <f>(F624/F612)*X64</f>
        <v>4984.0506820472938</v>
      </c>
      <c r="G689" s="180">
        <f>(G625/G612)*X77</f>
        <v>0</v>
      </c>
      <c r="H689" s="180">
        <f>(H628/H612)*X60</f>
        <v>9296.9743056196949</v>
      </c>
      <c r="I689" s="180">
        <f>(I629/I612)*X78</f>
        <v>11810.067173996867</v>
      </c>
      <c r="J689" s="180">
        <f>(J630/J612)*X79</f>
        <v>0</v>
      </c>
      <c r="K689" s="180">
        <f>(K644/K612)*X75</f>
        <v>1461146.8408766326</v>
      </c>
      <c r="L689" s="180">
        <f>(L647/L612)*X80</f>
        <v>0</v>
      </c>
      <c r="M689" s="180">
        <f t="shared" si="20"/>
        <v>1564722</v>
      </c>
      <c r="N689" s="198" t="s">
        <v>699</v>
      </c>
    </row>
    <row r="690" spans="1:14" ht="12.65" customHeight="1" x14ac:dyDescent="0.35">
      <c r="A690" s="196">
        <v>7140</v>
      </c>
      <c r="B690" s="198" t="s">
        <v>1250</v>
      </c>
      <c r="C690" s="180">
        <f>Y71</f>
        <v>3298394.98</v>
      </c>
      <c r="D690" s="180">
        <f>(D615/D612)*Y76</f>
        <v>-22304.7766000345</v>
      </c>
      <c r="E690" s="180">
        <f>(E623/E612)*SUM(C690:D690)</f>
        <v>318396.56191205105</v>
      </c>
      <c r="F690" s="180">
        <f>(F624/F612)*Y64</f>
        <v>4815.5395699239489</v>
      </c>
      <c r="G690" s="180">
        <f>(G625/G612)*Y77</f>
        <v>0</v>
      </c>
      <c r="H690" s="180">
        <f>(H628/H612)*Y60</f>
        <v>50009.191957176503</v>
      </c>
      <c r="I690" s="180">
        <f>(I629/I612)*Y78</f>
        <v>104308.61014312235</v>
      </c>
      <c r="J690" s="180">
        <f>(J630/J612)*Y79</f>
        <v>35260.907105703591</v>
      </c>
      <c r="K690" s="180">
        <f>(K644/K612)*Y75</f>
        <v>1203364.1260950111</v>
      </c>
      <c r="L690" s="180">
        <f>(L647/L612)*Y80</f>
        <v>0</v>
      </c>
      <c r="M690" s="180">
        <f t="shared" si="20"/>
        <v>1693850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218428.69</v>
      </c>
      <c r="D692" s="180">
        <f>(D615/D612)*AA76</f>
        <v>-2201.5861482600981</v>
      </c>
      <c r="E692" s="180">
        <f>(E623/E612)*SUM(C692:D692)</f>
        <v>21014.673645782048</v>
      </c>
      <c r="F692" s="180">
        <f>(F624/F612)*AA64</f>
        <v>1956.0350075913809</v>
      </c>
      <c r="G692" s="180">
        <f>(G625/G612)*AA77</f>
        <v>0</v>
      </c>
      <c r="H692" s="180">
        <f>(H628/H612)*AA60</f>
        <v>2171.3707817851337</v>
      </c>
      <c r="I692" s="180">
        <f>(I629/I612)*AA78</f>
        <v>10295.749442072678</v>
      </c>
      <c r="J692" s="180">
        <f>(J630/J612)*AA79</f>
        <v>0</v>
      </c>
      <c r="K692" s="180">
        <f>(K644/K612)*AA75</f>
        <v>62941.296391075964</v>
      </c>
      <c r="L692" s="180">
        <f>(L647/L612)*AA80</f>
        <v>0</v>
      </c>
      <c r="M692" s="180">
        <f t="shared" si="20"/>
        <v>96178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607647.43000000063</v>
      </c>
      <c r="D693" s="180">
        <f>(D615/D612)*AB76</f>
        <v>-6132.2927492621493</v>
      </c>
      <c r="E693" s="180">
        <f>(E623/E612)*SUM(C693:D693)</f>
        <v>58460.036124746672</v>
      </c>
      <c r="F693" s="180">
        <f>(F624/F612)*AB64</f>
        <v>125617.93220165605</v>
      </c>
      <c r="G693" s="180">
        <f>(G625/G612)*AB77</f>
        <v>0</v>
      </c>
      <c r="H693" s="180">
        <f>(H628/H612)*AB60</f>
        <v>29901.202684004038</v>
      </c>
      <c r="I693" s="180">
        <f>(I629/I612)*AB78</f>
        <v>28677.755672535728</v>
      </c>
      <c r="J693" s="180">
        <f>(J630/J612)*AB79</f>
        <v>0</v>
      </c>
      <c r="K693" s="180">
        <f>(K644/K612)*AB75</f>
        <v>660468.52727070043</v>
      </c>
      <c r="L693" s="180">
        <f>(L647/L612)*AB80</f>
        <v>0</v>
      </c>
      <c r="M693" s="180">
        <f t="shared" si="20"/>
        <v>896993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1202453.0900000001</v>
      </c>
      <c r="D694" s="180">
        <f>(D615/D612)*AC76</f>
        <v>-2569.5166952931336</v>
      </c>
      <c r="E694" s="180">
        <f>(E623/E612)*SUM(C694:D694)</f>
        <v>116614.25074269346</v>
      </c>
      <c r="F694" s="180">
        <f>(F624/F612)*AC64</f>
        <v>3880.8867498446734</v>
      </c>
      <c r="G694" s="180">
        <f>(G625/G612)*AC77</f>
        <v>0</v>
      </c>
      <c r="H694" s="180">
        <f>(H628/H612)*AC60</f>
        <v>20362.406675676677</v>
      </c>
      <c r="I694" s="180">
        <f>(I629/I612)*AC78</f>
        <v>12016.381963007916</v>
      </c>
      <c r="J694" s="180">
        <f>(J630/J612)*AC79</f>
        <v>0</v>
      </c>
      <c r="K694" s="180">
        <f>(K644/K612)*AC75</f>
        <v>398128.0706232072</v>
      </c>
      <c r="L694" s="180">
        <f>(L647/L612)*AC80</f>
        <v>0</v>
      </c>
      <c r="M694" s="180">
        <f t="shared" si="20"/>
        <v>548432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2268969.92</v>
      </c>
      <c r="D696" s="180">
        <f>(D615/D612)*AE76</f>
        <v>-12397.894130052915</v>
      </c>
      <c r="E696" s="180">
        <f>(E623/E612)*SUM(C696:D696)</f>
        <v>219311.65814611912</v>
      </c>
      <c r="F696" s="180">
        <f>(F624/F612)*AE64</f>
        <v>1453.7293597996502</v>
      </c>
      <c r="G696" s="180">
        <f>(G625/G612)*AE77</f>
        <v>0</v>
      </c>
      <c r="H696" s="180">
        <f>(H628/H612)*AE60</f>
        <v>45095.176397213152</v>
      </c>
      <c r="I696" s="180">
        <f>(I629/I612)*AE78</f>
        <v>57978.931087137375</v>
      </c>
      <c r="J696" s="180">
        <f>(J630/J612)*AE79</f>
        <v>11680.486363452719</v>
      </c>
      <c r="K696" s="180">
        <f>(K644/K612)*AE75</f>
        <v>405054.16725766647</v>
      </c>
      <c r="L696" s="180">
        <f>(L647/L612)*AE80</f>
        <v>0</v>
      </c>
      <c r="M696" s="180">
        <f t="shared" si="20"/>
        <v>728176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8369906.4999999991</v>
      </c>
      <c r="D698" s="180">
        <f>(D615/D612)*AG76</f>
        <v>-30441.994163894644</v>
      </c>
      <c r="E698" s="180">
        <f>(E623/E612)*SUM(C698:D698)</f>
        <v>810495.6402269206</v>
      </c>
      <c r="F698" s="180">
        <f>(F624/F612)*AG64</f>
        <v>14943.273218349892</v>
      </c>
      <c r="G698" s="180">
        <f>(G625/G612)*AG77</f>
        <v>46719.399955791727</v>
      </c>
      <c r="H698" s="180">
        <f>(H628/H612)*AG60</f>
        <v>71890.119108227955</v>
      </c>
      <c r="I698" s="180">
        <f>(I629/I612)*AG78</f>
        <v>142362.42568849496</v>
      </c>
      <c r="J698" s="180">
        <f>(J630/J612)*AG79</f>
        <v>91821.438580834554</v>
      </c>
      <c r="K698" s="180">
        <f>(K644/K612)*AG75</f>
        <v>3169482.6339047709</v>
      </c>
      <c r="L698" s="180">
        <f>(L647/L612)*AG80</f>
        <v>1192959.5669846777</v>
      </c>
      <c r="M698" s="180">
        <f t="shared" si="20"/>
        <v>5510233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0"/>
        <v>0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28299327.280000001</v>
      </c>
      <c r="D707" s="180">
        <f>(D615/D612)*AP76</f>
        <v>-249599.08762223934</v>
      </c>
      <c r="E707" s="180">
        <f>(E623/E612)*SUM(C707:D707)</f>
        <v>2726096.1892172499</v>
      </c>
      <c r="F707" s="180">
        <f>(F624/F612)*AP64</f>
        <v>47236.42628596197</v>
      </c>
      <c r="G707" s="180">
        <f>(G625/G612)*AP77</f>
        <v>0</v>
      </c>
      <c r="H707" s="180">
        <f>(H628/H612)*AP60</f>
        <v>345002.18769676599</v>
      </c>
      <c r="I707" s="180">
        <f>(I629/I612)*AP78</f>
        <v>1167253.7407447933</v>
      </c>
      <c r="J707" s="180">
        <f>(J630/J612)*AP79</f>
        <v>0</v>
      </c>
      <c r="K707" s="180">
        <f>(K644/K612)*AP75</f>
        <v>2061394.3297958972</v>
      </c>
      <c r="L707" s="180">
        <f>(L647/L612)*AP80</f>
        <v>0</v>
      </c>
      <c r="M707" s="180">
        <f t="shared" si="20"/>
        <v>6097384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391281.55</v>
      </c>
      <c r="D713" s="180">
        <f>(D615/D612)*AV76</f>
        <v>-854.71918477571967</v>
      </c>
      <c r="E713" s="180">
        <f>(E623/E612)*SUM(C713:D713)</f>
        <v>37944.791776726554</v>
      </c>
      <c r="F713" s="180">
        <f>(F624/F612)*AV64</f>
        <v>437.10562272288013</v>
      </c>
      <c r="G713" s="180">
        <f>(G625/G612)*AV77</f>
        <v>0</v>
      </c>
      <c r="H713" s="180">
        <f>(H628/H612)*AV60</f>
        <v>7285.4668365841662</v>
      </c>
      <c r="I713" s="180">
        <f>(I629/I612)*AV78</f>
        <v>3997.1066209414535</v>
      </c>
      <c r="J713" s="180">
        <f>(J630/J612)*AV79</f>
        <v>0</v>
      </c>
      <c r="K713" s="180">
        <f>(K644/K612)*AV75</f>
        <v>27197.12248159423</v>
      </c>
      <c r="L713" s="180">
        <f>(L647/L612)*AV80</f>
        <v>0</v>
      </c>
      <c r="M713" s="180">
        <f t="shared" si="20"/>
        <v>76007</v>
      </c>
      <c r="N713" s="199" t="s">
        <v>741</v>
      </c>
    </row>
    <row r="715" spans="1:83" ht="12.65" customHeight="1" x14ac:dyDescent="0.35">
      <c r="C715" s="180">
        <f>SUM(C614:C647)+SUM(C668:C713)</f>
        <v>104424385.56999999</v>
      </c>
      <c r="D715" s="180">
        <f>SUM(D616:D647)+SUM(D668:D713)</f>
        <v>-680490.96</v>
      </c>
      <c r="E715" s="180">
        <f>SUM(E624:E647)+SUM(E668:E713)</f>
        <v>9249822.7190941684</v>
      </c>
      <c r="F715" s="180">
        <f>SUM(F625:F648)+SUM(F668:F713)</f>
        <v>666342.66153223428</v>
      </c>
      <c r="G715" s="180">
        <f>SUM(G626:G647)+SUM(G668:G713)</f>
        <v>1708323.3983834975</v>
      </c>
      <c r="H715" s="180">
        <f>SUM(H629:H647)+SUM(H668:H713)</f>
        <v>1167709.839704508</v>
      </c>
      <c r="I715" s="180">
        <f>SUM(I630:I647)+SUM(I668:I713)</f>
        <v>2561601.8843153249</v>
      </c>
      <c r="J715" s="180">
        <f>SUM(J631:J647)+SUM(J668:J713)</f>
        <v>394883.53673317941</v>
      </c>
      <c r="K715" s="180">
        <f>SUM(K668:K713)</f>
        <v>17164605.095555108</v>
      </c>
      <c r="L715" s="180">
        <f>SUM(L668:L713)</f>
        <v>4956682.2756828368</v>
      </c>
      <c r="M715" s="180">
        <f>SUM(M668:M713)</f>
        <v>34273342</v>
      </c>
      <c r="N715" s="198" t="s">
        <v>742</v>
      </c>
    </row>
    <row r="716" spans="1:83" ht="12.65" customHeight="1" x14ac:dyDescent="0.35">
      <c r="C716" s="180">
        <f>CE71</f>
        <v>104424385.56999999</v>
      </c>
      <c r="D716" s="180">
        <f>D615</f>
        <v>-680490.96</v>
      </c>
      <c r="E716" s="180">
        <f>E623</f>
        <v>9249822.7190941684</v>
      </c>
      <c r="F716" s="180">
        <f>F624</f>
        <v>666342.66153223428</v>
      </c>
      <c r="G716" s="180">
        <f>G625</f>
        <v>1708323.3983834977</v>
      </c>
      <c r="H716" s="180">
        <f>H628</f>
        <v>1167709.8397045082</v>
      </c>
      <c r="I716" s="180">
        <f>I629</f>
        <v>2561601.8843153249</v>
      </c>
      <c r="J716" s="180">
        <f>J630</f>
        <v>394883.53673317941</v>
      </c>
      <c r="K716" s="180">
        <f>K644</f>
        <v>17164605.095555101</v>
      </c>
      <c r="L716" s="180">
        <f>L647</f>
        <v>4956682.2756828368</v>
      </c>
      <c r="M716" s="180">
        <f>C648</f>
        <v>34273341.179999992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5"/>
      <c r="C720" s="275"/>
      <c r="D720" s="275"/>
      <c r="E720" s="275"/>
      <c r="F720" s="275"/>
      <c r="G720" s="275"/>
      <c r="H720" s="275"/>
      <c r="I720" s="275"/>
      <c r="J720" s="275"/>
      <c r="K720" s="275"/>
      <c r="L720" s="275"/>
      <c r="M720" s="275"/>
      <c r="N720" s="275"/>
      <c r="O720" s="275"/>
      <c r="P720" s="275"/>
      <c r="Q720" s="275"/>
      <c r="R720" s="275"/>
      <c r="S720" s="275"/>
      <c r="T720" s="275"/>
      <c r="U720" s="275"/>
      <c r="V720" s="275"/>
      <c r="W720" s="275"/>
      <c r="X720" s="275"/>
      <c r="Y720" s="275"/>
      <c r="Z720" s="275"/>
      <c r="AA720" s="275"/>
      <c r="AB720" s="275"/>
      <c r="AC720" s="275"/>
      <c r="AD720" s="275"/>
      <c r="AE720" s="275"/>
      <c r="AF720" s="275"/>
      <c r="AG720" s="275"/>
      <c r="AH720" s="275"/>
      <c r="AI720" s="275"/>
      <c r="AJ720" s="275"/>
      <c r="AK720" s="275"/>
      <c r="AL720" s="275"/>
      <c r="AM720" s="275"/>
      <c r="AN720" s="275"/>
      <c r="AO720" s="275"/>
      <c r="AP720" s="275"/>
      <c r="AQ720" s="275"/>
      <c r="AR720" s="275"/>
      <c r="AS720" s="275"/>
      <c r="AT720" s="275"/>
      <c r="AU720" s="275"/>
      <c r="AV720" s="275"/>
      <c r="AW720" s="275"/>
      <c r="AX720" s="275"/>
      <c r="AY720" s="275"/>
      <c r="AZ720" s="275"/>
      <c r="BA720" s="275"/>
      <c r="BB720" s="275"/>
      <c r="BC720" s="275"/>
      <c r="BD720" s="275"/>
      <c r="BE720" s="275"/>
      <c r="BF720" s="275"/>
      <c r="BG720" s="275"/>
      <c r="BH720" s="275"/>
      <c r="BI720" s="275"/>
      <c r="BJ720" s="275"/>
      <c r="BK720" s="275"/>
      <c r="BL720" s="275"/>
      <c r="BM720" s="275"/>
      <c r="BN720" s="275"/>
      <c r="BO720" s="275"/>
      <c r="BP720" s="275"/>
      <c r="BQ720" s="275"/>
      <c r="BR720" s="275"/>
      <c r="BS720" s="275"/>
      <c r="BT720" s="275"/>
      <c r="BU720" s="275"/>
      <c r="BV720" s="275"/>
      <c r="BW720" s="275"/>
      <c r="BX720" s="275"/>
      <c r="BY720" s="275"/>
      <c r="BZ720" s="275"/>
      <c r="CA720" s="275"/>
      <c r="CB720" s="275"/>
      <c r="CC720" s="275"/>
      <c r="CD720" s="275"/>
      <c r="CE720" s="275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5" customHeight="1" x14ac:dyDescent="0.35">
      <c r="A722" s="202" t="str">
        <f>RIGHT(C83,3)&amp;"*"&amp;RIGHT(C82,4)&amp;"*"&amp;"A"</f>
        <v>152*2020*A</v>
      </c>
      <c r="B722" s="275">
        <f>ROUND(C165,0)</f>
        <v>3452101</v>
      </c>
      <c r="C722" s="275">
        <f>ROUND(C166,0)</f>
        <v>88216</v>
      </c>
      <c r="D722" s="275">
        <f>ROUND(C167,0)</f>
        <v>159180</v>
      </c>
      <c r="E722" s="275">
        <f>ROUND(C168,0)</f>
        <v>10030183</v>
      </c>
      <c r="F722" s="275">
        <f>ROUND(C169,0)</f>
        <v>82541</v>
      </c>
      <c r="G722" s="275">
        <f>ROUND(C170,0)</f>
        <v>2641830</v>
      </c>
      <c r="H722" s="275">
        <f>ROUND(C171+C172,0)</f>
        <v>141484</v>
      </c>
      <c r="I722" s="275">
        <f>ROUND(C175,0)</f>
        <v>179554</v>
      </c>
      <c r="J722" s="275">
        <f>ROUND(C176,0)</f>
        <v>645899</v>
      </c>
      <c r="K722" s="275">
        <f>ROUND(C179,0)</f>
        <v>369755</v>
      </c>
      <c r="L722" s="275">
        <f>ROUND(C180,0)</f>
        <v>359373</v>
      </c>
      <c r="M722" s="275">
        <f>ROUND(C183,0)</f>
        <v>0</v>
      </c>
      <c r="N722" s="275">
        <f>ROUND(C184,0)</f>
        <v>652818</v>
      </c>
      <c r="O722" s="275">
        <f>ROUND(C185,0)</f>
        <v>0</v>
      </c>
      <c r="P722" s="275">
        <f>ROUND(C188,0)</f>
        <v>0</v>
      </c>
      <c r="Q722" s="275">
        <f>ROUND(C189,0)</f>
        <v>2988597</v>
      </c>
      <c r="R722" s="275">
        <f>ROUND(B195,0)</f>
        <v>2015497</v>
      </c>
      <c r="S722" s="275">
        <f>ROUND(C195,0)</f>
        <v>0</v>
      </c>
      <c r="T722" s="275">
        <f>ROUND(D195,0)</f>
        <v>0</v>
      </c>
      <c r="U722" s="275">
        <f>ROUND(B196,0)</f>
        <v>4737949</v>
      </c>
      <c r="V722" s="275">
        <f>ROUND(C196,0)</f>
        <v>6272250</v>
      </c>
      <c r="W722" s="275">
        <f>ROUND(D196,0)</f>
        <v>0</v>
      </c>
      <c r="X722" s="275">
        <f>ROUND(B197,0)</f>
        <v>36062078</v>
      </c>
      <c r="Y722" s="275">
        <f>ROUND(C197,0)</f>
        <v>21272592</v>
      </c>
      <c r="Z722" s="275">
        <f>ROUND(D197,0)</f>
        <v>0</v>
      </c>
      <c r="AA722" s="275">
        <f>ROUND(B198,0)</f>
        <v>21068464</v>
      </c>
      <c r="AB722" s="275">
        <f>ROUND(C198,0)</f>
        <v>11287499</v>
      </c>
      <c r="AC722" s="275">
        <f>ROUND(D198,0)</f>
        <v>159893</v>
      </c>
      <c r="AD722" s="275">
        <f>ROUND(B199,0)</f>
        <v>0</v>
      </c>
      <c r="AE722" s="275">
        <f>ROUND(C199,0)</f>
        <v>0</v>
      </c>
      <c r="AF722" s="275">
        <f>ROUND(D199,0)</f>
        <v>0</v>
      </c>
      <c r="AG722" s="275">
        <f>ROUND(B200,0)</f>
        <v>35437084</v>
      </c>
      <c r="AH722" s="275">
        <f>ROUND(C200,0)</f>
        <v>5142586</v>
      </c>
      <c r="AI722" s="275">
        <f>ROUND(D200,0)</f>
        <v>1508498</v>
      </c>
      <c r="AJ722" s="275">
        <f>ROUND(B201,0)</f>
        <v>0</v>
      </c>
      <c r="AK722" s="275">
        <f>ROUND(C201,0)</f>
        <v>0</v>
      </c>
      <c r="AL722" s="275">
        <f>ROUND(D201,0)</f>
        <v>0</v>
      </c>
      <c r="AM722" s="275">
        <f>ROUND(B202,0)</f>
        <v>1163193</v>
      </c>
      <c r="AN722" s="275">
        <f>ROUND(C202,0)</f>
        <v>0</v>
      </c>
      <c r="AO722" s="275">
        <f>ROUND(D202,0)</f>
        <v>0</v>
      </c>
      <c r="AP722" s="275">
        <f>ROUND(B203,0)</f>
        <v>36681869</v>
      </c>
      <c r="AQ722" s="275">
        <f>ROUND(C203,0)</f>
        <v>7818471</v>
      </c>
      <c r="AR722" s="275">
        <f>ROUND(D203,0)</f>
        <v>42961404</v>
      </c>
      <c r="AS722" s="275"/>
      <c r="AT722" s="275"/>
      <c r="AU722" s="275"/>
      <c r="AV722" s="275">
        <f>ROUND(B209,0)</f>
        <v>1967168</v>
      </c>
      <c r="AW722" s="275">
        <f>ROUND(C209,0)</f>
        <v>754375</v>
      </c>
      <c r="AX722" s="275">
        <f>ROUND(D209,0)</f>
        <v>0</v>
      </c>
      <c r="AY722" s="275">
        <f>ROUND(B210,0)</f>
        <v>18856627</v>
      </c>
      <c r="AZ722" s="275">
        <f>ROUND(C210,0)</f>
        <v>2423012</v>
      </c>
      <c r="BA722" s="275">
        <f>ROUND(D210,0)</f>
        <v>0</v>
      </c>
      <c r="BB722" s="275">
        <f>ROUND(B211,0)</f>
        <v>10723632</v>
      </c>
      <c r="BC722" s="275">
        <f>ROUND(C211,0)</f>
        <v>1740033</v>
      </c>
      <c r="BD722" s="275">
        <f>ROUND(D211,0)</f>
        <v>159893</v>
      </c>
      <c r="BE722" s="275">
        <f>ROUND(B212,0)</f>
        <v>0</v>
      </c>
      <c r="BF722" s="275">
        <f>ROUND(C212,0)</f>
        <v>0</v>
      </c>
      <c r="BG722" s="275">
        <f>ROUND(D212,0)</f>
        <v>0</v>
      </c>
      <c r="BH722" s="275">
        <f>ROUND(B213,0)</f>
        <v>29111231</v>
      </c>
      <c r="BI722" s="275">
        <f>ROUND(C213,0)</f>
        <v>2559725</v>
      </c>
      <c r="BJ722" s="275">
        <f>ROUND(D213,0)</f>
        <v>1508498</v>
      </c>
      <c r="BK722" s="275">
        <f>ROUND(B214,0)</f>
        <v>0</v>
      </c>
      <c r="BL722" s="275">
        <f>ROUND(C214,0)</f>
        <v>0</v>
      </c>
      <c r="BM722" s="275">
        <f>ROUND(D214,0)</f>
        <v>0</v>
      </c>
      <c r="BN722" s="275">
        <f>ROUND(B215,0)</f>
        <v>299755</v>
      </c>
      <c r="BO722" s="275">
        <f>ROUND(C215,0)</f>
        <v>173347</v>
      </c>
      <c r="BP722" s="275">
        <f>ROUND(D215,0)</f>
        <v>0</v>
      </c>
      <c r="BQ722" s="275">
        <f>ROUND(B216,0)</f>
        <v>0</v>
      </c>
      <c r="BR722" s="275">
        <f>ROUND(C216,0)</f>
        <v>0</v>
      </c>
      <c r="BS722" s="275">
        <f>ROUND(D216,0)</f>
        <v>0</v>
      </c>
      <c r="BT722" s="275">
        <f>ROUND(C223,0)</f>
        <v>63892043</v>
      </c>
      <c r="BU722" s="275">
        <f>ROUND(C224,0)</f>
        <v>45061928</v>
      </c>
      <c r="BV722" s="275">
        <f>ROUND(C225,0)</f>
        <v>1273970</v>
      </c>
      <c r="BW722" s="275">
        <f>ROUND(C226,0)</f>
        <v>0</v>
      </c>
      <c r="BX722" s="275">
        <f>ROUND(C227,0)</f>
        <v>25898331</v>
      </c>
      <c r="BY722" s="275">
        <f>ROUND(C228,0)</f>
        <v>0</v>
      </c>
      <c r="BZ722" s="275">
        <f>ROUND(C231,0)</f>
        <v>2138</v>
      </c>
      <c r="CA722" s="275">
        <f>ROUND(C233,0)</f>
        <v>475319</v>
      </c>
      <c r="CB722" s="275">
        <f>ROUND(C234,0)</f>
        <v>3903193</v>
      </c>
      <c r="CC722" s="275">
        <f>ROUND(C238+C239,0)</f>
        <v>2894364</v>
      </c>
      <c r="CD722" s="275">
        <f>D221</f>
        <v>3535410.6199999996</v>
      </c>
      <c r="CE722" s="275"/>
    </row>
    <row r="723" spans="1:84" ht="12.65" customHeight="1" x14ac:dyDescent="0.35">
      <c r="B723" s="276"/>
      <c r="C723" s="276"/>
      <c r="D723" s="276"/>
      <c r="E723" s="276"/>
      <c r="F723" s="276"/>
      <c r="G723" s="276"/>
      <c r="H723" s="276"/>
      <c r="I723" s="276"/>
      <c r="J723" s="276"/>
      <c r="K723" s="276"/>
      <c r="L723" s="276"/>
      <c r="M723" s="276"/>
      <c r="N723" s="276"/>
      <c r="O723" s="276"/>
      <c r="P723" s="276"/>
      <c r="Q723" s="276"/>
      <c r="R723" s="276"/>
      <c r="S723" s="276"/>
      <c r="T723" s="276"/>
      <c r="U723" s="276"/>
      <c r="V723" s="276"/>
      <c r="W723" s="276"/>
      <c r="X723" s="276"/>
      <c r="Y723" s="276"/>
      <c r="Z723" s="276"/>
      <c r="AA723" s="276"/>
      <c r="AB723" s="276"/>
      <c r="AC723" s="276"/>
      <c r="AD723" s="276"/>
      <c r="AE723" s="276"/>
      <c r="AF723" s="276"/>
      <c r="AG723" s="276"/>
      <c r="AH723" s="276"/>
      <c r="AI723" s="276"/>
      <c r="AJ723" s="276"/>
      <c r="AK723" s="276"/>
      <c r="AL723" s="276"/>
      <c r="AM723" s="276"/>
      <c r="AN723" s="276"/>
      <c r="AO723" s="276"/>
      <c r="AP723" s="276"/>
      <c r="AQ723" s="276"/>
      <c r="AR723" s="276"/>
      <c r="AS723" s="276"/>
      <c r="AT723" s="276"/>
      <c r="AU723" s="276"/>
      <c r="AV723" s="276"/>
      <c r="AW723" s="276"/>
      <c r="AX723" s="276"/>
      <c r="AY723" s="276"/>
      <c r="AZ723" s="276"/>
      <c r="BA723" s="276"/>
      <c r="BB723" s="276"/>
      <c r="BC723" s="276"/>
      <c r="BD723" s="276"/>
      <c r="BE723" s="276"/>
      <c r="BF723" s="276"/>
      <c r="BG723" s="276"/>
      <c r="BH723" s="276"/>
      <c r="BI723" s="276"/>
      <c r="BJ723" s="276"/>
      <c r="BK723" s="276"/>
      <c r="BL723" s="276"/>
      <c r="BM723" s="276"/>
      <c r="BN723" s="276"/>
      <c r="BO723" s="276"/>
      <c r="BP723" s="276"/>
      <c r="BQ723" s="276"/>
      <c r="BR723" s="276"/>
      <c r="BS723" s="276"/>
      <c r="BT723" s="276"/>
      <c r="BU723" s="276"/>
      <c r="BV723" s="276"/>
      <c r="BW723" s="276"/>
      <c r="BX723" s="276"/>
      <c r="BY723" s="276"/>
      <c r="BZ723" s="276"/>
      <c r="CA723" s="276"/>
      <c r="CB723" s="276"/>
      <c r="CC723" s="276"/>
      <c r="CD723" s="276"/>
      <c r="CE723" s="276"/>
    </row>
    <row r="724" spans="1:84" s="201" customFormat="1" ht="12.65" customHeight="1" x14ac:dyDescent="0.35">
      <c r="A724" s="201" t="s">
        <v>148</v>
      </c>
      <c r="B724" s="275"/>
      <c r="C724" s="275"/>
      <c r="D724" s="275"/>
      <c r="E724" s="275"/>
      <c r="F724" s="275"/>
      <c r="G724" s="275"/>
      <c r="H724" s="275"/>
      <c r="I724" s="275"/>
      <c r="J724" s="275"/>
      <c r="K724" s="275"/>
      <c r="L724" s="275"/>
      <c r="M724" s="275"/>
      <c r="N724" s="275"/>
      <c r="O724" s="275"/>
      <c r="P724" s="275"/>
      <c r="Q724" s="275"/>
      <c r="R724" s="275"/>
      <c r="S724" s="275"/>
      <c r="T724" s="275"/>
      <c r="U724" s="275"/>
      <c r="V724" s="275"/>
      <c r="W724" s="275"/>
      <c r="X724" s="275"/>
      <c r="Y724" s="275"/>
      <c r="Z724" s="275"/>
      <c r="AA724" s="275"/>
      <c r="AB724" s="275"/>
      <c r="AC724" s="275"/>
      <c r="AD724" s="275"/>
      <c r="AE724" s="275"/>
      <c r="AF724" s="275"/>
      <c r="AG724" s="275"/>
      <c r="AH724" s="275"/>
      <c r="AI724" s="275"/>
      <c r="AJ724" s="275"/>
      <c r="AK724" s="275"/>
      <c r="AL724" s="275"/>
      <c r="AM724" s="275"/>
      <c r="AN724" s="275"/>
      <c r="AO724" s="275"/>
      <c r="AP724" s="275"/>
      <c r="AQ724" s="275"/>
      <c r="AR724" s="275"/>
      <c r="AS724" s="275"/>
      <c r="AT724" s="275"/>
      <c r="AU724" s="275"/>
      <c r="AV724" s="275"/>
      <c r="AW724" s="275"/>
      <c r="AX724" s="275"/>
      <c r="AY724" s="275"/>
      <c r="AZ724" s="275"/>
      <c r="BA724" s="275"/>
      <c r="BB724" s="275"/>
      <c r="BC724" s="275"/>
      <c r="BD724" s="275"/>
      <c r="BE724" s="275"/>
      <c r="BF724" s="275"/>
      <c r="BG724" s="275"/>
      <c r="BH724" s="275"/>
      <c r="BI724" s="275"/>
      <c r="BJ724" s="275"/>
      <c r="BK724" s="275"/>
      <c r="BL724" s="275"/>
      <c r="BM724" s="275"/>
      <c r="BN724" s="275"/>
      <c r="BO724" s="275"/>
      <c r="BP724" s="275"/>
      <c r="BQ724" s="275"/>
      <c r="BR724" s="275"/>
      <c r="BS724" s="275"/>
      <c r="BT724" s="275"/>
      <c r="BU724" s="275"/>
      <c r="BV724" s="275"/>
      <c r="BW724" s="275"/>
      <c r="BX724" s="275"/>
      <c r="BY724" s="275"/>
      <c r="BZ724" s="275"/>
      <c r="CA724" s="275"/>
      <c r="CB724" s="275"/>
      <c r="CC724" s="275"/>
      <c r="CD724" s="275"/>
      <c r="CE724" s="275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152*2020*A</v>
      </c>
      <c r="B726" s="275">
        <f>ROUND(C111,0)</f>
        <v>1343</v>
      </c>
      <c r="C726" s="275">
        <f>ROUND(C112,0)</f>
        <v>0</v>
      </c>
      <c r="D726" s="275">
        <f>ROUND(C113,0)</f>
        <v>0</v>
      </c>
      <c r="E726" s="275">
        <f>ROUND(C114,0)</f>
        <v>344</v>
      </c>
      <c r="F726" s="275">
        <f>ROUND(D111,0)</f>
        <v>4445</v>
      </c>
      <c r="G726" s="275">
        <f>ROUND(D112,0)</f>
        <v>0</v>
      </c>
      <c r="H726" s="275">
        <f>ROUND(D113,0)</f>
        <v>0</v>
      </c>
      <c r="I726" s="275">
        <f>ROUND(D114,0)</f>
        <v>683</v>
      </c>
      <c r="J726" s="275">
        <f>ROUND(C116,0)</f>
        <v>7</v>
      </c>
      <c r="K726" s="275">
        <f>ROUND(C117,0)</f>
        <v>0</v>
      </c>
      <c r="L726" s="275">
        <f>ROUND(C118,0)</f>
        <v>16</v>
      </c>
      <c r="M726" s="275">
        <f>ROUND(C119,0)</f>
        <v>0</v>
      </c>
      <c r="N726" s="275">
        <f>ROUND(C120,0)</f>
        <v>2</v>
      </c>
      <c r="O726" s="275">
        <f>ROUND(C121,0)</f>
        <v>0</v>
      </c>
      <c r="P726" s="275">
        <f>ROUND(C122,0)</f>
        <v>0</v>
      </c>
      <c r="Q726" s="275">
        <f>ROUND(C123,0)</f>
        <v>0</v>
      </c>
      <c r="R726" s="275">
        <f>ROUND(C124,0)</f>
        <v>0</v>
      </c>
      <c r="S726" s="275">
        <f>ROUND(C125,0)</f>
        <v>0</v>
      </c>
      <c r="T726" s="275"/>
      <c r="U726" s="275">
        <f>ROUND(C126,0)</f>
        <v>0</v>
      </c>
      <c r="V726" s="275">
        <f>ROUND(C128,0)</f>
        <v>68</v>
      </c>
      <c r="W726" s="275">
        <f>ROUND(C129,0)</f>
        <v>6</v>
      </c>
      <c r="X726" s="275">
        <f>ROUND(B138,0)</f>
        <v>709</v>
      </c>
      <c r="Y726" s="275">
        <f>ROUND(B139,0)</f>
        <v>2570</v>
      </c>
      <c r="Z726" s="275">
        <f>ROUND(B140,0)</f>
        <v>67431</v>
      </c>
      <c r="AA726" s="275">
        <f>ROUND(B141,0)</f>
        <v>27979077</v>
      </c>
      <c r="AB726" s="275">
        <f>ROUND(B142,0)</f>
        <v>80482365</v>
      </c>
      <c r="AC726" s="275">
        <f>ROUND(C138,0)</f>
        <v>393</v>
      </c>
      <c r="AD726" s="275">
        <f>ROUND(C139,0)</f>
        <v>1183</v>
      </c>
      <c r="AE726" s="275">
        <f>ROUND(C140,0)</f>
        <v>52558</v>
      </c>
      <c r="AF726" s="275">
        <f>ROUND(C141,0)</f>
        <v>16924989</v>
      </c>
      <c r="AG726" s="275">
        <f>ROUND(C142,0)</f>
        <v>57030280</v>
      </c>
      <c r="AH726" s="275">
        <f>ROUND(D138,0)</f>
        <v>241</v>
      </c>
      <c r="AI726" s="275">
        <f>ROUND(D139,0)</f>
        <v>692</v>
      </c>
      <c r="AJ726" s="275">
        <f>ROUND(D140,0)</f>
        <v>55661</v>
      </c>
      <c r="AK726" s="275">
        <f>ROUND(D141,0)</f>
        <v>11937569</v>
      </c>
      <c r="AL726" s="275">
        <f>ROUND(D142,0)</f>
        <v>56168583</v>
      </c>
      <c r="AM726" s="275">
        <f>ROUND(B144,0)</f>
        <v>0</v>
      </c>
      <c r="AN726" s="275">
        <f>ROUND(B145,0)</f>
        <v>0</v>
      </c>
      <c r="AO726" s="275">
        <f>ROUND(B146,0)</f>
        <v>0</v>
      </c>
      <c r="AP726" s="275">
        <f>ROUND(B147,0)</f>
        <v>0</v>
      </c>
      <c r="AQ726" s="275">
        <f>ROUND(B148,0)</f>
        <v>0</v>
      </c>
      <c r="AR726" s="275">
        <f>ROUND(C144,0)</f>
        <v>0</v>
      </c>
      <c r="AS726" s="275">
        <f>ROUND(C145,0)</f>
        <v>0</v>
      </c>
      <c r="AT726" s="275">
        <f>ROUND(C146,0)</f>
        <v>0</v>
      </c>
      <c r="AU726" s="275">
        <f>ROUND(C147,0)</f>
        <v>0</v>
      </c>
      <c r="AV726" s="275">
        <f>ROUND(C148,0)</f>
        <v>0</v>
      </c>
      <c r="AW726" s="275">
        <f>ROUND(D144,0)</f>
        <v>0</v>
      </c>
      <c r="AX726" s="275">
        <f>ROUND(D145,0)</f>
        <v>0</v>
      </c>
      <c r="AY726" s="275">
        <f>ROUND(D146,0)</f>
        <v>0</v>
      </c>
      <c r="AZ726" s="275">
        <f>ROUND(D147,0)</f>
        <v>0</v>
      </c>
      <c r="BA726" s="275">
        <f>ROUND(D148,0)</f>
        <v>0</v>
      </c>
      <c r="BB726" s="275">
        <f>ROUND(B150,0)</f>
        <v>0</v>
      </c>
      <c r="BC726" s="275">
        <f>ROUND(B151,0)</f>
        <v>0</v>
      </c>
      <c r="BD726" s="275">
        <f>ROUND(B152,0)</f>
        <v>0</v>
      </c>
      <c r="BE726" s="275">
        <f>ROUND(B153,0)</f>
        <v>0</v>
      </c>
      <c r="BF726" s="275">
        <f>ROUND(B154,0)</f>
        <v>0</v>
      </c>
      <c r="BG726" s="275">
        <f>ROUND(C150,0)</f>
        <v>0</v>
      </c>
      <c r="BH726" s="275">
        <f>ROUND(C151,0)</f>
        <v>0</v>
      </c>
      <c r="BI726" s="275">
        <f>ROUND(C152,0)</f>
        <v>0</v>
      </c>
      <c r="BJ726" s="275">
        <f>ROUND(C153,0)</f>
        <v>0</v>
      </c>
      <c r="BK726" s="275">
        <f>ROUND(C154,0)</f>
        <v>0</v>
      </c>
      <c r="BL726" s="275">
        <f>ROUND(D150,0)</f>
        <v>0</v>
      </c>
      <c r="BM726" s="275">
        <f>ROUND(D151,0)</f>
        <v>0</v>
      </c>
      <c r="BN726" s="275">
        <f>ROUND(D152,0)</f>
        <v>0</v>
      </c>
      <c r="BO726" s="275">
        <f>ROUND(D153,0)</f>
        <v>0</v>
      </c>
      <c r="BP726" s="275">
        <f>ROUND(D154,0)</f>
        <v>0</v>
      </c>
      <c r="BQ726" s="275">
        <f>ROUND(B157,0)</f>
        <v>6274722</v>
      </c>
      <c r="BR726" s="275">
        <f>ROUND(C157,0)</f>
        <v>2831255</v>
      </c>
      <c r="BS726" s="275"/>
      <c r="BT726" s="275"/>
      <c r="BU726" s="275"/>
      <c r="BV726" s="275"/>
      <c r="BW726" s="275"/>
      <c r="BX726" s="275"/>
      <c r="BY726" s="275"/>
      <c r="BZ726" s="275"/>
      <c r="CA726" s="275"/>
      <c r="CB726" s="275"/>
      <c r="CC726" s="275"/>
      <c r="CD726" s="275"/>
      <c r="CE726" s="275"/>
    </row>
    <row r="727" spans="1:84" ht="12.65" customHeight="1" x14ac:dyDescent="0.35">
      <c r="B727" s="276"/>
      <c r="C727" s="276"/>
      <c r="D727" s="276"/>
      <c r="E727" s="276"/>
      <c r="F727" s="276"/>
      <c r="G727" s="276"/>
      <c r="H727" s="276"/>
      <c r="I727" s="276"/>
      <c r="J727" s="276"/>
      <c r="K727" s="276"/>
      <c r="L727" s="276"/>
      <c r="M727" s="276"/>
      <c r="N727" s="276"/>
      <c r="O727" s="276"/>
      <c r="P727" s="276"/>
      <c r="Q727" s="276"/>
      <c r="R727" s="276"/>
      <c r="S727" s="276"/>
      <c r="T727" s="276"/>
      <c r="U727" s="276"/>
      <c r="V727" s="276"/>
      <c r="W727" s="276"/>
      <c r="X727" s="276"/>
      <c r="Y727" s="276"/>
      <c r="Z727" s="276"/>
      <c r="AA727" s="276"/>
      <c r="AB727" s="276"/>
      <c r="AC727" s="276"/>
      <c r="AD727" s="276"/>
      <c r="AE727" s="276"/>
      <c r="AF727" s="276"/>
      <c r="AG727" s="276"/>
      <c r="AH727" s="276"/>
      <c r="AI727" s="276"/>
      <c r="AJ727" s="276"/>
      <c r="AK727" s="276"/>
      <c r="AL727" s="276"/>
      <c r="AM727" s="276"/>
      <c r="AN727" s="276"/>
      <c r="AO727" s="276"/>
      <c r="AP727" s="276"/>
      <c r="AQ727" s="276"/>
      <c r="AR727" s="276"/>
      <c r="AS727" s="276"/>
      <c r="AT727" s="276"/>
      <c r="AU727" s="276"/>
      <c r="AV727" s="276"/>
      <c r="AW727" s="276"/>
      <c r="AX727" s="276"/>
      <c r="AY727" s="276"/>
      <c r="AZ727" s="276"/>
      <c r="BA727" s="276"/>
      <c r="BB727" s="276"/>
      <c r="BC727" s="276"/>
      <c r="BD727" s="276"/>
      <c r="BE727" s="276"/>
      <c r="BF727" s="276"/>
      <c r="BG727" s="276"/>
      <c r="BH727" s="276"/>
      <c r="BI727" s="276"/>
      <c r="BJ727" s="276"/>
      <c r="BK727" s="276"/>
      <c r="BL727" s="276"/>
      <c r="BM727" s="276"/>
      <c r="BN727" s="276"/>
      <c r="BO727" s="276"/>
      <c r="BP727" s="276"/>
      <c r="BQ727" s="276"/>
      <c r="BR727" s="276"/>
      <c r="BS727" s="276"/>
      <c r="BT727" s="276"/>
      <c r="BU727" s="276"/>
      <c r="BV727" s="276"/>
      <c r="BW727" s="276"/>
      <c r="BX727" s="276"/>
      <c r="BY727" s="276"/>
      <c r="BZ727" s="276"/>
      <c r="CA727" s="276"/>
      <c r="CB727" s="276"/>
      <c r="CC727" s="276"/>
      <c r="CD727" s="276"/>
      <c r="CE727" s="276"/>
    </row>
    <row r="728" spans="1:84" s="201" customFormat="1" ht="12.65" customHeight="1" x14ac:dyDescent="0.35">
      <c r="A728" s="201" t="s">
        <v>895</v>
      </c>
      <c r="B728" s="275"/>
      <c r="C728" s="275"/>
      <c r="D728" s="275"/>
      <c r="E728" s="275"/>
      <c r="F728" s="275"/>
      <c r="G728" s="275"/>
      <c r="H728" s="275"/>
      <c r="I728" s="275"/>
      <c r="J728" s="275"/>
      <c r="K728" s="275"/>
      <c r="L728" s="275"/>
      <c r="M728" s="275"/>
      <c r="N728" s="275"/>
      <c r="O728" s="275"/>
      <c r="P728" s="275"/>
      <c r="Q728" s="275"/>
      <c r="R728" s="275"/>
      <c r="S728" s="275"/>
      <c r="T728" s="275"/>
      <c r="U728" s="275"/>
      <c r="V728" s="275"/>
      <c r="W728" s="275"/>
      <c r="X728" s="275"/>
      <c r="Y728" s="275"/>
      <c r="Z728" s="275"/>
      <c r="AA728" s="275"/>
      <c r="AB728" s="275"/>
      <c r="AC728" s="275"/>
      <c r="AD728" s="275"/>
      <c r="AE728" s="275"/>
      <c r="AF728" s="275"/>
      <c r="AG728" s="275"/>
      <c r="AH728" s="275"/>
      <c r="AI728" s="275"/>
      <c r="AJ728" s="275"/>
      <c r="AK728" s="275"/>
      <c r="AL728" s="275"/>
      <c r="AM728" s="275"/>
      <c r="AN728" s="275"/>
      <c r="AO728" s="275"/>
      <c r="AP728" s="275"/>
      <c r="AQ728" s="275"/>
      <c r="AR728" s="275"/>
      <c r="AS728" s="275"/>
      <c r="AT728" s="275"/>
      <c r="AU728" s="275"/>
      <c r="AV728" s="275"/>
      <c r="AW728" s="275"/>
      <c r="AX728" s="275"/>
      <c r="AY728" s="275"/>
      <c r="AZ728" s="275"/>
      <c r="BA728" s="275"/>
      <c r="BB728" s="275"/>
      <c r="BC728" s="275"/>
      <c r="BD728" s="275"/>
      <c r="BE728" s="275"/>
      <c r="BF728" s="275"/>
      <c r="BG728" s="275"/>
      <c r="BH728" s="275"/>
      <c r="BI728" s="275"/>
      <c r="BJ728" s="275"/>
      <c r="BK728" s="275"/>
      <c r="BL728" s="275"/>
      <c r="BM728" s="275"/>
      <c r="BN728" s="275"/>
      <c r="BO728" s="275"/>
      <c r="BP728" s="275"/>
      <c r="BQ728" s="275"/>
      <c r="BR728" s="275"/>
      <c r="BS728" s="275"/>
      <c r="BT728" s="275"/>
      <c r="BU728" s="275"/>
      <c r="BV728" s="275"/>
      <c r="BW728" s="275"/>
      <c r="BX728" s="275"/>
      <c r="BY728" s="275"/>
      <c r="BZ728" s="275"/>
      <c r="CA728" s="275"/>
      <c r="CB728" s="275"/>
      <c r="CC728" s="275"/>
      <c r="CD728" s="275"/>
      <c r="CE728" s="275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152*2020*A</v>
      </c>
      <c r="B730" s="275">
        <f>ROUND(C250,0)</f>
        <v>83548576</v>
      </c>
      <c r="C730" s="275">
        <f>ROUND(C251,0)</f>
        <v>0</v>
      </c>
      <c r="D730" s="275">
        <f>ROUND(C252,0)</f>
        <v>31545219</v>
      </c>
      <c r="E730" s="275">
        <f>ROUND(C253,0)</f>
        <v>19712941</v>
      </c>
      <c r="F730" s="275">
        <f>ROUND(C254,0)</f>
        <v>0</v>
      </c>
      <c r="G730" s="275">
        <f>ROUND(C255,0)</f>
        <v>386893</v>
      </c>
      <c r="H730" s="275">
        <f>ROUND(C256,0)</f>
        <v>0</v>
      </c>
      <c r="I730" s="275">
        <f>ROUND(C257,0)</f>
        <v>1471705</v>
      </c>
      <c r="J730" s="275">
        <f>ROUND(C258,0)</f>
        <v>1950427</v>
      </c>
      <c r="K730" s="275">
        <f>ROUND(C259,0)</f>
        <v>0</v>
      </c>
      <c r="L730" s="275">
        <f>ROUND(C262,0)</f>
        <v>5138891</v>
      </c>
      <c r="M730" s="275">
        <f>ROUND(C263,0)</f>
        <v>0</v>
      </c>
      <c r="N730" s="275">
        <f>ROUND(C264,0)</f>
        <v>0</v>
      </c>
      <c r="O730" s="275">
        <f>ROUND(C267,0)</f>
        <v>2015497</v>
      </c>
      <c r="P730" s="275">
        <f>ROUND(C268,0)</f>
        <v>11010200</v>
      </c>
      <c r="Q730" s="275">
        <f>ROUND(C269,0)</f>
        <v>57334670</v>
      </c>
      <c r="R730" s="275">
        <f>ROUND(C270,0)</f>
        <v>32196070</v>
      </c>
      <c r="S730" s="275">
        <f>ROUND(C271,0)</f>
        <v>0</v>
      </c>
      <c r="T730" s="275">
        <f>ROUND(C272,0)</f>
        <v>39071172</v>
      </c>
      <c r="U730" s="275">
        <f>ROUND(C273,0)</f>
        <v>1163193</v>
      </c>
      <c r="V730" s="275">
        <f>ROUND(C274,0)</f>
        <v>1538937</v>
      </c>
      <c r="W730" s="275">
        <f>ROUND(C275,0)</f>
        <v>0</v>
      </c>
      <c r="X730" s="275">
        <f>ROUND(C276,0)</f>
        <v>66940514</v>
      </c>
      <c r="Y730" s="275">
        <f>ROUND(C279,0)</f>
        <v>0</v>
      </c>
      <c r="Z730" s="275">
        <f>ROUND(C280,0)</f>
        <v>0</v>
      </c>
      <c r="AA730" s="275">
        <f>ROUND(C281,0)</f>
        <v>0</v>
      </c>
      <c r="AB730" s="275">
        <f>ROUND(C282,0)</f>
        <v>0</v>
      </c>
      <c r="AC730" s="275">
        <f>ROUND(C286,0)</f>
        <v>0</v>
      </c>
      <c r="AD730" s="275">
        <f>ROUND(C287,0)</f>
        <v>0</v>
      </c>
      <c r="AE730" s="275">
        <f>ROUND(C288,0)</f>
        <v>0</v>
      </c>
      <c r="AF730" s="275">
        <f>ROUND(C289,0)</f>
        <v>0</v>
      </c>
      <c r="AG730" s="275">
        <f>ROUND(C304,0)</f>
        <v>0</v>
      </c>
      <c r="AH730" s="275">
        <f>ROUND(C305,0)</f>
        <v>2814764</v>
      </c>
      <c r="AI730" s="275">
        <f>ROUND(C306,0)</f>
        <v>8790586</v>
      </c>
      <c r="AJ730" s="275">
        <f>ROUND(C307,0)</f>
        <v>94943</v>
      </c>
      <c r="AK730" s="275">
        <f>ROUND(C308,0)</f>
        <v>0</v>
      </c>
      <c r="AL730" s="275">
        <f>ROUND(C309,0)</f>
        <v>13867296</v>
      </c>
      <c r="AM730" s="275">
        <f>ROUND(C310,0)</f>
        <v>0</v>
      </c>
      <c r="AN730" s="275">
        <f>ROUND(C311,0)</f>
        <v>0</v>
      </c>
      <c r="AO730" s="275">
        <f>ROUND(C312,0)</f>
        <v>184471</v>
      </c>
      <c r="AP730" s="275">
        <f>ROUND(C313,0)</f>
        <v>1465000</v>
      </c>
      <c r="AQ730" s="275">
        <f>ROUND(C316,0)</f>
        <v>0</v>
      </c>
      <c r="AR730" s="275">
        <f>ROUND(C317,0)</f>
        <v>1968556</v>
      </c>
      <c r="AS730" s="275">
        <f>ROUND(C318,0)</f>
        <v>0</v>
      </c>
      <c r="AT730" s="275">
        <f>ROUND(C321,0)</f>
        <v>0</v>
      </c>
      <c r="AU730" s="275">
        <f>ROUND(C322,0)</f>
        <v>0</v>
      </c>
      <c r="AV730" s="275">
        <f>ROUND(C323,0)</f>
        <v>0</v>
      </c>
      <c r="AW730" s="275">
        <f>ROUND(C324,0)</f>
        <v>0</v>
      </c>
      <c r="AX730" s="275">
        <f>ROUND(C325,0)</f>
        <v>61964445</v>
      </c>
      <c r="AY730" s="275">
        <f>ROUND(C326,0)</f>
        <v>0</v>
      </c>
      <c r="AZ730" s="275">
        <f>ROUND(C327,0)</f>
        <v>0</v>
      </c>
      <c r="BA730" s="275">
        <f>ROUND(C328,0)</f>
        <v>0</v>
      </c>
      <c r="BB730" s="275">
        <f>ROUND(C332,0)</f>
        <v>92032934</v>
      </c>
      <c r="BC730" s="275"/>
      <c r="BD730" s="275"/>
      <c r="BE730" s="275">
        <f>ROUND(C337,0)</f>
        <v>0</v>
      </c>
      <c r="BF730" s="275">
        <f>ROUND(C336,0)</f>
        <v>0</v>
      </c>
      <c r="BG730" s="275"/>
      <c r="BH730" s="275"/>
      <c r="BI730" s="275">
        <f>ROUND(CE60,2)</f>
        <v>579</v>
      </c>
      <c r="BJ730" s="275">
        <f>ROUND(C359,0)</f>
        <v>56841635</v>
      </c>
      <c r="BK730" s="275">
        <f>ROUND(C360,0)</f>
        <v>193681228</v>
      </c>
      <c r="BL730" s="275">
        <f>ROUND(C364,0)</f>
        <v>136126273</v>
      </c>
      <c r="BM730" s="275">
        <f>ROUND(C365,0)</f>
        <v>4378512</v>
      </c>
      <c r="BN730" s="275">
        <f>ROUND(C366,0)</f>
        <v>2894364</v>
      </c>
      <c r="BO730" s="275">
        <f>ROUND(C370,0)</f>
        <v>12314108</v>
      </c>
      <c r="BP730" s="275">
        <f>ROUND(C371,0)</f>
        <v>2299605</v>
      </c>
      <c r="BQ730" s="275">
        <f>ROUND(C378,0)</f>
        <v>51701358</v>
      </c>
      <c r="BR730" s="275">
        <f>ROUND(C379,0)</f>
        <v>16595535</v>
      </c>
      <c r="BS730" s="275">
        <f>ROUND(C380,0)</f>
        <v>6241846</v>
      </c>
      <c r="BT730" s="275">
        <f>ROUND(C381,0)</f>
        <v>13672316</v>
      </c>
      <c r="BU730" s="275">
        <f>ROUND(C382,0)</f>
        <v>1080054</v>
      </c>
      <c r="BV730" s="275">
        <f>ROUND(C383,0)</f>
        <v>15080297</v>
      </c>
      <c r="BW730" s="275">
        <f>ROUND(C384,0)</f>
        <v>7650492</v>
      </c>
      <c r="BX730" s="275">
        <f>ROUND(C385,0)</f>
        <v>825453</v>
      </c>
      <c r="BY730" s="275">
        <f>ROUND(C386,0)</f>
        <v>729128</v>
      </c>
      <c r="BZ730" s="275">
        <f>ROUND(C387,0)</f>
        <v>652818</v>
      </c>
      <c r="CA730" s="275">
        <f>ROUND(C388,0)</f>
        <v>2988597</v>
      </c>
      <c r="CB730" s="275">
        <f>C363</f>
        <v>3535410.6199999996</v>
      </c>
      <c r="CC730" s="275">
        <f>ROUND(C389,0)</f>
        <v>1141285</v>
      </c>
      <c r="CD730" s="275">
        <f>ROUND(C392,0)</f>
        <v>1620685</v>
      </c>
      <c r="CE730" s="275">
        <f>ROUND(C394,0)</f>
        <v>0</v>
      </c>
      <c r="CF730" s="201">
        <f>ROUND(C395,0)</f>
        <v>0</v>
      </c>
    </row>
    <row r="731" spans="1:84" ht="12.65" customHeight="1" x14ac:dyDescent="0.35">
      <c r="B731" s="276"/>
      <c r="C731" s="276"/>
      <c r="D731" s="276"/>
      <c r="E731" s="276"/>
      <c r="F731" s="276"/>
      <c r="G731" s="276"/>
      <c r="H731" s="276"/>
      <c r="I731" s="276"/>
      <c r="J731" s="276"/>
      <c r="K731" s="276"/>
      <c r="L731" s="276"/>
      <c r="M731" s="276"/>
      <c r="N731" s="276"/>
      <c r="O731" s="276"/>
      <c r="P731" s="276"/>
      <c r="Q731" s="276"/>
      <c r="R731" s="276"/>
      <c r="S731" s="276"/>
      <c r="T731" s="276"/>
      <c r="U731" s="276"/>
      <c r="V731" s="276"/>
      <c r="W731" s="276"/>
      <c r="X731" s="276"/>
      <c r="Y731" s="276"/>
      <c r="Z731" s="276"/>
      <c r="AA731" s="276"/>
      <c r="AB731" s="276"/>
      <c r="AC731" s="276"/>
      <c r="AD731" s="276"/>
      <c r="AE731" s="276"/>
      <c r="AF731" s="276"/>
      <c r="AG731" s="276"/>
      <c r="AH731" s="276"/>
      <c r="AI731" s="276"/>
      <c r="AJ731" s="276"/>
      <c r="AK731" s="276"/>
      <c r="AL731" s="276"/>
      <c r="AM731" s="276"/>
      <c r="AN731" s="276"/>
      <c r="AO731" s="276"/>
      <c r="AP731" s="276"/>
      <c r="AQ731" s="276"/>
      <c r="AR731" s="276"/>
      <c r="AS731" s="276"/>
      <c r="AT731" s="276"/>
      <c r="AU731" s="276"/>
      <c r="AV731" s="276"/>
      <c r="AW731" s="276"/>
      <c r="AX731" s="276"/>
      <c r="AY731" s="276"/>
      <c r="AZ731" s="276"/>
      <c r="BA731" s="276"/>
      <c r="BB731" s="276"/>
      <c r="BC731" s="276"/>
      <c r="BD731" s="276"/>
      <c r="BE731" s="276"/>
      <c r="BF731" s="276"/>
      <c r="BG731" s="276"/>
      <c r="BH731" s="276"/>
      <c r="BI731" s="276"/>
      <c r="BJ731" s="276"/>
      <c r="BK731" s="276"/>
      <c r="BL731" s="276"/>
      <c r="BM731" s="276"/>
      <c r="BN731" s="276"/>
      <c r="BO731" s="276"/>
      <c r="BP731" s="276"/>
      <c r="BQ731" s="276"/>
      <c r="BR731" s="276"/>
      <c r="BS731" s="276"/>
      <c r="BT731" s="276"/>
      <c r="BU731" s="276"/>
      <c r="BV731" s="276"/>
      <c r="BW731" s="276"/>
      <c r="BX731" s="276"/>
      <c r="BY731" s="276"/>
      <c r="BZ731" s="276"/>
      <c r="CA731" s="276"/>
      <c r="CB731" s="276"/>
      <c r="CC731" s="276"/>
      <c r="CD731" s="276"/>
      <c r="CE731" s="276"/>
    </row>
    <row r="732" spans="1:84" s="201" customFormat="1" ht="12.65" customHeight="1" x14ac:dyDescent="0.35">
      <c r="A732" s="201" t="s">
        <v>979</v>
      </c>
      <c r="B732" s="275"/>
      <c r="C732" s="275"/>
      <c r="D732" s="275"/>
      <c r="E732" s="275"/>
      <c r="F732" s="275"/>
      <c r="G732" s="275"/>
      <c r="H732" s="275"/>
      <c r="I732" s="275"/>
      <c r="J732" s="275"/>
      <c r="K732" s="275"/>
      <c r="L732" s="275"/>
      <c r="M732" s="275"/>
      <c r="N732" s="275"/>
      <c r="O732" s="275"/>
      <c r="P732" s="275"/>
      <c r="Q732" s="275"/>
      <c r="R732" s="275"/>
      <c r="S732" s="275"/>
      <c r="T732" s="275"/>
      <c r="U732" s="275"/>
      <c r="V732" s="275"/>
      <c r="W732" s="275"/>
      <c r="X732" s="275"/>
      <c r="Y732" s="275"/>
      <c r="Z732" s="275"/>
      <c r="AA732" s="275"/>
      <c r="AB732" s="275"/>
      <c r="AC732" s="275"/>
      <c r="AD732" s="275"/>
      <c r="AE732" s="275"/>
      <c r="AF732" s="275"/>
      <c r="AG732" s="275"/>
      <c r="AH732" s="275"/>
      <c r="AI732" s="275"/>
      <c r="AJ732" s="275"/>
      <c r="AK732" s="275"/>
      <c r="AL732" s="275"/>
      <c r="AM732" s="275"/>
      <c r="AN732" s="275"/>
      <c r="AO732" s="275"/>
      <c r="AP732" s="275"/>
      <c r="AQ732" s="275"/>
      <c r="AR732" s="275"/>
      <c r="AS732" s="275"/>
      <c r="AT732" s="275"/>
      <c r="AU732" s="275"/>
      <c r="AV732" s="275"/>
      <c r="AW732" s="275"/>
      <c r="AX732" s="275"/>
      <c r="AY732" s="275"/>
      <c r="AZ732" s="275"/>
      <c r="BA732" s="275"/>
      <c r="BB732" s="275"/>
      <c r="BC732" s="275"/>
      <c r="BD732" s="275"/>
      <c r="BE732" s="275"/>
      <c r="BF732" s="275"/>
      <c r="BG732" s="275"/>
      <c r="BH732" s="275"/>
      <c r="BI732" s="275"/>
      <c r="BJ732" s="275"/>
      <c r="BK732" s="275"/>
      <c r="BL732" s="275"/>
      <c r="BM732" s="275"/>
      <c r="BN732" s="275"/>
      <c r="BO732" s="275"/>
      <c r="BP732" s="275"/>
      <c r="BQ732" s="275"/>
      <c r="BR732" s="275"/>
      <c r="BS732" s="275"/>
      <c r="BT732" s="275"/>
      <c r="BU732" s="275"/>
      <c r="BV732" s="275"/>
      <c r="BW732" s="275"/>
      <c r="BX732" s="275"/>
      <c r="BY732" s="275"/>
      <c r="BZ732" s="275"/>
      <c r="CA732" s="275"/>
      <c r="CB732" s="275"/>
      <c r="CC732" s="275"/>
      <c r="CD732" s="275"/>
      <c r="CE732" s="275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152*2020*6010*A</v>
      </c>
      <c r="B734" s="275">
        <f>ROUND(C59,0)</f>
        <v>954</v>
      </c>
      <c r="C734" s="275">
        <f>ROUND(C60,2)</f>
        <v>19.2</v>
      </c>
      <c r="D734" s="275">
        <f>ROUND(C61,0)</f>
        <v>1921948</v>
      </c>
      <c r="E734" s="275">
        <f>ROUND(C62,0)</f>
        <v>620555</v>
      </c>
      <c r="F734" s="275">
        <f>ROUND(C63,0)</f>
        <v>10838</v>
      </c>
      <c r="G734" s="275">
        <f>ROUND(C64,0)</f>
        <v>109114</v>
      </c>
      <c r="H734" s="275">
        <f>ROUND(C65,0)</f>
        <v>672</v>
      </c>
      <c r="I734" s="275">
        <f>ROUND(C66,0)</f>
        <v>18294</v>
      </c>
      <c r="J734" s="275">
        <f>ROUND(C67,0)</f>
        <v>135556</v>
      </c>
      <c r="K734" s="275">
        <f>ROUND(C68,0)</f>
        <v>2599</v>
      </c>
      <c r="L734" s="275">
        <f>ROUND(C69,0)</f>
        <v>78</v>
      </c>
      <c r="M734" s="275">
        <f>ROUND(C70,0)</f>
        <v>0</v>
      </c>
      <c r="N734" s="275">
        <f>ROUND(C75,0)</f>
        <v>11014553</v>
      </c>
      <c r="O734" s="275">
        <f>ROUND(C73,0)</f>
        <v>7907783</v>
      </c>
      <c r="P734" s="275">
        <f>IF(C76&gt;0,ROUND(C76,0),0)</f>
        <v>6518</v>
      </c>
      <c r="Q734" s="275">
        <f>IF(C77&gt;0,ROUND(C77,0),0)</f>
        <v>5275</v>
      </c>
      <c r="R734" s="275">
        <f>IF(C78&gt;0,ROUND(C78,0),0)</f>
        <v>6518</v>
      </c>
      <c r="S734" s="275">
        <f>IF(C79&gt;0,ROUND(C79,0),0)</f>
        <v>29381</v>
      </c>
      <c r="T734" s="275">
        <f>IF(C80&gt;0,ROUND(C80,2),0)</f>
        <v>19.2</v>
      </c>
      <c r="U734" s="275"/>
      <c r="V734" s="275"/>
      <c r="W734" s="275"/>
      <c r="X734" s="275"/>
      <c r="Y734" s="275">
        <f>IF(M668&lt;&gt;0,ROUND(M668,0),0)</f>
        <v>2237980</v>
      </c>
      <c r="Z734" s="275"/>
      <c r="AA734" s="275"/>
      <c r="AB734" s="275"/>
      <c r="AC734" s="275"/>
      <c r="AD734" s="275"/>
      <c r="AE734" s="275"/>
      <c r="AF734" s="275"/>
      <c r="AG734" s="275"/>
      <c r="AH734" s="275"/>
      <c r="AI734" s="275"/>
      <c r="AJ734" s="275"/>
      <c r="AK734" s="275"/>
      <c r="AL734" s="275"/>
      <c r="AM734" s="275"/>
      <c r="AN734" s="275"/>
      <c r="AO734" s="275"/>
      <c r="AP734" s="275"/>
      <c r="AQ734" s="275"/>
      <c r="AR734" s="275"/>
      <c r="AS734" s="275"/>
      <c r="AT734" s="275"/>
      <c r="AU734" s="275"/>
      <c r="AV734" s="275"/>
      <c r="AW734" s="275"/>
      <c r="AX734" s="275"/>
      <c r="AY734" s="275"/>
      <c r="AZ734" s="275"/>
      <c r="BA734" s="275"/>
      <c r="BB734" s="275"/>
      <c r="BC734" s="275"/>
      <c r="BD734" s="275"/>
      <c r="BE734" s="275"/>
      <c r="BF734" s="275"/>
      <c r="BG734" s="275"/>
      <c r="BH734" s="275"/>
      <c r="BI734" s="275"/>
      <c r="BJ734" s="275"/>
      <c r="BK734" s="275"/>
      <c r="BL734" s="275"/>
      <c r="BM734" s="275"/>
      <c r="BN734" s="275"/>
      <c r="BO734" s="275"/>
      <c r="BP734" s="275"/>
      <c r="BQ734" s="275"/>
      <c r="BR734" s="275"/>
      <c r="BS734" s="275"/>
      <c r="BT734" s="275"/>
      <c r="BU734" s="275"/>
      <c r="BV734" s="275"/>
      <c r="BW734" s="275"/>
      <c r="BX734" s="275"/>
      <c r="BY734" s="275"/>
      <c r="BZ734" s="275"/>
      <c r="CA734" s="275"/>
      <c r="CB734" s="275"/>
      <c r="CC734" s="275"/>
      <c r="CD734" s="275"/>
      <c r="CE734" s="275"/>
    </row>
    <row r="735" spans="1:84" ht="12.65" customHeight="1" x14ac:dyDescent="0.35">
      <c r="A735" s="209" t="str">
        <f>RIGHT($C$83,3)&amp;"*"&amp;RIGHT($C$82,4)&amp;"*"&amp;D$55&amp;"*"&amp;"A"</f>
        <v>152*2020*6030*A</v>
      </c>
      <c r="B735" s="275">
        <f>ROUND(D59,0)</f>
        <v>0</v>
      </c>
      <c r="C735" s="277">
        <f>ROUND(D60,2)</f>
        <v>0</v>
      </c>
      <c r="D735" s="275">
        <f>ROUND(D61,0)</f>
        <v>0</v>
      </c>
      <c r="E735" s="275">
        <f>ROUND(D62,0)</f>
        <v>0</v>
      </c>
      <c r="F735" s="275">
        <f>ROUND(D63,0)</f>
        <v>0</v>
      </c>
      <c r="G735" s="275">
        <f>ROUND(D64,0)</f>
        <v>0</v>
      </c>
      <c r="H735" s="275">
        <f>ROUND(D65,0)</f>
        <v>0</v>
      </c>
      <c r="I735" s="275">
        <f>ROUND(D66,0)</f>
        <v>0</v>
      </c>
      <c r="J735" s="275">
        <f>ROUND(D67,0)</f>
        <v>0</v>
      </c>
      <c r="K735" s="275">
        <f>ROUND(D68,0)</f>
        <v>0</v>
      </c>
      <c r="L735" s="275">
        <f>ROUND(D69,0)</f>
        <v>0</v>
      </c>
      <c r="M735" s="275">
        <f>ROUND(D70,0)</f>
        <v>0</v>
      </c>
      <c r="N735" s="275">
        <f>ROUND(D75,0)</f>
        <v>0</v>
      </c>
      <c r="O735" s="275">
        <f>ROUND(D73,0)</f>
        <v>0</v>
      </c>
      <c r="P735" s="275">
        <f>IF(D76&gt;0,ROUND(D76,0),0)</f>
        <v>0</v>
      </c>
      <c r="Q735" s="275">
        <f>IF(D77&gt;0,ROUND(D77,0),0)</f>
        <v>0</v>
      </c>
      <c r="R735" s="275">
        <f>IF(D78&gt;0,ROUND(D78,0),0)</f>
        <v>0</v>
      </c>
      <c r="S735" s="275">
        <f>IF(D79&gt;0,ROUND(D79,0),0)</f>
        <v>0</v>
      </c>
      <c r="T735" s="277">
        <f>IF(D80&gt;0,ROUND(D80,2),0)</f>
        <v>0</v>
      </c>
      <c r="U735" s="275"/>
      <c r="V735" s="276"/>
      <c r="W735" s="275"/>
      <c r="X735" s="275"/>
      <c r="Y735" s="275">
        <f t="shared" ref="Y735:Y779" si="21">IF(M669&lt;&gt;0,ROUND(M669,0),0)</f>
        <v>0</v>
      </c>
      <c r="Z735" s="276"/>
      <c r="AA735" s="276"/>
      <c r="AB735" s="276"/>
      <c r="AC735" s="276"/>
      <c r="AD735" s="276"/>
      <c r="AE735" s="276"/>
      <c r="AF735" s="276"/>
      <c r="AG735" s="276"/>
      <c r="AH735" s="276"/>
      <c r="AI735" s="276"/>
      <c r="AJ735" s="276"/>
      <c r="AK735" s="276"/>
      <c r="AL735" s="276"/>
      <c r="AM735" s="276"/>
      <c r="AN735" s="276"/>
      <c r="AO735" s="276"/>
      <c r="AP735" s="276"/>
      <c r="AQ735" s="276"/>
      <c r="AR735" s="276"/>
      <c r="AS735" s="276"/>
      <c r="AT735" s="276"/>
      <c r="AU735" s="276"/>
      <c r="AV735" s="276"/>
      <c r="AW735" s="276"/>
      <c r="AX735" s="276"/>
      <c r="AY735" s="276"/>
      <c r="AZ735" s="276"/>
      <c r="BA735" s="276"/>
      <c r="BB735" s="276"/>
      <c r="BC735" s="276"/>
      <c r="BD735" s="276"/>
      <c r="BE735" s="276"/>
      <c r="BF735" s="276"/>
      <c r="BG735" s="276"/>
      <c r="BH735" s="276"/>
      <c r="BI735" s="276"/>
      <c r="BJ735" s="276"/>
      <c r="BK735" s="276"/>
      <c r="BL735" s="276"/>
      <c r="BM735" s="276"/>
      <c r="BN735" s="276"/>
      <c r="BO735" s="276"/>
      <c r="BP735" s="276"/>
      <c r="BQ735" s="276"/>
      <c r="BR735" s="276"/>
      <c r="BS735" s="276"/>
      <c r="BT735" s="276"/>
      <c r="BU735" s="276"/>
      <c r="BV735" s="276"/>
      <c r="BW735" s="276"/>
      <c r="BX735" s="276"/>
      <c r="BY735" s="276"/>
      <c r="BZ735" s="276"/>
      <c r="CA735" s="276"/>
      <c r="CB735" s="276"/>
      <c r="CC735" s="276"/>
      <c r="CD735" s="276"/>
      <c r="CE735" s="276"/>
    </row>
    <row r="736" spans="1:84" ht="12.65" customHeight="1" x14ac:dyDescent="0.35">
      <c r="A736" s="209" t="str">
        <f>RIGHT($C$83,3)&amp;"*"&amp;RIGHT($C$82,4)&amp;"*"&amp;E$55&amp;"*"&amp;"A"</f>
        <v>152*2020*6070*A</v>
      </c>
      <c r="B736" s="275">
        <f>ROUND(E59,0)</f>
        <v>3491</v>
      </c>
      <c r="C736" s="277">
        <f>ROUND(E60,2)</f>
        <v>48.59</v>
      </c>
      <c r="D736" s="275">
        <f>ROUND(E61,0)</f>
        <v>4524653</v>
      </c>
      <c r="E736" s="275">
        <f>ROUND(E62,0)</f>
        <v>1518679</v>
      </c>
      <c r="F736" s="275">
        <f>ROUND(E63,0)</f>
        <v>290072</v>
      </c>
      <c r="G736" s="275">
        <f>ROUND(E64,0)</f>
        <v>176827</v>
      </c>
      <c r="H736" s="275">
        <f>ROUND(E65,0)</f>
        <v>645</v>
      </c>
      <c r="I736" s="275">
        <f>ROUND(E66,0)</f>
        <v>5412</v>
      </c>
      <c r="J736" s="275">
        <f>ROUND(E67,0)</f>
        <v>400415</v>
      </c>
      <c r="K736" s="275">
        <f>ROUND(E68,0)</f>
        <v>7056</v>
      </c>
      <c r="L736" s="275">
        <f>ROUND(E69,0)</f>
        <v>0</v>
      </c>
      <c r="M736" s="275">
        <f>ROUND(E70,0)</f>
        <v>0</v>
      </c>
      <c r="N736" s="275">
        <f>ROUND(E75,0)</f>
        <v>22912314</v>
      </c>
      <c r="O736" s="275">
        <f>ROUND(E73,0)</f>
        <v>17194877</v>
      </c>
      <c r="P736" s="275">
        <f>IF(E76&gt;0,ROUND(E76,0),0)</f>
        <v>19254</v>
      </c>
      <c r="Q736" s="275">
        <f>IF(E77&gt;0,ROUND(E77,0),0)</f>
        <v>23275</v>
      </c>
      <c r="R736" s="275">
        <f>IF(E78&gt;0,ROUND(E78,0),0)</f>
        <v>19254</v>
      </c>
      <c r="S736" s="275">
        <f>IF(E79&gt;0,ROUND(E79,0),0)</f>
        <v>55939</v>
      </c>
      <c r="T736" s="277">
        <f>IF(E80&gt;0,ROUND(E80,2),0)</f>
        <v>48.59</v>
      </c>
      <c r="U736" s="275"/>
      <c r="V736" s="276"/>
      <c r="W736" s="275"/>
      <c r="X736" s="275"/>
      <c r="Y736" s="275">
        <f t="shared" si="21"/>
        <v>5875689</v>
      </c>
      <c r="Z736" s="276"/>
      <c r="AA736" s="276"/>
      <c r="AB736" s="276"/>
      <c r="AC736" s="276"/>
      <c r="AD736" s="276"/>
      <c r="AE736" s="276"/>
      <c r="AF736" s="276"/>
      <c r="AG736" s="276"/>
      <c r="AH736" s="276"/>
      <c r="AI736" s="276"/>
      <c r="AJ736" s="276"/>
      <c r="AK736" s="276"/>
      <c r="AL736" s="276"/>
      <c r="AM736" s="276"/>
      <c r="AN736" s="276"/>
      <c r="AO736" s="276"/>
      <c r="AP736" s="276"/>
      <c r="AQ736" s="276"/>
      <c r="AR736" s="276"/>
      <c r="AS736" s="276"/>
      <c r="AT736" s="276"/>
      <c r="AU736" s="276"/>
      <c r="AV736" s="276"/>
      <c r="AW736" s="276"/>
      <c r="AX736" s="276"/>
      <c r="AY736" s="276"/>
      <c r="AZ736" s="276"/>
      <c r="BA736" s="276"/>
      <c r="BB736" s="276"/>
      <c r="BC736" s="276"/>
      <c r="BD736" s="276"/>
      <c r="BE736" s="276"/>
      <c r="BF736" s="276"/>
      <c r="BG736" s="276"/>
      <c r="BH736" s="276"/>
      <c r="BI736" s="276"/>
      <c r="BJ736" s="276"/>
      <c r="BK736" s="276"/>
      <c r="BL736" s="276"/>
      <c r="BM736" s="276"/>
      <c r="BN736" s="276"/>
      <c r="BO736" s="276"/>
      <c r="BP736" s="276"/>
      <c r="BQ736" s="276"/>
      <c r="BR736" s="276"/>
      <c r="BS736" s="276"/>
      <c r="BT736" s="276"/>
      <c r="BU736" s="276"/>
      <c r="BV736" s="276"/>
      <c r="BW736" s="276"/>
      <c r="BX736" s="276"/>
      <c r="BY736" s="276"/>
      <c r="BZ736" s="276"/>
      <c r="CA736" s="276"/>
      <c r="CB736" s="276"/>
      <c r="CC736" s="276"/>
      <c r="CD736" s="276"/>
      <c r="CE736" s="276"/>
    </row>
    <row r="737" spans="1:83" ht="12.65" customHeight="1" x14ac:dyDescent="0.35">
      <c r="A737" s="209" t="str">
        <f>RIGHT($C$83,3)&amp;"*"&amp;RIGHT($C$82,4)&amp;"*"&amp;F$55&amp;"*"&amp;"A"</f>
        <v>152*2020*6100*A</v>
      </c>
      <c r="B737" s="275">
        <f>ROUND(F59,0)</f>
        <v>0</v>
      </c>
      <c r="C737" s="277">
        <f>ROUND(F60,2)</f>
        <v>0</v>
      </c>
      <c r="D737" s="275">
        <f>ROUND(F61,0)</f>
        <v>0</v>
      </c>
      <c r="E737" s="275">
        <f>ROUND(F62,0)</f>
        <v>0</v>
      </c>
      <c r="F737" s="275">
        <f>ROUND(F63,0)</f>
        <v>0</v>
      </c>
      <c r="G737" s="275">
        <f>ROUND(F64,0)</f>
        <v>0</v>
      </c>
      <c r="H737" s="275">
        <f>ROUND(F65,0)</f>
        <v>0</v>
      </c>
      <c r="I737" s="275">
        <f>ROUND(F66,0)</f>
        <v>0</v>
      </c>
      <c r="J737" s="275">
        <f>ROUND(F67,0)</f>
        <v>0</v>
      </c>
      <c r="K737" s="275">
        <f>ROUND(F68,0)</f>
        <v>0</v>
      </c>
      <c r="L737" s="275">
        <f>ROUND(F69,0)</f>
        <v>0</v>
      </c>
      <c r="M737" s="275">
        <f>ROUND(F70,0)</f>
        <v>0</v>
      </c>
      <c r="N737" s="275">
        <f>ROUND(F75,0)</f>
        <v>0</v>
      </c>
      <c r="O737" s="275">
        <f>ROUND(F73,0)</f>
        <v>0</v>
      </c>
      <c r="P737" s="275">
        <f>IF(F76&gt;0,ROUND(F76,0),0)</f>
        <v>0</v>
      </c>
      <c r="Q737" s="275">
        <f>IF(F77&gt;0,ROUND(F77,0),0)</f>
        <v>0</v>
      </c>
      <c r="R737" s="275">
        <f>IF(F78&gt;0,ROUND(F78,0),0)</f>
        <v>0</v>
      </c>
      <c r="S737" s="275">
        <f>IF(F79&gt;0,ROUND(F79,0),0)</f>
        <v>0</v>
      </c>
      <c r="T737" s="277">
        <f>IF(F80&gt;0,ROUND(F80,2),0)</f>
        <v>0</v>
      </c>
      <c r="U737" s="275"/>
      <c r="V737" s="276"/>
      <c r="W737" s="275"/>
      <c r="X737" s="275"/>
      <c r="Y737" s="275">
        <f t="shared" si="21"/>
        <v>0</v>
      </c>
      <c r="Z737" s="276"/>
      <c r="AA737" s="276"/>
      <c r="AB737" s="276"/>
      <c r="AC737" s="276"/>
      <c r="AD737" s="276"/>
      <c r="AE737" s="276"/>
      <c r="AF737" s="276"/>
      <c r="AG737" s="276"/>
      <c r="AH737" s="276"/>
      <c r="AI737" s="276"/>
      <c r="AJ737" s="276"/>
      <c r="AK737" s="276"/>
      <c r="AL737" s="276"/>
      <c r="AM737" s="276"/>
      <c r="AN737" s="276"/>
      <c r="AO737" s="276"/>
      <c r="AP737" s="276"/>
      <c r="AQ737" s="276"/>
      <c r="AR737" s="276"/>
      <c r="AS737" s="276"/>
      <c r="AT737" s="276"/>
      <c r="AU737" s="276"/>
      <c r="AV737" s="276"/>
      <c r="AW737" s="276"/>
      <c r="AX737" s="276"/>
      <c r="AY737" s="276"/>
      <c r="AZ737" s="276"/>
      <c r="BA737" s="276"/>
      <c r="BB737" s="276"/>
      <c r="BC737" s="276"/>
      <c r="BD737" s="276"/>
      <c r="BE737" s="276"/>
      <c r="BF737" s="276"/>
      <c r="BG737" s="276"/>
      <c r="BH737" s="276"/>
      <c r="BI737" s="276"/>
      <c r="BJ737" s="276"/>
      <c r="BK737" s="276"/>
      <c r="BL737" s="276"/>
      <c r="BM737" s="276"/>
      <c r="BN737" s="276"/>
      <c r="BO737" s="276"/>
      <c r="BP737" s="276"/>
      <c r="BQ737" s="276"/>
      <c r="BR737" s="276"/>
      <c r="BS737" s="276"/>
      <c r="BT737" s="276"/>
      <c r="BU737" s="276"/>
      <c r="BV737" s="276"/>
      <c r="BW737" s="276"/>
      <c r="BX737" s="276"/>
      <c r="BY737" s="276"/>
      <c r="BZ737" s="276"/>
      <c r="CA737" s="276"/>
      <c r="CB737" s="276"/>
      <c r="CC737" s="276"/>
      <c r="CD737" s="276"/>
      <c r="CE737" s="276"/>
    </row>
    <row r="738" spans="1:83" ht="12.65" customHeight="1" x14ac:dyDescent="0.35">
      <c r="A738" s="209" t="str">
        <f>RIGHT($C$83,3)&amp;"*"&amp;RIGHT($C$82,4)&amp;"*"&amp;G$55&amp;"*"&amp;"A"</f>
        <v>152*2020*6120*A</v>
      </c>
      <c r="B738" s="275">
        <f>ROUND(G59,0)</f>
        <v>0</v>
      </c>
      <c r="C738" s="277">
        <f>ROUND(G60,2)</f>
        <v>0</v>
      </c>
      <c r="D738" s="275">
        <f>ROUND(G61,0)</f>
        <v>0</v>
      </c>
      <c r="E738" s="275">
        <f>ROUND(G62,0)</f>
        <v>0</v>
      </c>
      <c r="F738" s="275">
        <f>ROUND(G63,0)</f>
        <v>0</v>
      </c>
      <c r="G738" s="275">
        <f>ROUND(G64,0)</f>
        <v>0</v>
      </c>
      <c r="H738" s="275">
        <f>ROUND(G65,0)</f>
        <v>0</v>
      </c>
      <c r="I738" s="275">
        <f>ROUND(G66,0)</f>
        <v>0</v>
      </c>
      <c r="J738" s="275">
        <f>ROUND(G67,0)</f>
        <v>0</v>
      </c>
      <c r="K738" s="275">
        <f>ROUND(G68,0)</f>
        <v>0</v>
      </c>
      <c r="L738" s="275">
        <f>ROUND(G69,0)</f>
        <v>0</v>
      </c>
      <c r="M738" s="275">
        <f>ROUND(G70,0)</f>
        <v>0</v>
      </c>
      <c r="N738" s="275">
        <f>ROUND(G75,0)</f>
        <v>0</v>
      </c>
      <c r="O738" s="275">
        <f>ROUND(G73,0)</f>
        <v>0</v>
      </c>
      <c r="P738" s="275">
        <f>IF(G76&gt;0,ROUND(G76,0),0)</f>
        <v>0</v>
      </c>
      <c r="Q738" s="275">
        <f>IF(G77&gt;0,ROUND(G77,0),0)</f>
        <v>0</v>
      </c>
      <c r="R738" s="275">
        <f>IF(G78&gt;0,ROUND(G78,0),0)</f>
        <v>0</v>
      </c>
      <c r="S738" s="275">
        <f>IF(G79&gt;0,ROUND(G79,0),0)</f>
        <v>0</v>
      </c>
      <c r="T738" s="277">
        <f>IF(G80&gt;0,ROUND(G80,2),0)</f>
        <v>0</v>
      </c>
      <c r="U738" s="275"/>
      <c r="V738" s="276"/>
      <c r="W738" s="275"/>
      <c r="X738" s="275"/>
      <c r="Y738" s="275">
        <f t="shared" si="21"/>
        <v>0</v>
      </c>
      <c r="Z738" s="276"/>
      <c r="AA738" s="276"/>
      <c r="AB738" s="276"/>
      <c r="AC738" s="276"/>
      <c r="AD738" s="276"/>
      <c r="AE738" s="276"/>
      <c r="AF738" s="276"/>
      <c r="AG738" s="276"/>
      <c r="AH738" s="276"/>
      <c r="AI738" s="276"/>
      <c r="AJ738" s="276"/>
      <c r="AK738" s="276"/>
      <c r="AL738" s="276"/>
      <c r="AM738" s="276"/>
      <c r="AN738" s="276"/>
      <c r="AO738" s="276"/>
      <c r="AP738" s="276"/>
      <c r="AQ738" s="276"/>
      <c r="AR738" s="276"/>
      <c r="AS738" s="276"/>
      <c r="AT738" s="276"/>
      <c r="AU738" s="276"/>
      <c r="AV738" s="276"/>
      <c r="AW738" s="276"/>
      <c r="AX738" s="276"/>
      <c r="AY738" s="276"/>
      <c r="AZ738" s="276"/>
      <c r="BA738" s="276"/>
      <c r="BB738" s="276"/>
      <c r="BC738" s="276"/>
      <c r="BD738" s="276"/>
      <c r="BE738" s="276"/>
      <c r="BF738" s="276"/>
      <c r="BG738" s="276"/>
      <c r="BH738" s="276"/>
      <c r="BI738" s="276"/>
      <c r="BJ738" s="276"/>
      <c r="BK738" s="276"/>
      <c r="BL738" s="276"/>
      <c r="BM738" s="276"/>
      <c r="BN738" s="276"/>
      <c r="BO738" s="276"/>
      <c r="BP738" s="276"/>
      <c r="BQ738" s="276"/>
      <c r="BR738" s="276"/>
      <c r="BS738" s="276"/>
      <c r="BT738" s="276"/>
      <c r="BU738" s="276"/>
      <c r="BV738" s="276"/>
      <c r="BW738" s="276"/>
      <c r="BX738" s="276"/>
      <c r="BY738" s="276"/>
      <c r="BZ738" s="276"/>
      <c r="CA738" s="276"/>
      <c r="CB738" s="276"/>
      <c r="CC738" s="276"/>
      <c r="CD738" s="276"/>
      <c r="CE738" s="276"/>
    </row>
    <row r="739" spans="1:83" ht="12.65" customHeight="1" x14ac:dyDescent="0.35">
      <c r="A739" s="209" t="str">
        <f>RIGHT($C$83,3)&amp;"*"&amp;RIGHT($C$82,4)&amp;"*"&amp;H$55&amp;"*"&amp;"A"</f>
        <v>152*2020*6140*A</v>
      </c>
      <c r="B739" s="275">
        <f>ROUND(H59,0)</f>
        <v>0</v>
      </c>
      <c r="C739" s="277">
        <f>ROUND(H60,2)</f>
        <v>0</v>
      </c>
      <c r="D739" s="275">
        <f>ROUND(H61,0)</f>
        <v>0</v>
      </c>
      <c r="E739" s="275">
        <f>ROUND(H62,0)</f>
        <v>0</v>
      </c>
      <c r="F739" s="275">
        <f>ROUND(H63,0)</f>
        <v>0</v>
      </c>
      <c r="G739" s="275">
        <f>ROUND(H64,0)</f>
        <v>0</v>
      </c>
      <c r="H739" s="275">
        <f>ROUND(H65,0)</f>
        <v>0</v>
      </c>
      <c r="I739" s="275">
        <f>ROUND(H66,0)</f>
        <v>0</v>
      </c>
      <c r="J739" s="275">
        <f>ROUND(H67,0)</f>
        <v>0</v>
      </c>
      <c r="K739" s="275">
        <f>ROUND(H68,0)</f>
        <v>0</v>
      </c>
      <c r="L739" s="275">
        <f>ROUND(H69,0)</f>
        <v>0</v>
      </c>
      <c r="M739" s="275">
        <f>ROUND(H70,0)</f>
        <v>0</v>
      </c>
      <c r="N739" s="275">
        <f>ROUND(H75,0)</f>
        <v>0</v>
      </c>
      <c r="O739" s="275">
        <f>ROUND(H73,0)</f>
        <v>0</v>
      </c>
      <c r="P739" s="275">
        <f>IF(H76&gt;0,ROUND(H76,0),0)</f>
        <v>0</v>
      </c>
      <c r="Q739" s="275">
        <f>IF(H77&gt;0,ROUND(H77,0),0)</f>
        <v>0</v>
      </c>
      <c r="R739" s="275">
        <f>IF(H78&gt;0,ROUND(H78,0),0)</f>
        <v>0</v>
      </c>
      <c r="S739" s="275">
        <f>IF(H79&gt;0,ROUND(H79,0),0)</f>
        <v>0</v>
      </c>
      <c r="T739" s="277">
        <f>IF(H80&gt;0,ROUND(H80,2),0)</f>
        <v>0</v>
      </c>
      <c r="U739" s="275"/>
      <c r="V739" s="276"/>
      <c r="W739" s="275"/>
      <c r="X739" s="275"/>
      <c r="Y739" s="275">
        <f t="shared" si="21"/>
        <v>0</v>
      </c>
      <c r="Z739" s="276"/>
      <c r="AA739" s="276"/>
      <c r="AB739" s="276"/>
      <c r="AC739" s="276"/>
      <c r="AD739" s="276"/>
      <c r="AE739" s="276"/>
      <c r="AF739" s="276"/>
      <c r="AG739" s="276"/>
      <c r="AH739" s="276"/>
      <c r="AI739" s="276"/>
      <c r="AJ739" s="276"/>
      <c r="AK739" s="276"/>
      <c r="AL739" s="276"/>
      <c r="AM739" s="276"/>
      <c r="AN739" s="276"/>
      <c r="AO739" s="276"/>
      <c r="AP739" s="276"/>
      <c r="AQ739" s="276"/>
      <c r="AR739" s="276"/>
      <c r="AS739" s="276"/>
      <c r="AT739" s="276"/>
      <c r="AU739" s="276"/>
      <c r="AV739" s="276"/>
      <c r="AW739" s="276"/>
      <c r="AX739" s="276"/>
      <c r="AY739" s="276"/>
      <c r="AZ739" s="276"/>
      <c r="BA739" s="276"/>
      <c r="BB739" s="276"/>
      <c r="BC739" s="276"/>
      <c r="BD739" s="276"/>
      <c r="BE739" s="276"/>
      <c r="BF739" s="276"/>
      <c r="BG739" s="276"/>
      <c r="BH739" s="276"/>
      <c r="BI739" s="276"/>
      <c r="BJ739" s="276"/>
      <c r="BK739" s="276"/>
      <c r="BL739" s="276"/>
      <c r="BM739" s="276"/>
      <c r="BN739" s="276"/>
      <c r="BO739" s="276"/>
      <c r="BP739" s="276"/>
      <c r="BQ739" s="276"/>
      <c r="BR739" s="276"/>
      <c r="BS739" s="276"/>
      <c r="BT739" s="276"/>
      <c r="BU739" s="276"/>
      <c r="BV739" s="276"/>
      <c r="BW739" s="276"/>
      <c r="BX739" s="276"/>
      <c r="BY739" s="276"/>
      <c r="BZ739" s="276"/>
      <c r="CA739" s="276"/>
      <c r="CB739" s="276"/>
      <c r="CC739" s="276"/>
      <c r="CD739" s="276"/>
      <c r="CE739" s="276"/>
    </row>
    <row r="740" spans="1:83" ht="12.65" customHeight="1" x14ac:dyDescent="0.35">
      <c r="A740" s="209" t="str">
        <f>RIGHT($C$83,3)&amp;"*"&amp;RIGHT($C$82,4)&amp;"*"&amp;I$55&amp;"*"&amp;"A"</f>
        <v>152*2020*6150*A</v>
      </c>
      <c r="B740" s="275">
        <f>ROUND(I59,0)</f>
        <v>0</v>
      </c>
      <c r="C740" s="277">
        <f>ROUND(I60,2)</f>
        <v>0</v>
      </c>
      <c r="D740" s="275">
        <f>ROUND(I61,0)</f>
        <v>0</v>
      </c>
      <c r="E740" s="275">
        <f>ROUND(I62,0)</f>
        <v>0</v>
      </c>
      <c r="F740" s="275">
        <f>ROUND(I63,0)</f>
        <v>0</v>
      </c>
      <c r="G740" s="275">
        <f>ROUND(I64,0)</f>
        <v>0</v>
      </c>
      <c r="H740" s="275">
        <f>ROUND(I65,0)</f>
        <v>0</v>
      </c>
      <c r="I740" s="275">
        <f>ROUND(I66,0)</f>
        <v>0</v>
      </c>
      <c r="J740" s="275">
        <f>ROUND(I67,0)</f>
        <v>0</v>
      </c>
      <c r="K740" s="275">
        <f>ROUND(I68,0)</f>
        <v>0</v>
      </c>
      <c r="L740" s="275">
        <f>ROUND(I69,0)</f>
        <v>0</v>
      </c>
      <c r="M740" s="275">
        <f>ROUND(I70,0)</f>
        <v>0</v>
      </c>
      <c r="N740" s="275">
        <f>ROUND(I75,0)</f>
        <v>0</v>
      </c>
      <c r="O740" s="275">
        <f>ROUND(I73,0)</f>
        <v>0</v>
      </c>
      <c r="P740" s="275">
        <f>IF(I76&gt;0,ROUND(I76,0),0)</f>
        <v>0</v>
      </c>
      <c r="Q740" s="275">
        <f>IF(I77&gt;0,ROUND(I77,0),0)</f>
        <v>0</v>
      </c>
      <c r="R740" s="275">
        <f>IF(I78&gt;0,ROUND(I78,0),0)</f>
        <v>0</v>
      </c>
      <c r="S740" s="275">
        <f>IF(I79&gt;0,ROUND(I79,0),0)</f>
        <v>0</v>
      </c>
      <c r="T740" s="277">
        <f>IF(I80&gt;0,ROUND(I80,2),0)</f>
        <v>0</v>
      </c>
      <c r="U740" s="275"/>
      <c r="V740" s="276"/>
      <c r="W740" s="275"/>
      <c r="X740" s="275"/>
      <c r="Y740" s="275">
        <f t="shared" si="21"/>
        <v>0</v>
      </c>
      <c r="Z740" s="276"/>
      <c r="AA740" s="276"/>
      <c r="AB740" s="276"/>
      <c r="AC740" s="276"/>
      <c r="AD740" s="276"/>
      <c r="AE740" s="276"/>
      <c r="AF740" s="276"/>
      <c r="AG740" s="276"/>
      <c r="AH740" s="276"/>
      <c r="AI740" s="276"/>
      <c r="AJ740" s="276"/>
      <c r="AK740" s="276"/>
      <c r="AL740" s="276"/>
      <c r="AM740" s="276"/>
      <c r="AN740" s="276"/>
      <c r="AO740" s="276"/>
      <c r="AP740" s="276"/>
      <c r="AQ740" s="276"/>
      <c r="AR740" s="276"/>
      <c r="AS740" s="276"/>
      <c r="AT740" s="276"/>
      <c r="AU740" s="276"/>
      <c r="AV740" s="276"/>
      <c r="AW740" s="276"/>
      <c r="AX740" s="276"/>
      <c r="AY740" s="276"/>
      <c r="AZ740" s="276"/>
      <c r="BA740" s="276"/>
      <c r="BB740" s="276"/>
      <c r="BC740" s="276"/>
      <c r="BD740" s="276"/>
      <c r="BE740" s="276"/>
      <c r="BF740" s="276"/>
      <c r="BG740" s="276"/>
      <c r="BH740" s="276"/>
      <c r="BI740" s="276"/>
      <c r="BJ740" s="276"/>
      <c r="BK740" s="276"/>
      <c r="BL740" s="276"/>
      <c r="BM740" s="276"/>
      <c r="BN740" s="276"/>
      <c r="BO740" s="276"/>
      <c r="BP740" s="276"/>
      <c r="BQ740" s="276"/>
      <c r="BR740" s="276"/>
      <c r="BS740" s="276"/>
      <c r="BT740" s="276"/>
      <c r="BU740" s="276"/>
      <c r="BV740" s="276"/>
      <c r="BW740" s="276"/>
      <c r="BX740" s="276"/>
      <c r="BY740" s="276"/>
      <c r="BZ740" s="276"/>
      <c r="CA740" s="276"/>
      <c r="CB740" s="276"/>
      <c r="CC740" s="276"/>
      <c r="CD740" s="276"/>
      <c r="CE740" s="276"/>
    </row>
    <row r="741" spans="1:83" ht="12.65" customHeight="1" x14ac:dyDescent="0.35">
      <c r="A741" s="209" t="str">
        <f>RIGHT($C$83,3)&amp;"*"&amp;RIGHT($C$82,4)&amp;"*"&amp;J$55&amp;"*"&amp;"A"</f>
        <v>152*2020*6170*A</v>
      </c>
      <c r="B741" s="275">
        <f>ROUND(J59,0)</f>
        <v>683</v>
      </c>
      <c r="C741" s="277">
        <f>ROUND(J60,2)</f>
        <v>0</v>
      </c>
      <c r="D741" s="275">
        <f>ROUND(J61,0)</f>
        <v>0</v>
      </c>
      <c r="E741" s="275">
        <f>ROUND(J62,0)</f>
        <v>0</v>
      </c>
      <c r="F741" s="275">
        <f>ROUND(J63,0)</f>
        <v>0</v>
      </c>
      <c r="G741" s="275">
        <f>ROUND(J64,0)</f>
        <v>24150</v>
      </c>
      <c r="H741" s="275">
        <f>ROUND(J65,0)</f>
        <v>0</v>
      </c>
      <c r="I741" s="275">
        <f>ROUND(J66,0)</f>
        <v>3717</v>
      </c>
      <c r="J741" s="275">
        <f>ROUND(J67,0)</f>
        <v>10025</v>
      </c>
      <c r="K741" s="275">
        <f>ROUND(J68,0)</f>
        <v>0</v>
      </c>
      <c r="L741" s="275">
        <f>ROUND(J69,0)</f>
        <v>2057</v>
      </c>
      <c r="M741" s="275">
        <f>ROUND(J70,0)</f>
        <v>0</v>
      </c>
      <c r="N741" s="275">
        <f>ROUND(J75,0)</f>
        <v>1492743</v>
      </c>
      <c r="O741" s="275">
        <f>ROUND(J73,0)</f>
        <v>1388924</v>
      </c>
      <c r="P741" s="275">
        <f>IF(J76&gt;0,ROUND(J76,0),0)</f>
        <v>482</v>
      </c>
      <c r="Q741" s="275">
        <f>IF(J77&gt;0,ROUND(J77,0),0)</f>
        <v>0</v>
      </c>
      <c r="R741" s="275">
        <f>IF(J78&gt;0,ROUND(J78,0),0)</f>
        <v>482</v>
      </c>
      <c r="S741" s="275">
        <f>IF(J79&gt;0,ROUND(J79,0),0)</f>
        <v>0</v>
      </c>
      <c r="T741" s="277">
        <f>IF(J80&gt;0,ROUND(J80,2),0)</f>
        <v>0</v>
      </c>
      <c r="U741" s="275"/>
      <c r="V741" s="276"/>
      <c r="W741" s="275"/>
      <c r="X741" s="275"/>
      <c r="Y741" s="275">
        <f t="shared" si="21"/>
        <v>112897</v>
      </c>
      <c r="Z741" s="276"/>
      <c r="AA741" s="276"/>
      <c r="AB741" s="276"/>
      <c r="AC741" s="276"/>
      <c r="AD741" s="276"/>
      <c r="AE741" s="276"/>
      <c r="AF741" s="276"/>
      <c r="AG741" s="276"/>
      <c r="AH741" s="276"/>
      <c r="AI741" s="276"/>
      <c r="AJ741" s="276"/>
      <c r="AK741" s="276"/>
      <c r="AL741" s="276"/>
      <c r="AM741" s="276"/>
      <c r="AN741" s="276"/>
      <c r="AO741" s="276"/>
      <c r="AP741" s="276"/>
      <c r="AQ741" s="276"/>
      <c r="AR741" s="276"/>
      <c r="AS741" s="276"/>
      <c r="AT741" s="276"/>
      <c r="AU741" s="276"/>
      <c r="AV741" s="276"/>
      <c r="AW741" s="276"/>
      <c r="AX741" s="276"/>
      <c r="AY741" s="276"/>
      <c r="AZ741" s="276"/>
      <c r="BA741" s="276"/>
      <c r="BB741" s="276"/>
      <c r="BC741" s="276"/>
      <c r="BD741" s="276"/>
      <c r="BE741" s="276"/>
      <c r="BF741" s="276"/>
      <c r="BG741" s="276"/>
      <c r="BH741" s="276"/>
      <c r="BI741" s="276"/>
      <c r="BJ741" s="276"/>
      <c r="BK741" s="276"/>
      <c r="BL741" s="276"/>
      <c r="BM741" s="276"/>
      <c r="BN741" s="276"/>
      <c r="BO741" s="276"/>
      <c r="BP741" s="276"/>
      <c r="BQ741" s="276"/>
      <c r="BR741" s="276"/>
      <c r="BS741" s="276"/>
      <c r="BT741" s="276"/>
      <c r="BU741" s="276"/>
      <c r="BV741" s="276"/>
      <c r="BW741" s="276"/>
      <c r="BX741" s="276"/>
      <c r="BY741" s="276"/>
      <c r="BZ741" s="276"/>
      <c r="CA741" s="276"/>
      <c r="CB741" s="276"/>
      <c r="CC741" s="276"/>
      <c r="CD741" s="276"/>
      <c r="CE741" s="276"/>
    </row>
    <row r="742" spans="1:83" ht="12.65" customHeight="1" x14ac:dyDescent="0.35">
      <c r="A742" s="209" t="str">
        <f>RIGHT($C$83,3)&amp;"*"&amp;RIGHT($C$82,4)&amp;"*"&amp;K$55&amp;"*"&amp;"A"</f>
        <v>152*2020*6200*A</v>
      </c>
      <c r="B742" s="275">
        <f>ROUND(K59,0)</f>
        <v>0</v>
      </c>
      <c r="C742" s="277">
        <f>ROUND(K60,2)</f>
        <v>0</v>
      </c>
      <c r="D742" s="275">
        <f>ROUND(K61,0)</f>
        <v>0</v>
      </c>
      <c r="E742" s="275">
        <f>ROUND(K62,0)</f>
        <v>0</v>
      </c>
      <c r="F742" s="275">
        <f>ROUND(K63,0)</f>
        <v>0</v>
      </c>
      <c r="G742" s="275">
        <f>ROUND(K64,0)</f>
        <v>0</v>
      </c>
      <c r="H742" s="275">
        <f>ROUND(K65,0)</f>
        <v>0</v>
      </c>
      <c r="I742" s="275">
        <f>ROUND(K66,0)</f>
        <v>0</v>
      </c>
      <c r="J742" s="275">
        <f>ROUND(K67,0)</f>
        <v>0</v>
      </c>
      <c r="K742" s="275">
        <f>ROUND(K68,0)</f>
        <v>0</v>
      </c>
      <c r="L742" s="275">
        <f>ROUND(K69,0)</f>
        <v>0</v>
      </c>
      <c r="M742" s="275">
        <f>ROUND(K70,0)</f>
        <v>0</v>
      </c>
      <c r="N742" s="275">
        <f>ROUND(K75,0)</f>
        <v>0</v>
      </c>
      <c r="O742" s="275">
        <f>ROUND(K73,0)</f>
        <v>0</v>
      </c>
      <c r="P742" s="275">
        <f>IF(K76&gt;0,ROUND(K76,0),0)</f>
        <v>0</v>
      </c>
      <c r="Q742" s="275">
        <f>IF(K77&gt;0,ROUND(K77,0),0)</f>
        <v>0</v>
      </c>
      <c r="R742" s="275">
        <f>IF(K78&gt;0,ROUND(K78,0),0)</f>
        <v>0</v>
      </c>
      <c r="S742" s="275">
        <f>IF(K79&gt;0,ROUND(K79,0),0)</f>
        <v>0</v>
      </c>
      <c r="T742" s="277">
        <f>IF(K80&gt;0,ROUND(K80,2),0)</f>
        <v>0</v>
      </c>
      <c r="U742" s="275"/>
      <c r="V742" s="276"/>
      <c r="W742" s="275"/>
      <c r="X742" s="275"/>
      <c r="Y742" s="275">
        <f t="shared" si="21"/>
        <v>0</v>
      </c>
      <c r="Z742" s="276"/>
      <c r="AA742" s="276"/>
      <c r="AB742" s="276"/>
      <c r="AC742" s="276"/>
      <c r="AD742" s="276"/>
      <c r="AE742" s="276"/>
      <c r="AF742" s="276"/>
      <c r="AG742" s="276"/>
      <c r="AH742" s="276"/>
      <c r="AI742" s="276"/>
      <c r="AJ742" s="276"/>
      <c r="AK742" s="276"/>
      <c r="AL742" s="276"/>
      <c r="AM742" s="276"/>
      <c r="AN742" s="276"/>
      <c r="AO742" s="276"/>
      <c r="AP742" s="276"/>
      <c r="AQ742" s="276"/>
      <c r="AR742" s="276"/>
      <c r="AS742" s="276"/>
      <c r="AT742" s="276"/>
      <c r="AU742" s="276"/>
      <c r="AV742" s="276"/>
      <c r="AW742" s="276"/>
      <c r="AX742" s="276"/>
      <c r="AY742" s="276"/>
      <c r="AZ742" s="276"/>
      <c r="BA742" s="276"/>
      <c r="BB742" s="276"/>
      <c r="BC742" s="276"/>
      <c r="BD742" s="276"/>
      <c r="BE742" s="276"/>
      <c r="BF742" s="276"/>
      <c r="BG742" s="276"/>
      <c r="BH742" s="276"/>
      <c r="BI742" s="276"/>
      <c r="BJ742" s="276"/>
      <c r="BK742" s="276"/>
      <c r="BL742" s="276"/>
      <c r="BM742" s="276"/>
      <c r="BN742" s="276"/>
      <c r="BO742" s="276"/>
      <c r="BP742" s="276"/>
      <c r="BQ742" s="276"/>
      <c r="BR742" s="276"/>
      <c r="BS742" s="276"/>
      <c r="BT742" s="276"/>
      <c r="BU742" s="276"/>
      <c r="BV742" s="276"/>
      <c r="BW742" s="276"/>
      <c r="BX742" s="276"/>
      <c r="BY742" s="276"/>
      <c r="BZ742" s="276"/>
      <c r="CA742" s="276"/>
      <c r="CB742" s="276"/>
      <c r="CC742" s="276"/>
      <c r="CD742" s="276"/>
      <c r="CE742" s="276"/>
    </row>
    <row r="743" spans="1:83" ht="12.65" customHeight="1" x14ac:dyDescent="0.35">
      <c r="A743" s="209" t="str">
        <f>RIGHT($C$83,3)&amp;"*"&amp;RIGHT($C$82,4)&amp;"*"&amp;L$55&amp;"*"&amp;"A"</f>
        <v>152*2020*6210*A</v>
      </c>
      <c r="B743" s="275">
        <f>ROUND(L59,0)</f>
        <v>0</v>
      </c>
      <c r="C743" s="277">
        <f>ROUND(L60,2)</f>
        <v>0</v>
      </c>
      <c r="D743" s="275">
        <f>ROUND(L61,0)</f>
        <v>0</v>
      </c>
      <c r="E743" s="275">
        <f>ROUND(L62,0)</f>
        <v>0</v>
      </c>
      <c r="F743" s="275">
        <f>ROUND(L63,0)</f>
        <v>0</v>
      </c>
      <c r="G743" s="275">
        <f>ROUND(L64,0)</f>
        <v>0</v>
      </c>
      <c r="H743" s="275">
        <f>ROUND(L65,0)</f>
        <v>0</v>
      </c>
      <c r="I743" s="275">
        <f>ROUND(L66,0)</f>
        <v>0</v>
      </c>
      <c r="J743" s="275">
        <f>ROUND(L67,0)</f>
        <v>0</v>
      </c>
      <c r="K743" s="275">
        <f>ROUND(L68,0)</f>
        <v>0</v>
      </c>
      <c r="L743" s="275">
        <f>ROUND(L69,0)</f>
        <v>0</v>
      </c>
      <c r="M743" s="275">
        <f>ROUND(L70,0)</f>
        <v>0</v>
      </c>
      <c r="N743" s="275">
        <f>ROUND(L75,0)</f>
        <v>0</v>
      </c>
      <c r="O743" s="275">
        <f>ROUND(L73,0)</f>
        <v>0</v>
      </c>
      <c r="P743" s="275">
        <f>IF(L76&gt;0,ROUND(L76,0),0)</f>
        <v>0</v>
      </c>
      <c r="Q743" s="275">
        <f>IF(L77&gt;0,ROUND(L77,0),0)</f>
        <v>0</v>
      </c>
      <c r="R743" s="275">
        <f>IF(L78&gt;0,ROUND(L78,0),0)</f>
        <v>0</v>
      </c>
      <c r="S743" s="275">
        <f>IF(L79&gt;0,ROUND(L79,0),0)</f>
        <v>0</v>
      </c>
      <c r="T743" s="277">
        <f>IF(L80&gt;0,ROUND(L80,2),0)</f>
        <v>0</v>
      </c>
      <c r="U743" s="275"/>
      <c r="V743" s="276"/>
      <c r="W743" s="275"/>
      <c r="X743" s="275"/>
      <c r="Y743" s="275">
        <f t="shared" si="21"/>
        <v>0</v>
      </c>
      <c r="Z743" s="276"/>
      <c r="AA743" s="276"/>
      <c r="AB743" s="276"/>
      <c r="AC743" s="276"/>
      <c r="AD743" s="276"/>
      <c r="AE743" s="276"/>
      <c r="AF743" s="276"/>
      <c r="AG743" s="276"/>
      <c r="AH743" s="276"/>
      <c r="AI743" s="276"/>
      <c r="AJ743" s="276"/>
      <c r="AK743" s="276"/>
      <c r="AL743" s="276"/>
      <c r="AM743" s="276"/>
      <c r="AN743" s="276"/>
      <c r="AO743" s="276"/>
      <c r="AP743" s="276"/>
      <c r="AQ743" s="276"/>
      <c r="AR743" s="276"/>
      <c r="AS743" s="276"/>
      <c r="AT743" s="276"/>
      <c r="AU743" s="276"/>
      <c r="AV743" s="276"/>
      <c r="AW743" s="276"/>
      <c r="AX743" s="276"/>
      <c r="AY743" s="276"/>
      <c r="AZ743" s="276"/>
      <c r="BA743" s="276"/>
      <c r="BB743" s="276"/>
      <c r="BC743" s="276"/>
      <c r="BD743" s="276"/>
      <c r="BE743" s="276"/>
      <c r="BF743" s="276"/>
      <c r="BG743" s="276"/>
      <c r="BH743" s="276"/>
      <c r="BI743" s="276"/>
      <c r="BJ743" s="276"/>
      <c r="BK743" s="276"/>
      <c r="BL743" s="276"/>
      <c r="BM743" s="276"/>
      <c r="BN743" s="276"/>
      <c r="BO743" s="276"/>
      <c r="BP743" s="276"/>
      <c r="BQ743" s="276"/>
      <c r="BR743" s="276"/>
      <c r="BS743" s="276"/>
      <c r="BT743" s="276"/>
      <c r="BU743" s="276"/>
      <c r="BV743" s="276"/>
      <c r="BW743" s="276"/>
      <c r="BX743" s="276"/>
      <c r="BY743" s="276"/>
      <c r="BZ743" s="276"/>
      <c r="CA743" s="276"/>
      <c r="CB743" s="276"/>
      <c r="CC743" s="276"/>
      <c r="CD743" s="276"/>
      <c r="CE743" s="276"/>
    </row>
    <row r="744" spans="1:83" ht="12.65" customHeight="1" x14ac:dyDescent="0.35">
      <c r="A744" s="209" t="str">
        <f>RIGHT($C$83,3)&amp;"*"&amp;RIGHT($C$82,4)&amp;"*"&amp;M$55&amp;"*"&amp;"A"</f>
        <v>152*2020*6330*A</v>
      </c>
      <c r="B744" s="275">
        <f>ROUND(M59,0)</f>
        <v>0</v>
      </c>
      <c r="C744" s="277">
        <f>ROUND(M60,2)</f>
        <v>0</v>
      </c>
      <c r="D744" s="275">
        <f>ROUND(M61,0)</f>
        <v>0</v>
      </c>
      <c r="E744" s="275">
        <f>ROUND(M62,0)</f>
        <v>0</v>
      </c>
      <c r="F744" s="275">
        <f>ROUND(M63,0)</f>
        <v>0</v>
      </c>
      <c r="G744" s="275">
        <f>ROUND(M64,0)</f>
        <v>0</v>
      </c>
      <c r="H744" s="275">
        <f>ROUND(M65,0)</f>
        <v>0</v>
      </c>
      <c r="I744" s="275">
        <f>ROUND(M66,0)</f>
        <v>0</v>
      </c>
      <c r="J744" s="275">
        <f>ROUND(M67,0)</f>
        <v>0</v>
      </c>
      <c r="K744" s="275">
        <f>ROUND(M68,0)</f>
        <v>0</v>
      </c>
      <c r="L744" s="275">
        <f>ROUND(M69,0)</f>
        <v>0</v>
      </c>
      <c r="M744" s="275">
        <f>ROUND(M70,0)</f>
        <v>0</v>
      </c>
      <c r="N744" s="275">
        <f>ROUND(M75,0)</f>
        <v>0</v>
      </c>
      <c r="O744" s="275">
        <f>ROUND(M73,0)</f>
        <v>0</v>
      </c>
      <c r="P744" s="275">
        <f>IF(M76&gt;0,ROUND(M76,0),0)</f>
        <v>0</v>
      </c>
      <c r="Q744" s="275">
        <f>IF(M77&gt;0,ROUND(M77,0),0)</f>
        <v>0</v>
      </c>
      <c r="R744" s="275">
        <f>IF(M78&gt;0,ROUND(M78,0),0)</f>
        <v>0</v>
      </c>
      <c r="S744" s="275">
        <f>IF(M79&gt;0,ROUND(M79,0),0)</f>
        <v>0</v>
      </c>
      <c r="T744" s="277">
        <f>IF(M80&gt;0,ROUND(M80,2),0)</f>
        <v>0</v>
      </c>
      <c r="U744" s="275"/>
      <c r="V744" s="276"/>
      <c r="W744" s="275"/>
      <c r="X744" s="275"/>
      <c r="Y744" s="275">
        <f t="shared" si="21"/>
        <v>0</v>
      </c>
      <c r="Z744" s="276"/>
      <c r="AA744" s="276"/>
      <c r="AB744" s="276"/>
      <c r="AC744" s="276"/>
      <c r="AD744" s="276"/>
      <c r="AE744" s="276"/>
      <c r="AF744" s="276"/>
      <c r="AG744" s="276"/>
      <c r="AH744" s="276"/>
      <c r="AI744" s="276"/>
      <c r="AJ744" s="276"/>
      <c r="AK744" s="276"/>
      <c r="AL744" s="276"/>
      <c r="AM744" s="276"/>
      <c r="AN744" s="276"/>
      <c r="AO744" s="276"/>
      <c r="AP744" s="276"/>
      <c r="AQ744" s="276"/>
      <c r="AR744" s="276"/>
      <c r="AS744" s="276"/>
      <c r="AT744" s="276"/>
      <c r="AU744" s="276"/>
      <c r="AV744" s="276"/>
      <c r="AW744" s="276"/>
      <c r="AX744" s="276"/>
      <c r="AY744" s="276"/>
      <c r="AZ744" s="276"/>
      <c r="BA744" s="276"/>
      <c r="BB744" s="276"/>
      <c r="BC744" s="276"/>
      <c r="BD744" s="276"/>
      <c r="BE744" s="276"/>
      <c r="BF744" s="276"/>
      <c r="BG744" s="276"/>
      <c r="BH744" s="276"/>
      <c r="BI744" s="276"/>
      <c r="BJ744" s="276"/>
      <c r="BK744" s="276"/>
      <c r="BL744" s="276"/>
      <c r="BM744" s="276"/>
      <c r="BN744" s="276"/>
      <c r="BO744" s="276"/>
      <c r="BP744" s="276"/>
      <c r="BQ744" s="276"/>
      <c r="BR744" s="276"/>
      <c r="BS744" s="276"/>
      <c r="BT744" s="276"/>
      <c r="BU744" s="276"/>
      <c r="BV744" s="276"/>
      <c r="BW744" s="276"/>
      <c r="BX744" s="276"/>
      <c r="BY744" s="276"/>
      <c r="BZ744" s="276"/>
      <c r="CA744" s="276"/>
      <c r="CB744" s="276"/>
      <c r="CC744" s="276"/>
      <c r="CD744" s="276"/>
      <c r="CE744" s="276"/>
    </row>
    <row r="745" spans="1:83" ht="12.65" customHeight="1" x14ac:dyDescent="0.35">
      <c r="A745" s="209" t="str">
        <f>RIGHT($C$83,3)&amp;"*"&amp;RIGHT($C$82,4)&amp;"*"&amp;N$55&amp;"*"&amp;"A"</f>
        <v>152*2020*6400*A</v>
      </c>
      <c r="B745" s="275">
        <f>ROUND(N59,0)</f>
        <v>0</v>
      </c>
      <c r="C745" s="277">
        <f>ROUND(N60,2)</f>
        <v>0</v>
      </c>
      <c r="D745" s="275">
        <f>ROUND(N61,0)</f>
        <v>0</v>
      </c>
      <c r="E745" s="275">
        <f>ROUND(N62,0)</f>
        <v>0</v>
      </c>
      <c r="F745" s="275">
        <f>ROUND(N63,0)</f>
        <v>0</v>
      </c>
      <c r="G745" s="275">
        <f>ROUND(N64,0)</f>
        <v>0</v>
      </c>
      <c r="H745" s="275">
        <f>ROUND(N65,0)</f>
        <v>0</v>
      </c>
      <c r="I745" s="275">
        <f>ROUND(N66,0)</f>
        <v>0</v>
      </c>
      <c r="J745" s="275">
        <f>ROUND(N67,0)</f>
        <v>0</v>
      </c>
      <c r="K745" s="275">
        <f>ROUND(N68,0)</f>
        <v>0</v>
      </c>
      <c r="L745" s="275">
        <f>ROUND(N69,0)</f>
        <v>0</v>
      </c>
      <c r="M745" s="275">
        <f>ROUND(N70,0)</f>
        <v>0</v>
      </c>
      <c r="N745" s="275">
        <f>ROUND(N75,0)</f>
        <v>0</v>
      </c>
      <c r="O745" s="275">
        <f>ROUND(N73,0)</f>
        <v>0</v>
      </c>
      <c r="P745" s="275">
        <f>IF(N76&gt;0,ROUND(N76,0),0)</f>
        <v>0</v>
      </c>
      <c r="Q745" s="275">
        <f>IF(N77&gt;0,ROUND(N77,0),0)</f>
        <v>0</v>
      </c>
      <c r="R745" s="275">
        <f>IF(N78&gt;0,ROUND(N78,0),0)</f>
        <v>0</v>
      </c>
      <c r="S745" s="275">
        <f>IF(N79&gt;0,ROUND(N79,0),0)</f>
        <v>0</v>
      </c>
      <c r="T745" s="277">
        <f>IF(N80&gt;0,ROUND(N80,2),0)</f>
        <v>0</v>
      </c>
      <c r="U745" s="275"/>
      <c r="V745" s="276"/>
      <c r="W745" s="275"/>
      <c r="X745" s="275"/>
      <c r="Y745" s="275">
        <f t="shared" si="21"/>
        <v>0</v>
      </c>
      <c r="Z745" s="276"/>
      <c r="AA745" s="276"/>
      <c r="AB745" s="276"/>
      <c r="AC745" s="276"/>
      <c r="AD745" s="276"/>
      <c r="AE745" s="276"/>
      <c r="AF745" s="276"/>
      <c r="AG745" s="276"/>
      <c r="AH745" s="276"/>
      <c r="AI745" s="276"/>
      <c r="AJ745" s="276"/>
      <c r="AK745" s="276"/>
      <c r="AL745" s="276"/>
      <c r="AM745" s="276"/>
      <c r="AN745" s="276"/>
      <c r="AO745" s="276"/>
      <c r="AP745" s="276"/>
      <c r="AQ745" s="276"/>
      <c r="AR745" s="276"/>
      <c r="AS745" s="276"/>
      <c r="AT745" s="276"/>
      <c r="AU745" s="276"/>
      <c r="AV745" s="276"/>
      <c r="AW745" s="276"/>
      <c r="AX745" s="276"/>
      <c r="AY745" s="276"/>
      <c r="AZ745" s="276"/>
      <c r="BA745" s="276"/>
      <c r="BB745" s="276"/>
      <c r="BC745" s="276"/>
      <c r="BD745" s="276"/>
      <c r="BE745" s="276"/>
      <c r="BF745" s="276"/>
      <c r="BG745" s="276"/>
      <c r="BH745" s="276"/>
      <c r="BI745" s="276"/>
      <c r="BJ745" s="276"/>
      <c r="BK745" s="276"/>
      <c r="BL745" s="276"/>
      <c r="BM745" s="276"/>
      <c r="BN745" s="276"/>
      <c r="BO745" s="276"/>
      <c r="BP745" s="276"/>
      <c r="BQ745" s="276"/>
      <c r="BR745" s="276"/>
      <c r="BS745" s="276"/>
      <c r="BT745" s="276"/>
      <c r="BU745" s="276"/>
      <c r="BV745" s="276"/>
      <c r="BW745" s="276"/>
      <c r="BX745" s="276"/>
      <c r="BY745" s="276"/>
      <c r="BZ745" s="276"/>
      <c r="CA745" s="276"/>
      <c r="CB745" s="276"/>
      <c r="CC745" s="276"/>
      <c r="CD745" s="276"/>
      <c r="CE745" s="276"/>
    </row>
    <row r="746" spans="1:83" ht="12.65" customHeight="1" x14ac:dyDescent="0.35">
      <c r="A746" s="209" t="str">
        <f>RIGHT($C$83,3)&amp;"*"&amp;RIGHT($C$82,4)&amp;"*"&amp;O$55&amp;"*"&amp;"A"</f>
        <v>152*2020*7010*A</v>
      </c>
      <c r="B746" s="275">
        <f>ROUND(O59,0)</f>
        <v>1000</v>
      </c>
      <c r="C746" s="277">
        <f>ROUND(O60,2)</f>
        <v>0</v>
      </c>
      <c r="D746" s="275">
        <f>ROUND(O61,0)</f>
        <v>0</v>
      </c>
      <c r="E746" s="275">
        <f>ROUND(O62,0)</f>
        <v>0</v>
      </c>
      <c r="F746" s="275">
        <f>ROUND(O63,0)</f>
        <v>0</v>
      </c>
      <c r="G746" s="275">
        <f>ROUND(O64,0)</f>
        <v>99984</v>
      </c>
      <c r="H746" s="275">
        <f>ROUND(O65,0)</f>
        <v>0</v>
      </c>
      <c r="I746" s="275">
        <f>ROUND(O66,0)</f>
        <v>10149</v>
      </c>
      <c r="J746" s="275">
        <f>ROUND(O67,0)</f>
        <v>20275</v>
      </c>
      <c r="K746" s="275">
        <f>ROUND(O68,0)</f>
        <v>5050</v>
      </c>
      <c r="L746" s="275">
        <f>ROUND(O69,0)</f>
        <v>1018</v>
      </c>
      <c r="M746" s="275">
        <f>ROUND(O70,0)</f>
        <v>0</v>
      </c>
      <c r="N746" s="275">
        <f>ROUND(O75,0)</f>
        <v>3521590</v>
      </c>
      <c r="O746" s="275">
        <f>ROUND(O73,0)</f>
        <v>2732444</v>
      </c>
      <c r="P746" s="275">
        <f>IF(O76&gt;0,ROUND(O76,0),0)</f>
        <v>975</v>
      </c>
      <c r="Q746" s="275">
        <f>IF(O77&gt;0,ROUND(O77,0),0)</f>
        <v>0</v>
      </c>
      <c r="R746" s="275">
        <f>IF(O78&gt;0,ROUND(O78,0),0)</f>
        <v>975</v>
      </c>
      <c r="S746" s="275">
        <f>IF(O79&gt;0,ROUND(O79,0),0)</f>
        <v>32618</v>
      </c>
      <c r="T746" s="277">
        <f>IF(O80&gt;0,ROUND(O80,2),0)</f>
        <v>0</v>
      </c>
      <c r="U746" s="275"/>
      <c r="V746" s="276"/>
      <c r="W746" s="275"/>
      <c r="X746" s="275"/>
      <c r="Y746" s="275">
        <f t="shared" si="21"/>
        <v>318509</v>
      </c>
      <c r="Z746" s="276"/>
      <c r="AA746" s="276"/>
      <c r="AB746" s="276"/>
      <c r="AC746" s="276"/>
      <c r="AD746" s="276"/>
      <c r="AE746" s="276"/>
      <c r="AF746" s="276"/>
      <c r="AG746" s="276"/>
      <c r="AH746" s="276"/>
      <c r="AI746" s="276"/>
      <c r="AJ746" s="276"/>
      <c r="AK746" s="276"/>
      <c r="AL746" s="276"/>
      <c r="AM746" s="276"/>
      <c r="AN746" s="276"/>
      <c r="AO746" s="276"/>
      <c r="AP746" s="276"/>
      <c r="AQ746" s="276"/>
      <c r="AR746" s="276"/>
      <c r="AS746" s="276"/>
      <c r="AT746" s="276"/>
      <c r="AU746" s="276"/>
      <c r="AV746" s="276"/>
      <c r="AW746" s="276"/>
      <c r="AX746" s="276"/>
      <c r="AY746" s="276"/>
      <c r="AZ746" s="276"/>
      <c r="BA746" s="276"/>
      <c r="BB746" s="276"/>
      <c r="BC746" s="276"/>
      <c r="BD746" s="276"/>
      <c r="BE746" s="276"/>
      <c r="BF746" s="276"/>
      <c r="BG746" s="276"/>
      <c r="BH746" s="276"/>
      <c r="BI746" s="276"/>
      <c r="BJ746" s="276"/>
      <c r="BK746" s="276"/>
      <c r="BL746" s="276"/>
      <c r="BM746" s="276"/>
      <c r="BN746" s="276"/>
      <c r="BO746" s="276"/>
      <c r="BP746" s="276"/>
      <c r="BQ746" s="276"/>
      <c r="BR746" s="276"/>
      <c r="BS746" s="276"/>
      <c r="BT746" s="276"/>
      <c r="BU746" s="276"/>
      <c r="BV746" s="276"/>
      <c r="BW746" s="276"/>
      <c r="BX746" s="276"/>
      <c r="BY746" s="276"/>
      <c r="BZ746" s="276"/>
      <c r="CA746" s="276"/>
      <c r="CB746" s="276"/>
      <c r="CC746" s="276"/>
      <c r="CD746" s="276"/>
      <c r="CE746" s="276"/>
    </row>
    <row r="747" spans="1:83" ht="12.65" customHeight="1" x14ac:dyDescent="0.35">
      <c r="A747" s="209" t="str">
        <f>RIGHT($C$83,3)&amp;"*"&amp;RIGHT($C$82,4)&amp;"*"&amp;P$55&amp;"*"&amp;"A"</f>
        <v>152*2020*7020*A</v>
      </c>
      <c r="B747" s="275">
        <f>ROUND(P59,0)</f>
        <v>126122</v>
      </c>
      <c r="C747" s="277">
        <f>ROUND(P60,2)</f>
        <v>14.31</v>
      </c>
      <c r="D747" s="275">
        <f>ROUND(P61,0)</f>
        <v>1223912</v>
      </c>
      <c r="E747" s="275">
        <f>ROUND(P62,0)</f>
        <v>399020</v>
      </c>
      <c r="F747" s="275">
        <f>ROUND(P63,0)</f>
        <v>353802</v>
      </c>
      <c r="G747" s="275">
        <f>ROUND(P64,0)</f>
        <v>789064</v>
      </c>
      <c r="H747" s="275">
        <f>ROUND(P65,0)</f>
        <v>474</v>
      </c>
      <c r="I747" s="275">
        <f>ROUND(P66,0)</f>
        <v>240383</v>
      </c>
      <c r="J747" s="275">
        <f>ROUND(P67,0)</f>
        <v>136541</v>
      </c>
      <c r="K747" s="275">
        <f>ROUND(P68,0)</f>
        <v>129358</v>
      </c>
      <c r="L747" s="275">
        <f>ROUND(P69,0)</f>
        <v>9338</v>
      </c>
      <c r="M747" s="275">
        <f>ROUND(P70,0)</f>
        <v>1058</v>
      </c>
      <c r="N747" s="275">
        <f>ROUND(P75,0)</f>
        <v>16623888</v>
      </c>
      <c r="O747" s="275">
        <f>ROUND(P73,0)</f>
        <v>4882867</v>
      </c>
      <c r="P747" s="275">
        <f>IF(P76&gt;0,ROUND(P76,0),0)</f>
        <v>6566</v>
      </c>
      <c r="Q747" s="275">
        <f>IF(P77&gt;0,ROUND(P77,0),0)</f>
        <v>242</v>
      </c>
      <c r="R747" s="275">
        <f>IF(P78&gt;0,ROUND(P78,0),0)</f>
        <v>6566</v>
      </c>
      <c r="S747" s="275">
        <f>IF(P79&gt;0,ROUND(P79,0),0)</f>
        <v>35095</v>
      </c>
      <c r="T747" s="277">
        <f>IF(P80&gt;0,ROUND(P80,2),0)</f>
        <v>14.31</v>
      </c>
      <c r="U747" s="275"/>
      <c r="V747" s="276"/>
      <c r="W747" s="275"/>
      <c r="X747" s="275"/>
      <c r="Y747" s="275">
        <f t="shared" si="21"/>
        <v>2221319</v>
      </c>
      <c r="Z747" s="276"/>
      <c r="AA747" s="276"/>
      <c r="AB747" s="276"/>
      <c r="AC747" s="276"/>
      <c r="AD747" s="276"/>
      <c r="AE747" s="276"/>
      <c r="AF747" s="276"/>
      <c r="AG747" s="276"/>
      <c r="AH747" s="276"/>
      <c r="AI747" s="276"/>
      <c r="AJ747" s="276"/>
      <c r="AK747" s="276"/>
      <c r="AL747" s="276"/>
      <c r="AM747" s="276"/>
      <c r="AN747" s="276"/>
      <c r="AO747" s="276"/>
      <c r="AP747" s="276"/>
      <c r="AQ747" s="276"/>
      <c r="AR747" s="276"/>
      <c r="AS747" s="276"/>
      <c r="AT747" s="276"/>
      <c r="AU747" s="276"/>
      <c r="AV747" s="276"/>
      <c r="AW747" s="276"/>
      <c r="AX747" s="276"/>
      <c r="AY747" s="276"/>
      <c r="AZ747" s="276"/>
      <c r="BA747" s="276"/>
      <c r="BB747" s="276"/>
      <c r="BC747" s="276"/>
      <c r="BD747" s="276"/>
      <c r="BE747" s="276"/>
      <c r="BF747" s="276"/>
      <c r="BG747" s="276"/>
      <c r="BH747" s="276"/>
      <c r="BI747" s="276"/>
      <c r="BJ747" s="276"/>
      <c r="BK747" s="276"/>
      <c r="BL747" s="276"/>
      <c r="BM747" s="276"/>
      <c r="BN747" s="276"/>
      <c r="BO747" s="276"/>
      <c r="BP747" s="276"/>
      <c r="BQ747" s="276"/>
      <c r="BR747" s="276"/>
      <c r="BS747" s="276"/>
      <c r="BT747" s="276"/>
      <c r="BU747" s="276"/>
      <c r="BV747" s="276"/>
      <c r="BW747" s="276"/>
      <c r="BX747" s="276"/>
      <c r="BY747" s="276"/>
      <c r="BZ747" s="276"/>
      <c r="CA747" s="276"/>
      <c r="CB747" s="276"/>
      <c r="CC747" s="276"/>
      <c r="CD747" s="276"/>
      <c r="CE747" s="276"/>
    </row>
    <row r="748" spans="1:83" ht="12.65" customHeight="1" x14ac:dyDescent="0.35">
      <c r="A748" s="209" t="str">
        <f>RIGHT($C$83,3)&amp;"*"&amp;RIGHT($C$82,4)&amp;"*"&amp;Q$55&amp;"*"&amp;"A"</f>
        <v>152*2020*7030*A</v>
      </c>
      <c r="B748" s="275">
        <f>ROUND(Q59,0)</f>
        <v>121457</v>
      </c>
      <c r="C748" s="277">
        <f>ROUND(Q60,2)</f>
        <v>11.3</v>
      </c>
      <c r="D748" s="275">
        <f>ROUND(Q61,0)</f>
        <v>1134146</v>
      </c>
      <c r="E748" s="275">
        <f>ROUND(Q62,0)</f>
        <v>394616</v>
      </c>
      <c r="F748" s="275">
        <f>ROUND(Q63,0)</f>
        <v>0</v>
      </c>
      <c r="G748" s="275">
        <f>ROUND(Q64,0)</f>
        <v>105405</v>
      </c>
      <c r="H748" s="275">
        <f>ROUND(Q65,0)</f>
        <v>0</v>
      </c>
      <c r="I748" s="275">
        <f>ROUND(Q66,0)</f>
        <v>2989</v>
      </c>
      <c r="J748" s="275">
        <f>ROUND(Q67,0)</f>
        <v>150719</v>
      </c>
      <c r="K748" s="275">
        <f>ROUND(Q68,0)</f>
        <v>5162</v>
      </c>
      <c r="L748" s="275">
        <f>ROUND(Q69,0)</f>
        <v>393</v>
      </c>
      <c r="M748" s="275">
        <f>ROUND(Q70,0)</f>
        <v>0</v>
      </c>
      <c r="N748" s="275">
        <f>ROUND(Q75,0)</f>
        <v>6309903</v>
      </c>
      <c r="O748" s="275">
        <f>ROUND(Q73,0)</f>
        <v>1089381</v>
      </c>
      <c r="P748" s="275">
        <f>IF(Q76&gt;0,ROUND(Q76,0),0)</f>
        <v>7247</v>
      </c>
      <c r="Q748" s="275">
        <f>IF(Q77&gt;0,ROUND(Q77,0),0)</f>
        <v>0</v>
      </c>
      <c r="R748" s="275">
        <f>IF(Q78&gt;0,ROUND(Q78,0),0)</f>
        <v>7247</v>
      </c>
      <c r="S748" s="275">
        <f>IF(Q79&gt;0,ROUND(Q79,0),0)</f>
        <v>21196</v>
      </c>
      <c r="T748" s="277">
        <f>IF(Q80&gt;0,ROUND(Q80,2),0)</f>
        <v>11.3</v>
      </c>
      <c r="U748" s="275"/>
      <c r="V748" s="276"/>
      <c r="W748" s="275"/>
      <c r="X748" s="275"/>
      <c r="Y748" s="275">
        <f t="shared" si="21"/>
        <v>1186175</v>
      </c>
      <c r="Z748" s="276"/>
      <c r="AA748" s="276"/>
      <c r="AB748" s="276"/>
      <c r="AC748" s="276"/>
      <c r="AD748" s="276"/>
      <c r="AE748" s="276"/>
      <c r="AF748" s="276"/>
      <c r="AG748" s="276"/>
      <c r="AH748" s="276"/>
      <c r="AI748" s="276"/>
      <c r="AJ748" s="276"/>
      <c r="AK748" s="276"/>
      <c r="AL748" s="276"/>
      <c r="AM748" s="276"/>
      <c r="AN748" s="276"/>
      <c r="AO748" s="276"/>
      <c r="AP748" s="276"/>
      <c r="AQ748" s="276"/>
      <c r="AR748" s="276"/>
      <c r="AS748" s="276"/>
      <c r="AT748" s="276"/>
      <c r="AU748" s="276"/>
      <c r="AV748" s="276"/>
      <c r="AW748" s="276"/>
      <c r="AX748" s="276"/>
      <c r="AY748" s="276"/>
      <c r="AZ748" s="276"/>
      <c r="BA748" s="276"/>
      <c r="BB748" s="276"/>
      <c r="BC748" s="276"/>
      <c r="BD748" s="276"/>
      <c r="BE748" s="276"/>
      <c r="BF748" s="276"/>
      <c r="BG748" s="276"/>
      <c r="BH748" s="276"/>
      <c r="BI748" s="276"/>
      <c r="BJ748" s="276"/>
      <c r="BK748" s="276"/>
      <c r="BL748" s="276"/>
      <c r="BM748" s="276"/>
      <c r="BN748" s="276"/>
      <c r="BO748" s="276"/>
      <c r="BP748" s="276"/>
      <c r="BQ748" s="276"/>
      <c r="BR748" s="276"/>
      <c r="BS748" s="276"/>
      <c r="BT748" s="276"/>
      <c r="BU748" s="276"/>
      <c r="BV748" s="276"/>
      <c r="BW748" s="276"/>
      <c r="BX748" s="276"/>
      <c r="BY748" s="276"/>
      <c r="BZ748" s="276"/>
      <c r="CA748" s="276"/>
      <c r="CB748" s="276"/>
      <c r="CC748" s="276"/>
      <c r="CD748" s="276"/>
      <c r="CE748" s="276"/>
    </row>
    <row r="749" spans="1:83" ht="12.65" customHeight="1" x14ac:dyDescent="0.35">
      <c r="A749" s="209" t="str">
        <f>RIGHT($C$83,3)&amp;"*"&amp;RIGHT($C$82,4)&amp;"*"&amp;R$55&amp;"*"&amp;"A"</f>
        <v>152*2020*7040*A</v>
      </c>
      <c r="B749" s="275">
        <f>ROUND(R59,0)</f>
        <v>126122</v>
      </c>
      <c r="C749" s="277">
        <f>ROUND(R60,2)</f>
        <v>4.58</v>
      </c>
      <c r="D749" s="275">
        <f>ROUND(R61,0)</f>
        <v>940215</v>
      </c>
      <c r="E749" s="275">
        <f>ROUND(R62,0)</f>
        <v>220227</v>
      </c>
      <c r="F749" s="275">
        <f>ROUND(R63,0)</f>
        <v>0</v>
      </c>
      <c r="G749" s="275">
        <f>ROUND(R64,0)</f>
        <v>65420</v>
      </c>
      <c r="H749" s="275">
        <f>ROUND(R65,0)</f>
        <v>0</v>
      </c>
      <c r="I749" s="275">
        <f>ROUND(R66,0)</f>
        <v>52654</v>
      </c>
      <c r="J749" s="275">
        <f>ROUND(R67,0)</f>
        <v>6480</v>
      </c>
      <c r="K749" s="275">
        <f>ROUND(R68,0)</f>
        <v>1014</v>
      </c>
      <c r="L749" s="275">
        <f>ROUND(R69,0)</f>
        <v>17255</v>
      </c>
      <c r="M749" s="275">
        <f>ROUND(R70,0)</f>
        <v>1748698</v>
      </c>
      <c r="N749" s="275">
        <f>ROUND(R75,0)</f>
        <v>2191002</v>
      </c>
      <c r="O749" s="275">
        <f>ROUND(R73,0)</f>
        <v>518905</v>
      </c>
      <c r="P749" s="275">
        <f>IF(R76&gt;0,ROUND(R76,0),0)</f>
        <v>312</v>
      </c>
      <c r="Q749" s="275">
        <f>IF(R77&gt;0,ROUND(R77,0),0)</f>
        <v>0</v>
      </c>
      <c r="R749" s="275">
        <f>IF(R78&gt;0,ROUND(R78,0),0)</f>
        <v>312</v>
      </c>
      <c r="S749" s="275">
        <f>IF(R79&gt;0,ROUND(R79,0),0)</f>
        <v>0</v>
      </c>
      <c r="T749" s="277">
        <f>IF(R80&gt;0,ROUND(R80,2),0)</f>
        <v>4.58</v>
      </c>
      <c r="U749" s="275"/>
      <c r="V749" s="276"/>
      <c r="W749" s="275"/>
      <c r="X749" s="275"/>
      <c r="Y749" s="275">
        <f t="shared" si="21"/>
        <v>300118</v>
      </c>
      <c r="Z749" s="276"/>
      <c r="AA749" s="276"/>
      <c r="AB749" s="276"/>
      <c r="AC749" s="276"/>
      <c r="AD749" s="276"/>
      <c r="AE749" s="276"/>
      <c r="AF749" s="276"/>
      <c r="AG749" s="276"/>
      <c r="AH749" s="276"/>
      <c r="AI749" s="276"/>
      <c r="AJ749" s="276"/>
      <c r="AK749" s="276"/>
      <c r="AL749" s="276"/>
      <c r="AM749" s="276"/>
      <c r="AN749" s="276"/>
      <c r="AO749" s="276"/>
      <c r="AP749" s="276"/>
      <c r="AQ749" s="276"/>
      <c r="AR749" s="276"/>
      <c r="AS749" s="276"/>
      <c r="AT749" s="276"/>
      <c r="AU749" s="276"/>
      <c r="AV749" s="276"/>
      <c r="AW749" s="276"/>
      <c r="AX749" s="276"/>
      <c r="AY749" s="276"/>
      <c r="AZ749" s="276"/>
      <c r="BA749" s="276"/>
      <c r="BB749" s="276"/>
      <c r="BC749" s="276"/>
      <c r="BD749" s="276"/>
      <c r="BE749" s="276"/>
      <c r="BF749" s="276"/>
      <c r="BG749" s="276"/>
      <c r="BH749" s="276"/>
      <c r="BI749" s="276"/>
      <c r="BJ749" s="276"/>
      <c r="BK749" s="276"/>
      <c r="BL749" s="276"/>
      <c r="BM749" s="276"/>
      <c r="BN749" s="276"/>
      <c r="BO749" s="276"/>
      <c r="BP749" s="276"/>
      <c r="BQ749" s="276"/>
      <c r="BR749" s="276"/>
      <c r="BS749" s="276"/>
      <c r="BT749" s="276"/>
      <c r="BU749" s="276"/>
      <c r="BV749" s="276"/>
      <c r="BW749" s="276"/>
      <c r="BX749" s="276"/>
      <c r="BY749" s="276"/>
      <c r="BZ749" s="276"/>
      <c r="CA749" s="276"/>
      <c r="CB749" s="276"/>
      <c r="CC749" s="276"/>
      <c r="CD749" s="276"/>
      <c r="CE749" s="276"/>
    </row>
    <row r="750" spans="1:83" ht="12.65" customHeight="1" x14ac:dyDescent="0.35">
      <c r="A750" s="209" t="str">
        <f>RIGHT($C$83,3)&amp;"*"&amp;RIGHT($C$82,4)&amp;"*"&amp;S$55&amp;"*"&amp;"A"</f>
        <v>152*2020*7050*A</v>
      </c>
      <c r="B750" s="275"/>
      <c r="C750" s="277">
        <f>ROUND(S60,2)</f>
        <v>0</v>
      </c>
      <c r="D750" s="275">
        <f>ROUND(S61,0)</f>
        <v>0</v>
      </c>
      <c r="E750" s="275">
        <f>ROUND(S62,0)</f>
        <v>0</v>
      </c>
      <c r="F750" s="275">
        <f>ROUND(S63,0)</f>
        <v>0</v>
      </c>
      <c r="G750" s="275">
        <f>ROUND(S64,0)</f>
        <v>4262635</v>
      </c>
      <c r="H750" s="275">
        <f>ROUND(S65,0)</f>
        <v>0</v>
      </c>
      <c r="I750" s="275">
        <f>ROUND(S66,0)</f>
        <v>55</v>
      </c>
      <c r="J750" s="275">
        <f>ROUND(S67,0)</f>
        <v>61774</v>
      </c>
      <c r="K750" s="275">
        <f>ROUND(S68,0)</f>
        <v>4254</v>
      </c>
      <c r="L750" s="275">
        <f>ROUND(S69,0)</f>
        <v>0</v>
      </c>
      <c r="M750" s="275">
        <f>ROUND(S70,0)</f>
        <v>0</v>
      </c>
      <c r="N750" s="275">
        <f>ROUND(S75,0)</f>
        <v>7962226</v>
      </c>
      <c r="O750" s="275">
        <f>ROUND(S73,0)</f>
        <v>3743440</v>
      </c>
      <c r="P750" s="275">
        <f>IF(S76&gt;0,ROUND(S76,0),0)</f>
        <v>2970</v>
      </c>
      <c r="Q750" s="275">
        <f>IF(S77&gt;0,ROUND(S77,0),0)</f>
        <v>0</v>
      </c>
      <c r="R750" s="275">
        <f>IF(S78&gt;0,ROUND(S78,0),0)</f>
        <v>2970</v>
      </c>
      <c r="S750" s="275">
        <f>IF(S79&gt;0,ROUND(S79,0),0)</f>
        <v>0</v>
      </c>
      <c r="T750" s="277">
        <f>IF(S80&gt;0,ROUND(S80,2),0)</f>
        <v>0</v>
      </c>
      <c r="U750" s="275"/>
      <c r="V750" s="276"/>
      <c r="W750" s="275"/>
      <c r="X750" s="275"/>
      <c r="Y750" s="275">
        <f t="shared" si="21"/>
        <v>1218087</v>
      </c>
      <c r="Z750" s="276"/>
      <c r="AA750" s="276"/>
      <c r="AB750" s="276"/>
      <c r="AC750" s="276"/>
      <c r="AD750" s="276"/>
      <c r="AE750" s="276"/>
      <c r="AF750" s="276"/>
      <c r="AG750" s="276"/>
      <c r="AH750" s="276"/>
      <c r="AI750" s="276"/>
      <c r="AJ750" s="276"/>
      <c r="AK750" s="276"/>
      <c r="AL750" s="276"/>
      <c r="AM750" s="276"/>
      <c r="AN750" s="276"/>
      <c r="AO750" s="276"/>
      <c r="AP750" s="276"/>
      <c r="AQ750" s="276"/>
      <c r="AR750" s="276"/>
      <c r="AS750" s="276"/>
      <c r="AT750" s="276"/>
      <c r="AU750" s="276"/>
      <c r="AV750" s="276"/>
      <c r="AW750" s="276"/>
      <c r="AX750" s="276"/>
      <c r="AY750" s="276"/>
      <c r="AZ750" s="276"/>
      <c r="BA750" s="276"/>
      <c r="BB750" s="276"/>
      <c r="BC750" s="276"/>
      <c r="BD750" s="276"/>
      <c r="BE750" s="276"/>
      <c r="BF750" s="276"/>
      <c r="BG750" s="276"/>
      <c r="BH750" s="276"/>
      <c r="BI750" s="276"/>
      <c r="BJ750" s="276"/>
      <c r="BK750" s="276"/>
      <c r="BL750" s="276"/>
      <c r="BM750" s="276"/>
      <c r="BN750" s="276"/>
      <c r="BO750" s="276"/>
      <c r="BP750" s="276"/>
      <c r="BQ750" s="276"/>
      <c r="BR750" s="276"/>
      <c r="BS750" s="276"/>
      <c r="BT750" s="276"/>
      <c r="BU750" s="276"/>
      <c r="BV750" s="276"/>
      <c r="BW750" s="276"/>
      <c r="BX750" s="276"/>
      <c r="BY750" s="276"/>
      <c r="BZ750" s="276"/>
      <c r="CA750" s="276"/>
      <c r="CB750" s="276"/>
      <c r="CC750" s="276"/>
      <c r="CD750" s="276"/>
      <c r="CE750" s="276"/>
    </row>
    <row r="751" spans="1:83" ht="12.65" customHeight="1" x14ac:dyDescent="0.35">
      <c r="A751" s="209" t="str">
        <f>RIGHT($C$83,3)&amp;"*"&amp;RIGHT($C$82,4)&amp;"*"&amp;T$55&amp;"*"&amp;"A"</f>
        <v>152*2020*7060*A</v>
      </c>
      <c r="B751" s="275"/>
      <c r="C751" s="277">
        <f>ROUND(T60,2)</f>
        <v>0</v>
      </c>
      <c r="D751" s="275">
        <f>ROUND(T61,0)</f>
        <v>0</v>
      </c>
      <c r="E751" s="275">
        <f>ROUND(T62,0)</f>
        <v>0</v>
      </c>
      <c r="F751" s="275">
        <f>ROUND(T63,0)</f>
        <v>0</v>
      </c>
      <c r="G751" s="275">
        <f>ROUND(T64,0)</f>
        <v>0</v>
      </c>
      <c r="H751" s="275">
        <f>ROUND(T65,0)</f>
        <v>0</v>
      </c>
      <c r="I751" s="275">
        <f>ROUND(T66,0)</f>
        <v>0</v>
      </c>
      <c r="J751" s="275">
        <f>ROUND(T67,0)</f>
        <v>0</v>
      </c>
      <c r="K751" s="275">
        <f>ROUND(T68,0)</f>
        <v>0</v>
      </c>
      <c r="L751" s="275">
        <f>ROUND(T69,0)</f>
        <v>0</v>
      </c>
      <c r="M751" s="275">
        <f>ROUND(T70,0)</f>
        <v>0</v>
      </c>
      <c r="N751" s="275">
        <f>ROUND(T75,0)</f>
        <v>0</v>
      </c>
      <c r="O751" s="275">
        <f>ROUND(T73,0)</f>
        <v>0</v>
      </c>
      <c r="P751" s="275">
        <f>IF(T76&gt;0,ROUND(T76,0),0)</f>
        <v>0</v>
      </c>
      <c r="Q751" s="275">
        <f>IF(T77&gt;0,ROUND(T77,0),0)</f>
        <v>0</v>
      </c>
      <c r="R751" s="275">
        <f>IF(T78&gt;0,ROUND(T78,0),0)</f>
        <v>0</v>
      </c>
      <c r="S751" s="275">
        <f>IF(T79&gt;0,ROUND(T79,0),0)</f>
        <v>0</v>
      </c>
      <c r="T751" s="277">
        <f>IF(T80&gt;0,ROUND(T80,2),0)</f>
        <v>0</v>
      </c>
      <c r="U751" s="275"/>
      <c r="V751" s="276"/>
      <c r="W751" s="275"/>
      <c r="X751" s="275"/>
      <c r="Y751" s="275">
        <f t="shared" si="21"/>
        <v>0</v>
      </c>
      <c r="Z751" s="276"/>
      <c r="AA751" s="276"/>
      <c r="AB751" s="276"/>
      <c r="AC751" s="276"/>
      <c r="AD751" s="276"/>
      <c r="AE751" s="276"/>
      <c r="AF751" s="276"/>
      <c r="AG751" s="276"/>
      <c r="AH751" s="276"/>
      <c r="AI751" s="276"/>
      <c r="AJ751" s="276"/>
      <c r="AK751" s="276"/>
      <c r="AL751" s="276"/>
      <c r="AM751" s="276"/>
      <c r="AN751" s="276"/>
      <c r="AO751" s="276"/>
      <c r="AP751" s="276"/>
      <c r="AQ751" s="276"/>
      <c r="AR751" s="276"/>
      <c r="AS751" s="276"/>
      <c r="AT751" s="276"/>
      <c r="AU751" s="276"/>
      <c r="AV751" s="276"/>
      <c r="AW751" s="276"/>
      <c r="AX751" s="276"/>
      <c r="AY751" s="276"/>
      <c r="AZ751" s="276"/>
      <c r="BA751" s="276"/>
      <c r="BB751" s="276"/>
      <c r="BC751" s="276"/>
      <c r="BD751" s="276"/>
      <c r="BE751" s="276"/>
      <c r="BF751" s="276"/>
      <c r="BG751" s="276"/>
      <c r="BH751" s="276"/>
      <c r="BI751" s="276"/>
      <c r="BJ751" s="276"/>
      <c r="BK751" s="276"/>
      <c r="BL751" s="276"/>
      <c r="BM751" s="276"/>
      <c r="BN751" s="276"/>
      <c r="BO751" s="276"/>
      <c r="BP751" s="276"/>
      <c r="BQ751" s="276"/>
      <c r="BR751" s="276"/>
      <c r="BS751" s="276"/>
      <c r="BT751" s="276"/>
      <c r="BU751" s="276"/>
      <c r="BV751" s="276"/>
      <c r="BW751" s="276"/>
      <c r="BX751" s="276"/>
      <c r="BY751" s="276"/>
      <c r="BZ751" s="276"/>
      <c r="CA751" s="276"/>
      <c r="CB751" s="276"/>
      <c r="CC751" s="276"/>
      <c r="CD751" s="276"/>
      <c r="CE751" s="276"/>
    </row>
    <row r="752" spans="1:83" ht="12.65" customHeight="1" x14ac:dyDescent="0.35">
      <c r="A752" s="209" t="str">
        <f>RIGHT($C$83,3)&amp;"*"&amp;RIGHT($C$82,4)&amp;"*"&amp;U$55&amp;"*"&amp;"A"</f>
        <v>152*2020*7070*A</v>
      </c>
      <c r="B752" s="275">
        <f>ROUND(U59,0)</f>
        <v>236108</v>
      </c>
      <c r="C752" s="277">
        <f>ROUND(U60,2)</f>
        <v>26.12</v>
      </c>
      <c r="D752" s="275">
        <f>ROUND(U61,0)</f>
        <v>1748454</v>
      </c>
      <c r="E752" s="275">
        <f>ROUND(U62,0)</f>
        <v>616729</v>
      </c>
      <c r="F752" s="275">
        <f>ROUND(U63,0)</f>
        <v>15480</v>
      </c>
      <c r="G752" s="275">
        <f>ROUND(U64,0)</f>
        <v>2059259</v>
      </c>
      <c r="H752" s="275">
        <f>ROUND(U65,0)</f>
        <v>515</v>
      </c>
      <c r="I752" s="275">
        <f>ROUND(U66,0)</f>
        <v>890797</v>
      </c>
      <c r="J752" s="275">
        <f>ROUND(U67,0)</f>
        <v>91359</v>
      </c>
      <c r="K752" s="275">
        <f>ROUND(U68,0)</f>
        <v>9005</v>
      </c>
      <c r="L752" s="275">
        <f>ROUND(U69,0)</f>
        <v>1431</v>
      </c>
      <c r="M752" s="275">
        <f>ROUND(U70,0)</f>
        <v>0</v>
      </c>
      <c r="N752" s="275">
        <f>ROUND(U75,0)</f>
        <v>33621865</v>
      </c>
      <c r="O752" s="275">
        <f>ROUND(U73,0)</f>
        <v>4593327</v>
      </c>
      <c r="P752" s="275">
        <f>IF(U76&gt;0,ROUND(U76,0),0)</f>
        <v>4393</v>
      </c>
      <c r="Q752" s="275">
        <f>IF(U77&gt;0,ROUND(U77,0),0)</f>
        <v>0</v>
      </c>
      <c r="R752" s="275">
        <f>IF(U78&gt;0,ROUND(U78,0),0)</f>
        <v>4393</v>
      </c>
      <c r="S752" s="275">
        <f>IF(U79&gt;0,ROUND(U79,0),0)</f>
        <v>838</v>
      </c>
      <c r="T752" s="277">
        <f>IF(U80&gt;0,ROUND(U80,2),0)</f>
        <v>0</v>
      </c>
      <c r="U752" s="275"/>
      <c r="V752" s="276"/>
      <c r="W752" s="275"/>
      <c r="X752" s="275"/>
      <c r="Y752" s="275">
        <f t="shared" si="21"/>
        <v>3048765</v>
      </c>
      <c r="Z752" s="276"/>
      <c r="AA752" s="276"/>
      <c r="AB752" s="276"/>
      <c r="AC752" s="276"/>
      <c r="AD752" s="276"/>
      <c r="AE752" s="276"/>
      <c r="AF752" s="276"/>
      <c r="AG752" s="276"/>
      <c r="AH752" s="276"/>
      <c r="AI752" s="276"/>
      <c r="AJ752" s="276"/>
      <c r="AK752" s="276"/>
      <c r="AL752" s="276"/>
      <c r="AM752" s="276"/>
      <c r="AN752" s="276"/>
      <c r="AO752" s="276"/>
      <c r="AP752" s="276"/>
      <c r="AQ752" s="276"/>
      <c r="AR752" s="276"/>
      <c r="AS752" s="276"/>
      <c r="AT752" s="276"/>
      <c r="AU752" s="276"/>
      <c r="AV752" s="276"/>
      <c r="AW752" s="276"/>
      <c r="AX752" s="276"/>
      <c r="AY752" s="276"/>
      <c r="AZ752" s="276"/>
      <c r="BA752" s="276"/>
      <c r="BB752" s="276"/>
      <c r="BC752" s="276"/>
      <c r="BD752" s="276"/>
      <c r="BE752" s="276"/>
      <c r="BF752" s="276"/>
      <c r="BG752" s="276"/>
      <c r="BH752" s="276"/>
      <c r="BI752" s="276"/>
      <c r="BJ752" s="276"/>
      <c r="BK752" s="276"/>
      <c r="BL752" s="276"/>
      <c r="BM752" s="276"/>
      <c r="BN752" s="276"/>
      <c r="BO752" s="276"/>
      <c r="BP752" s="276"/>
      <c r="BQ752" s="276"/>
      <c r="BR752" s="276"/>
      <c r="BS752" s="276"/>
      <c r="BT752" s="276"/>
      <c r="BU752" s="276"/>
      <c r="BV752" s="276"/>
      <c r="BW752" s="276"/>
      <c r="BX752" s="276"/>
      <c r="BY752" s="276"/>
      <c r="BZ752" s="276"/>
      <c r="CA752" s="276"/>
      <c r="CB752" s="276"/>
      <c r="CC752" s="276"/>
      <c r="CD752" s="276"/>
      <c r="CE752" s="276"/>
    </row>
    <row r="753" spans="1:83" ht="12.65" customHeight="1" x14ac:dyDescent="0.35">
      <c r="A753" s="209" t="str">
        <f>RIGHT($C$83,3)&amp;"*"&amp;RIGHT($C$82,4)&amp;"*"&amp;V$55&amp;"*"&amp;"A"</f>
        <v>152*2020*7110*A</v>
      </c>
      <c r="B753" s="275">
        <f>ROUND(V59,0)</f>
        <v>0</v>
      </c>
      <c r="C753" s="277">
        <f>ROUND(V60,2)</f>
        <v>0</v>
      </c>
      <c r="D753" s="275">
        <f>ROUND(V61,0)</f>
        <v>0</v>
      </c>
      <c r="E753" s="275">
        <f>ROUND(V62,0)</f>
        <v>0</v>
      </c>
      <c r="F753" s="275">
        <f>ROUND(V63,0)</f>
        <v>0</v>
      </c>
      <c r="G753" s="275">
        <f>ROUND(V64,0)</f>
        <v>0</v>
      </c>
      <c r="H753" s="275">
        <f>ROUND(V65,0)</f>
        <v>0</v>
      </c>
      <c r="I753" s="275">
        <f>ROUND(V66,0)</f>
        <v>0</v>
      </c>
      <c r="J753" s="275">
        <f>ROUND(V67,0)</f>
        <v>0</v>
      </c>
      <c r="K753" s="275">
        <f>ROUND(V68,0)</f>
        <v>0</v>
      </c>
      <c r="L753" s="275">
        <f>ROUND(V69,0)</f>
        <v>0</v>
      </c>
      <c r="M753" s="275">
        <f>ROUND(V70,0)</f>
        <v>0</v>
      </c>
      <c r="N753" s="275">
        <f>ROUND(V75,0)</f>
        <v>0</v>
      </c>
      <c r="O753" s="275">
        <f>ROUND(V73,0)</f>
        <v>0</v>
      </c>
      <c r="P753" s="275">
        <f>IF(V76&gt;0,ROUND(V76,0),0)</f>
        <v>0</v>
      </c>
      <c r="Q753" s="275">
        <f>IF(V77&gt;0,ROUND(V77,0),0)</f>
        <v>0</v>
      </c>
      <c r="R753" s="275">
        <f>IF(V78&gt;0,ROUND(V78,0),0)</f>
        <v>0</v>
      </c>
      <c r="S753" s="275">
        <f>IF(V79&gt;0,ROUND(V79,0),0)</f>
        <v>0</v>
      </c>
      <c r="T753" s="277">
        <f>IF(V80&gt;0,ROUND(V80,2),0)</f>
        <v>0</v>
      </c>
      <c r="U753" s="275"/>
      <c r="V753" s="276"/>
      <c r="W753" s="275"/>
      <c r="X753" s="275"/>
      <c r="Y753" s="275">
        <f t="shared" si="21"/>
        <v>0</v>
      </c>
      <c r="Z753" s="276"/>
      <c r="AA753" s="276"/>
      <c r="AB753" s="276"/>
      <c r="AC753" s="276"/>
      <c r="AD753" s="276"/>
      <c r="AE753" s="276"/>
      <c r="AF753" s="276"/>
      <c r="AG753" s="276"/>
      <c r="AH753" s="276"/>
      <c r="AI753" s="276"/>
      <c r="AJ753" s="276"/>
      <c r="AK753" s="276"/>
      <c r="AL753" s="276"/>
      <c r="AM753" s="276"/>
      <c r="AN753" s="276"/>
      <c r="AO753" s="276"/>
      <c r="AP753" s="276"/>
      <c r="AQ753" s="276"/>
      <c r="AR753" s="276"/>
      <c r="AS753" s="276"/>
      <c r="AT753" s="276"/>
      <c r="AU753" s="276"/>
      <c r="AV753" s="276"/>
      <c r="AW753" s="276"/>
      <c r="AX753" s="276"/>
      <c r="AY753" s="276"/>
      <c r="AZ753" s="276"/>
      <c r="BA753" s="276"/>
      <c r="BB753" s="276"/>
      <c r="BC753" s="276"/>
      <c r="BD753" s="276"/>
      <c r="BE753" s="276"/>
      <c r="BF753" s="276"/>
      <c r="BG753" s="276"/>
      <c r="BH753" s="276"/>
      <c r="BI753" s="276"/>
      <c r="BJ753" s="276"/>
      <c r="BK753" s="276"/>
      <c r="BL753" s="276"/>
      <c r="BM753" s="276"/>
      <c r="BN753" s="276"/>
      <c r="BO753" s="276"/>
      <c r="BP753" s="276"/>
      <c r="BQ753" s="276"/>
      <c r="BR753" s="276"/>
      <c r="BS753" s="276"/>
      <c r="BT753" s="276"/>
      <c r="BU753" s="276"/>
      <c r="BV753" s="276"/>
      <c r="BW753" s="276"/>
      <c r="BX753" s="276"/>
      <c r="BY753" s="276"/>
      <c r="BZ753" s="276"/>
      <c r="CA753" s="276"/>
      <c r="CB753" s="276"/>
      <c r="CC753" s="276"/>
      <c r="CD753" s="276"/>
      <c r="CE753" s="276"/>
    </row>
    <row r="754" spans="1:83" ht="12.65" customHeight="1" x14ac:dyDescent="0.35">
      <c r="A754" s="209" t="str">
        <f>RIGHT($C$83,3)&amp;"*"&amp;RIGHT($C$82,4)&amp;"*"&amp;W$55&amp;"*"&amp;"A"</f>
        <v>152*2020*7120*A</v>
      </c>
      <c r="B754" s="275">
        <f>ROUND(W59,0)</f>
        <v>1718</v>
      </c>
      <c r="C754" s="277">
        <f>ROUND(W60,2)</f>
        <v>2.04</v>
      </c>
      <c r="D754" s="275">
        <f>ROUND(W61,0)</f>
        <v>202432</v>
      </c>
      <c r="E754" s="275">
        <f>ROUND(W62,0)</f>
        <v>71374</v>
      </c>
      <c r="F754" s="275">
        <f>ROUND(W63,0)</f>
        <v>0</v>
      </c>
      <c r="G754" s="275">
        <f>ROUND(W64,0)</f>
        <v>20604</v>
      </c>
      <c r="H754" s="275">
        <f>ROUND(W65,0)</f>
        <v>0</v>
      </c>
      <c r="I754" s="275">
        <f>ROUND(W66,0)</f>
        <v>19269</v>
      </c>
      <c r="J754" s="275">
        <f>ROUND(W67,0)</f>
        <v>44452</v>
      </c>
      <c r="K754" s="275">
        <f>ROUND(W68,0)</f>
        <v>0</v>
      </c>
      <c r="L754" s="275">
        <f>ROUND(W69,0)</f>
        <v>315</v>
      </c>
      <c r="M754" s="275">
        <f>ROUND(W70,0)</f>
        <v>0</v>
      </c>
      <c r="N754" s="275">
        <f>ROUND(W75,0)</f>
        <v>6959037</v>
      </c>
      <c r="O754" s="275">
        <f>ROUND(W73,0)</f>
        <v>472813</v>
      </c>
      <c r="P754" s="275">
        <f>IF(W76&gt;0,ROUND(W76,0),0)</f>
        <v>2137</v>
      </c>
      <c r="Q754" s="275">
        <f>IF(W77&gt;0,ROUND(W77,0),0)</f>
        <v>0</v>
      </c>
      <c r="R754" s="275">
        <f>IF(W78&gt;0,ROUND(W78,0),0)</f>
        <v>2137</v>
      </c>
      <c r="S754" s="275">
        <f>IF(W79&gt;0,ROUND(W79,0),0)</f>
        <v>0</v>
      </c>
      <c r="T754" s="277">
        <f>IF(W80&gt;0,ROUND(W80,2),0)</f>
        <v>0</v>
      </c>
      <c r="U754" s="275"/>
      <c r="V754" s="276"/>
      <c r="W754" s="275"/>
      <c r="X754" s="275"/>
      <c r="Y754" s="275">
        <f t="shared" si="21"/>
        <v>541828</v>
      </c>
      <c r="Z754" s="276"/>
      <c r="AA754" s="276"/>
      <c r="AB754" s="276"/>
      <c r="AC754" s="276"/>
      <c r="AD754" s="276"/>
      <c r="AE754" s="276"/>
      <c r="AF754" s="276"/>
      <c r="AG754" s="276"/>
      <c r="AH754" s="276"/>
      <c r="AI754" s="276"/>
      <c r="AJ754" s="276"/>
      <c r="AK754" s="276"/>
      <c r="AL754" s="276"/>
      <c r="AM754" s="276"/>
      <c r="AN754" s="276"/>
      <c r="AO754" s="276"/>
      <c r="AP754" s="276"/>
      <c r="AQ754" s="276"/>
      <c r="AR754" s="276"/>
      <c r="AS754" s="276"/>
      <c r="AT754" s="276"/>
      <c r="AU754" s="276"/>
      <c r="AV754" s="276"/>
      <c r="AW754" s="276"/>
      <c r="AX754" s="276"/>
      <c r="AY754" s="276"/>
      <c r="AZ754" s="276"/>
      <c r="BA754" s="276"/>
      <c r="BB754" s="276"/>
      <c r="BC754" s="276"/>
      <c r="BD754" s="276"/>
      <c r="BE754" s="276"/>
      <c r="BF754" s="276"/>
      <c r="BG754" s="276"/>
      <c r="BH754" s="276"/>
      <c r="BI754" s="276"/>
      <c r="BJ754" s="276"/>
      <c r="BK754" s="276"/>
      <c r="BL754" s="276"/>
      <c r="BM754" s="276"/>
      <c r="BN754" s="276"/>
      <c r="BO754" s="276"/>
      <c r="BP754" s="276"/>
      <c r="BQ754" s="276"/>
      <c r="BR754" s="276"/>
      <c r="BS754" s="276"/>
      <c r="BT754" s="276"/>
      <c r="BU754" s="276"/>
      <c r="BV754" s="276"/>
      <c r="BW754" s="276"/>
      <c r="BX754" s="276"/>
      <c r="BY754" s="276"/>
      <c r="BZ754" s="276"/>
      <c r="CA754" s="276"/>
      <c r="CB754" s="276"/>
      <c r="CC754" s="276"/>
      <c r="CD754" s="276"/>
      <c r="CE754" s="276"/>
    </row>
    <row r="755" spans="1:83" ht="12.65" customHeight="1" x14ac:dyDescent="0.35">
      <c r="A755" s="209" t="str">
        <f>RIGHT($C$83,3)&amp;"*"&amp;RIGHT($C$82,4)&amp;"*"&amp;X$55&amp;"*"&amp;"A"</f>
        <v>152*2020*7130*A</v>
      </c>
      <c r="B755" s="275">
        <f>ROUND(X59,0)</f>
        <v>26535</v>
      </c>
      <c r="C755" s="277">
        <f>ROUND(X60,2)</f>
        <v>4.0199999999999996</v>
      </c>
      <c r="D755" s="275">
        <f>ROUND(X61,0)</f>
        <v>422213</v>
      </c>
      <c r="E755" s="275">
        <f>ROUND(X62,0)</f>
        <v>140585</v>
      </c>
      <c r="F755" s="275">
        <f>ROUND(X63,0)</f>
        <v>0</v>
      </c>
      <c r="G755" s="275">
        <f>ROUND(X64,0)</f>
        <v>97482</v>
      </c>
      <c r="H755" s="275">
        <f>ROUND(X65,0)</f>
        <v>0</v>
      </c>
      <c r="I755" s="275">
        <f>ROUND(X66,0)</f>
        <v>149028</v>
      </c>
      <c r="J755" s="275">
        <f>ROUND(X67,0)</f>
        <v>16464</v>
      </c>
      <c r="K755" s="275">
        <f>ROUND(X68,0)</f>
        <v>0</v>
      </c>
      <c r="L755" s="275">
        <f>ROUND(X69,0)</f>
        <v>0</v>
      </c>
      <c r="M755" s="275">
        <f>ROUND(X70,0)</f>
        <v>0</v>
      </c>
      <c r="N755" s="275">
        <f>ROUND(X75,0)</f>
        <v>21325902</v>
      </c>
      <c r="O755" s="275">
        <f>ROUND(X73,0)</f>
        <v>1427022</v>
      </c>
      <c r="P755" s="275">
        <f>IF(X76&gt;0,ROUND(X76,0),0)</f>
        <v>792</v>
      </c>
      <c r="Q755" s="275">
        <f>IF(X77&gt;0,ROUND(X77,0),0)</f>
        <v>0</v>
      </c>
      <c r="R755" s="275">
        <f>IF(X78&gt;0,ROUND(X78,0),0)</f>
        <v>792</v>
      </c>
      <c r="S755" s="275">
        <f>IF(X79&gt;0,ROUND(X79,0),0)</f>
        <v>0</v>
      </c>
      <c r="T755" s="277">
        <f>IF(X80&gt;0,ROUND(X80,2),0)</f>
        <v>0</v>
      </c>
      <c r="U755" s="275"/>
      <c r="V755" s="276"/>
      <c r="W755" s="275"/>
      <c r="X755" s="275"/>
      <c r="Y755" s="275">
        <f t="shared" si="21"/>
        <v>1564722</v>
      </c>
      <c r="Z755" s="276"/>
      <c r="AA755" s="276"/>
      <c r="AB755" s="276"/>
      <c r="AC755" s="276"/>
      <c r="AD755" s="276"/>
      <c r="AE755" s="276"/>
      <c r="AF755" s="276"/>
      <c r="AG755" s="276"/>
      <c r="AH755" s="276"/>
      <c r="AI755" s="276"/>
      <c r="AJ755" s="276"/>
      <c r="AK755" s="276"/>
      <c r="AL755" s="276"/>
      <c r="AM755" s="276"/>
      <c r="AN755" s="276"/>
      <c r="AO755" s="276"/>
      <c r="AP755" s="276"/>
      <c r="AQ755" s="276"/>
      <c r="AR755" s="276"/>
      <c r="AS755" s="276"/>
      <c r="AT755" s="276"/>
      <c r="AU755" s="276"/>
      <c r="AV755" s="276"/>
      <c r="AW755" s="276"/>
      <c r="AX755" s="276"/>
      <c r="AY755" s="276"/>
      <c r="AZ755" s="276"/>
      <c r="BA755" s="276"/>
      <c r="BB755" s="276"/>
      <c r="BC755" s="276"/>
      <c r="BD755" s="276"/>
      <c r="BE755" s="276"/>
      <c r="BF755" s="276"/>
      <c r="BG755" s="276"/>
      <c r="BH755" s="276"/>
      <c r="BI755" s="276"/>
      <c r="BJ755" s="276"/>
      <c r="BK755" s="276"/>
      <c r="BL755" s="276"/>
      <c r="BM755" s="276"/>
      <c r="BN755" s="276"/>
      <c r="BO755" s="276"/>
      <c r="BP755" s="276"/>
      <c r="BQ755" s="276"/>
      <c r="BR755" s="276"/>
      <c r="BS755" s="276"/>
      <c r="BT755" s="276"/>
      <c r="BU755" s="276"/>
      <c r="BV755" s="276"/>
      <c r="BW755" s="276"/>
      <c r="BX755" s="276"/>
      <c r="BY755" s="276"/>
      <c r="BZ755" s="276"/>
      <c r="CA755" s="276"/>
      <c r="CB755" s="276"/>
      <c r="CC755" s="276"/>
      <c r="CD755" s="276"/>
      <c r="CE755" s="276"/>
    </row>
    <row r="756" spans="1:83" ht="12.65" customHeight="1" x14ac:dyDescent="0.35">
      <c r="A756" s="209" t="str">
        <f>RIGHT($C$83,3)&amp;"*"&amp;RIGHT($C$82,4)&amp;"*"&amp;Y$55&amp;"*"&amp;"A"</f>
        <v>152*2020*7140*A</v>
      </c>
      <c r="B756" s="275">
        <f>ROUND(Y59,0)</f>
        <v>36364</v>
      </c>
      <c r="C756" s="277">
        <f>ROUND(Y60,2)</f>
        <v>21.6</v>
      </c>
      <c r="D756" s="275">
        <f>ROUND(Y61,0)</f>
        <v>1776141</v>
      </c>
      <c r="E756" s="275">
        <f>ROUND(Y62,0)</f>
        <v>609930</v>
      </c>
      <c r="F756" s="275">
        <f>ROUND(Y63,0)</f>
        <v>0</v>
      </c>
      <c r="G756" s="275">
        <f>ROUND(Y64,0)</f>
        <v>94187</v>
      </c>
      <c r="H756" s="275">
        <f>ROUND(Y65,0)</f>
        <v>0</v>
      </c>
      <c r="I756" s="275">
        <f>ROUND(Y66,0)</f>
        <v>661651</v>
      </c>
      <c r="J756" s="275">
        <f>ROUND(Y67,0)</f>
        <v>145414</v>
      </c>
      <c r="K756" s="275">
        <f>ROUND(Y68,0)</f>
        <v>10266</v>
      </c>
      <c r="L756" s="275">
        <f>ROUND(Y69,0)</f>
        <v>806</v>
      </c>
      <c r="M756" s="275">
        <f>ROUND(Y70,0)</f>
        <v>0</v>
      </c>
      <c r="N756" s="275">
        <f>ROUND(Y75,0)</f>
        <v>17563482</v>
      </c>
      <c r="O756" s="275">
        <f>ROUND(Y73,0)</f>
        <v>1312965</v>
      </c>
      <c r="P756" s="275">
        <f>IF(Y76&gt;0,ROUND(Y76,0),0)</f>
        <v>6992</v>
      </c>
      <c r="Q756" s="275">
        <f>IF(Y77&gt;0,ROUND(Y77,0),0)</f>
        <v>0</v>
      </c>
      <c r="R756" s="275">
        <f>IF(Y78&gt;0,ROUND(Y78,0),0)</f>
        <v>6992</v>
      </c>
      <c r="S756" s="275">
        <f>IF(Y79&gt;0,ROUND(Y79,0),0)</f>
        <v>24102</v>
      </c>
      <c r="T756" s="277">
        <f>IF(Y80&gt;0,ROUND(Y80,2),0)</f>
        <v>0</v>
      </c>
      <c r="U756" s="275"/>
      <c r="V756" s="276"/>
      <c r="W756" s="275"/>
      <c r="X756" s="275"/>
      <c r="Y756" s="275">
        <f t="shared" si="21"/>
        <v>1693850</v>
      </c>
      <c r="Z756" s="276"/>
      <c r="AA756" s="276"/>
      <c r="AB756" s="276"/>
      <c r="AC756" s="276"/>
      <c r="AD756" s="276"/>
      <c r="AE756" s="276"/>
      <c r="AF756" s="276"/>
      <c r="AG756" s="276"/>
      <c r="AH756" s="276"/>
      <c r="AI756" s="276"/>
      <c r="AJ756" s="276"/>
      <c r="AK756" s="276"/>
      <c r="AL756" s="276"/>
      <c r="AM756" s="276"/>
      <c r="AN756" s="276"/>
      <c r="AO756" s="276"/>
      <c r="AP756" s="276"/>
      <c r="AQ756" s="276"/>
      <c r="AR756" s="276"/>
      <c r="AS756" s="276"/>
      <c r="AT756" s="276"/>
      <c r="AU756" s="276"/>
      <c r="AV756" s="276"/>
      <c r="AW756" s="276"/>
      <c r="AX756" s="276"/>
      <c r="AY756" s="276"/>
      <c r="AZ756" s="276"/>
      <c r="BA756" s="276"/>
      <c r="BB756" s="276"/>
      <c r="BC756" s="276"/>
      <c r="BD756" s="276"/>
      <c r="BE756" s="276"/>
      <c r="BF756" s="276"/>
      <c r="BG756" s="276"/>
      <c r="BH756" s="276"/>
      <c r="BI756" s="276"/>
      <c r="BJ756" s="276"/>
      <c r="BK756" s="276"/>
      <c r="BL756" s="276"/>
      <c r="BM756" s="276"/>
      <c r="BN756" s="276"/>
      <c r="BO756" s="276"/>
      <c r="BP756" s="276"/>
      <c r="BQ756" s="276"/>
      <c r="BR756" s="276"/>
      <c r="BS756" s="276"/>
      <c r="BT756" s="276"/>
      <c r="BU756" s="276"/>
      <c r="BV756" s="276"/>
      <c r="BW756" s="276"/>
      <c r="BX756" s="276"/>
      <c r="BY756" s="276"/>
      <c r="BZ756" s="276"/>
      <c r="CA756" s="276"/>
      <c r="CB756" s="276"/>
      <c r="CC756" s="276"/>
      <c r="CD756" s="276"/>
      <c r="CE756" s="276"/>
    </row>
    <row r="757" spans="1:83" ht="12.65" customHeight="1" x14ac:dyDescent="0.35">
      <c r="A757" s="209" t="str">
        <f>RIGHT($C$83,3)&amp;"*"&amp;RIGHT($C$82,4)&amp;"*"&amp;Z$55&amp;"*"&amp;"A"</f>
        <v>152*2020*7150*A</v>
      </c>
      <c r="B757" s="275">
        <f>ROUND(Z59,0)</f>
        <v>0</v>
      </c>
      <c r="C757" s="277">
        <f>ROUND(Z60,2)</f>
        <v>0</v>
      </c>
      <c r="D757" s="275">
        <f>ROUND(Z61,0)</f>
        <v>0</v>
      </c>
      <c r="E757" s="275">
        <f>ROUND(Z62,0)</f>
        <v>0</v>
      </c>
      <c r="F757" s="275">
        <f>ROUND(Z63,0)</f>
        <v>0</v>
      </c>
      <c r="G757" s="275">
        <f>ROUND(Z64,0)</f>
        <v>0</v>
      </c>
      <c r="H757" s="275">
        <f>ROUND(Z65,0)</f>
        <v>0</v>
      </c>
      <c r="I757" s="275">
        <f>ROUND(Z66,0)</f>
        <v>0</v>
      </c>
      <c r="J757" s="275">
        <f>ROUND(Z67,0)</f>
        <v>0</v>
      </c>
      <c r="K757" s="275">
        <f>ROUND(Z68,0)</f>
        <v>0</v>
      </c>
      <c r="L757" s="275">
        <f>ROUND(Z69,0)</f>
        <v>0</v>
      </c>
      <c r="M757" s="275">
        <f>ROUND(Z70,0)</f>
        <v>0</v>
      </c>
      <c r="N757" s="275">
        <f>ROUND(Z75,0)</f>
        <v>0</v>
      </c>
      <c r="O757" s="275">
        <f>ROUND(Z73,0)</f>
        <v>0</v>
      </c>
      <c r="P757" s="275">
        <f>IF(Z76&gt;0,ROUND(Z76,0),0)</f>
        <v>0</v>
      </c>
      <c r="Q757" s="275">
        <f>IF(Z77&gt;0,ROUND(Z77,0),0)</f>
        <v>0</v>
      </c>
      <c r="R757" s="275">
        <f>IF(Z78&gt;0,ROUND(Z78,0),0)</f>
        <v>0</v>
      </c>
      <c r="S757" s="275">
        <f>IF(Z79&gt;0,ROUND(Z79,0),0)</f>
        <v>0</v>
      </c>
      <c r="T757" s="277">
        <f>IF(Z80&gt;0,ROUND(Z80,2),0)</f>
        <v>0</v>
      </c>
      <c r="U757" s="275"/>
      <c r="V757" s="276"/>
      <c r="W757" s="275"/>
      <c r="X757" s="275"/>
      <c r="Y757" s="275">
        <f t="shared" si="21"/>
        <v>0</v>
      </c>
      <c r="Z757" s="276"/>
      <c r="AA757" s="276"/>
      <c r="AB757" s="276"/>
      <c r="AC757" s="276"/>
      <c r="AD757" s="276"/>
      <c r="AE757" s="276"/>
      <c r="AF757" s="276"/>
      <c r="AG757" s="276"/>
      <c r="AH757" s="276"/>
      <c r="AI757" s="276"/>
      <c r="AJ757" s="276"/>
      <c r="AK757" s="276"/>
      <c r="AL757" s="276"/>
      <c r="AM757" s="276"/>
      <c r="AN757" s="276"/>
      <c r="AO757" s="276"/>
      <c r="AP757" s="276"/>
      <c r="AQ757" s="276"/>
      <c r="AR757" s="276"/>
      <c r="AS757" s="276"/>
      <c r="AT757" s="276"/>
      <c r="AU757" s="276"/>
      <c r="AV757" s="276"/>
      <c r="AW757" s="276"/>
      <c r="AX757" s="276"/>
      <c r="AY757" s="276"/>
      <c r="AZ757" s="276"/>
      <c r="BA757" s="276"/>
      <c r="BB757" s="276"/>
      <c r="BC757" s="276"/>
      <c r="BD757" s="276"/>
      <c r="BE757" s="276"/>
      <c r="BF757" s="276"/>
      <c r="BG757" s="276"/>
      <c r="BH757" s="276"/>
      <c r="BI757" s="276"/>
      <c r="BJ757" s="276"/>
      <c r="BK757" s="276"/>
      <c r="BL757" s="276"/>
      <c r="BM757" s="276"/>
      <c r="BN757" s="276"/>
      <c r="BO757" s="276"/>
      <c r="BP757" s="276"/>
      <c r="BQ757" s="276"/>
      <c r="BR757" s="276"/>
      <c r="BS757" s="276"/>
      <c r="BT757" s="276"/>
      <c r="BU757" s="276"/>
      <c r="BV757" s="276"/>
      <c r="BW757" s="276"/>
      <c r="BX757" s="276"/>
      <c r="BY757" s="276"/>
      <c r="BZ757" s="276"/>
      <c r="CA757" s="276"/>
      <c r="CB757" s="276"/>
      <c r="CC757" s="276"/>
      <c r="CD757" s="276"/>
      <c r="CE757" s="276"/>
    </row>
    <row r="758" spans="1:83" ht="12.65" customHeight="1" x14ac:dyDescent="0.35">
      <c r="A758" s="209" t="str">
        <f>RIGHT($C$83,3)&amp;"*"&amp;RIGHT($C$82,4)&amp;"*"&amp;AA$55&amp;"*"&amp;"A"</f>
        <v>152*2020*7160*A</v>
      </c>
      <c r="B758" s="275">
        <f>ROUND(AA59,0)</f>
        <v>1943</v>
      </c>
      <c r="C758" s="277">
        <f>ROUND(AA60,2)</f>
        <v>0.94</v>
      </c>
      <c r="D758" s="275">
        <f>ROUND(AA61,0)</f>
        <v>96559</v>
      </c>
      <c r="E758" s="275">
        <f>ROUND(AA62,0)</f>
        <v>25144</v>
      </c>
      <c r="F758" s="275">
        <f>ROUND(AA63,0)</f>
        <v>0</v>
      </c>
      <c r="G758" s="275">
        <f>ROUND(AA64,0)</f>
        <v>38258</v>
      </c>
      <c r="H758" s="275">
        <f>ROUND(AA65,0)</f>
        <v>0</v>
      </c>
      <c r="I758" s="275">
        <f>ROUND(AA66,0)</f>
        <v>44115</v>
      </c>
      <c r="J758" s="275">
        <f>ROUND(AA67,0)</f>
        <v>14353</v>
      </c>
      <c r="K758" s="275">
        <f>ROUND(AA68,0)</f>
        <v>0</v>
      </c>
      <c r="L758" s="275">
        <f>ROUND(AA69,0)</f>
        <v>0</v>
      </c>
      <c r="M758" s="275">
        <f>ROUND(AA70,0)</f>
        <v>0</v>
      </c>
      <c r="N758" s="275">
        <f>ROUND(AA75,0)</f>
        <v>918648</v>
      </c>
      <c r="O758" s="275">
        <f>ROUND(AA73,0)</f>
        <v>87977</v>
      </c>
      <c r="P758" s="275">
        <f>IF(AA76&gt;0,ROUND(AA76,0),0)</f>
        <v>690</v>
      </c>
      <c r="Q758" s="275">
        <f>IF(AA77&gt;0,ROUND(AA77,0),0)</f>
        <v>0</v>
      </c>
      <c r="R758" s="275">
        <f>IF(AA78&gt;0,ROUND(AA78,0),0)</f>
        <v>690</v>
      </c>
      <c r="S758" s="275">
        <f>IF(AA79&gt;0,ROUND(AA79,0),0)</f>
        <v>0</v>
      </c>
      <c r="T758" s="277">
        <f>IF(AA80&gt;0,ROUND(AA80,2),0)</f>
        <v>0</v>
      </c>
      <c r="U758" s="275"/>
      <c r="V758" s="276"/>
      <c r="W758" s="275"/>
      <c r="X758" s="275"/>
      <c r="Y758" s="275">
        <f t="shared" si="21"/>
        <v>96178</v>
      </c>
      <c r="Z758" s="276"/>
      <c r="AA758" s="276"/>
      <c r="AB758" s="276"/>
      <c r="AC758" s="276"/>
      <c r="AD758" s="276"/>
      <c r="AE758" s="276"/>
      <c r="AF758" s="276"/>
      <c r="AG758" s="276"/>
      <c r="AH758" s="276"/>
      <c r="AI758" s="276"/>
      <c r="AJ758" s="276"/>
      <c r="AK758" s="276"/>
      <c r="AL758" s="276"/>
      <c r="AM758" s="276"/>
      <c r="AN758" s="276"/>
      <c r="AO758" s="276"/>
      <c r="AP758" s="276"/>
      <c r="AQ758" s="276"/>
      <c r="AR758" s="276"/>
      <c r="AS758" s="276"/>
      <c r="AT758" s="276"/>
      <c r="AU758" s="276"/>
      <c r="AV758" s="276"/>
      <c r="AW758" s="276"/>
      <c r="AX758" s="276"/>
      <c r="AY758" s="276"/>
      <c r="AZ758" s="276"/>
      <c r="BA758" s="276"/>
      <c r="BB758" s="276"/>
      <c r="BC758" s="276"/>
      <c r="BD758" s="276"/>
      <c r="BE758" s="276"/>
      <c r="BF758" s="276"/>
      <c r="BG758" s="276"/>
      <c r="BH758" s="276"/>
      <c r="BI758" s="276"/>
      <c r="BJ758" s="276"/>
      <c r="BK758" s="276"/>
      <c r="BL758" s="276"/>
      <c r="BM758" s="276"/>
      <c r="BN758" s="276"/>
      <c r="BO758" s="276"/>
      <c r="BP758" s="276"/>
      <c r="BQ758" s="276"/>
      <c r="BR758" s="276"/>
      <c r="BS758" s="276"/>
      <c r="BT758" s="276"/>
      <c r="BU758" s="276"/>
      <c r="BV758" s="276"/>
      <c r="BW758" s="276"/>
      <c r="BX758" s="276"/>
      <c r="BY758" s="276"/>
      <c r="BZ758" s="276"/>
      <c r="CA758" s="276"/>
      <c r="CB758" s="276"/>
      <c r="CC758" s="276"/>
      <c r="CD758" s="276"/>
      <c r="CE758" s="276"/>
    </row>
    <row r="759" spans="1:83" ht="12.65" customHeight="1" x14ac:dyDescent="0.35">
      <c r="A759" s="209" t="str">
        <f>RIGHT($C$83,3)&amp;"*"&amp;RIGHT($C$82,4)&amp;"*"&amp;AB$55&amp;"*"&amp;"A"</f>
        <v>152*2020*7170*A</v>
      </c>
      <c r="B759" s="275"/>
      <c r="C759" s="277">
        <f>ROUND(AB60,2)</f>
        <v>12.92</v>
      </c>
      <c r="D759" s="275">
        <f>ROUND(AB61,0)</f>
        <v>1479438</v>
      </c>
      <c r="E759" s="275">
        <f>ROUND(AB62,0)</f>
        <v>489352</v>
      </c>
      <c r="F759" s="275">
        <f>ROUND(AB63,0)</f>
        <v>0</v>
      </c>
      <c r="G759" s="275">
        <f>ROUND(AB64,0)</f>
        <v>2456947</v>
      </c>
      <c r="H759" s="275">
        <f>ROUND(AB65,0)</f>
        <v>0</v>
      </c>
      <c r="I759" s="275">
        <f>ROUND(AB66,0)</f>
        <v>293755</v>
      </c>
      <c r="J759" s="275">
        <f>ROUND(AB67,0)</f>
        <v>39979</v>
      </c>
      <c r="K759" s="275">
        <f>ROUND(AB68,0)</f>
        <v>1163</v>
      </c>
      <c r="L759" s="275">
        <f>ROUND(AB69,0)</f>
        <v>10269</v>
      </c>
      <c r="M759" s="275">
        <f>ROUND(AB70,0)</f>
        <v>4163255</v>
      </c>
      <c r="N759" s="275">
        <f>ROUND(AB75,0)</f>
        <v>9639748</v>
      </c>
      <c r="O759" s="275">
        <f>ROUND(AB73,0)</f>
        <v>3101087</v>
      </c>
      <c r="P759" s="275">
        <f>IF(AB76&gt;0,ROUND(AB76,0),0)</f>
        <v>1922</v>
      </c>
      <c r="Q759" s="275">
        <f>IF(AB77&gt;0,ROUND(AB77,0),0)</f>
        <v>0</v>
      </c>
      <c r="R759" s="275">
        <f>IF(AB78&gt;0,ROUND(AB78,0),0)</f>
        <v>1922</v>
      </c>
      <c r="S759" s="275">
        <f>IF(AB79&gt;0,ROUND(AB79,0),0)</f>
        <v>0</v>
      </c>
      <c r="T759" s="277">
        <f>IF(AB80&gt;0,ROUND(AB80,2),0)</f>
        <v>0</v>
      </c>
      <c r="U759" s="275"/>
      <c r="V759" s="276"/>
      <c r="W759" s="275"/>
      <c r="X759" s="275"/>
      <c r="Y759" s="275">
        <f t="shared" si="21"/>
        <v>896993</v>
      </c>
      <c r="Z759" s="276"/>
      <c r="AA759" s="276"/>
      <c r="AB759" s="276"/>
      <c r="AC759" s="276"/>
      <c r="AD759" s="276"/>
      <c r="AE759" s="276"/>
      <c r="AF759" s="276"/>
      <c r="AG759" s="276"/>
      <c r="AH759" s="276"/>
      <c r="AI759" s="276"/>
      <c r="AJ759" s="276"/>
      <c r="AK759" s="276"/>
      <c r="AL759" s="276"/>
      <c r="AM759" s="276"/>
      <c r="AN759" s="276"/>
      <c r="AO759" s="276"/>
      <c r="AP759" s="276"/>
      <c r="AQ759" s="276"/>
      <c r="AR759" s="276"/>
      <c r="AS759" s="276"/>
      <c r="AT759" s="276"/>
      <c r="AU759" s="276"/>
      <c r="AV759" s="276"/>
      <c r="AW759" s="276"/>
      <c r="AX759" s="276"/>
      <c r="AY759" s="276"/>
      <c r="AZ759" s="276"/>
      <c r="BA759" s="276"/>
      <c r="BB759" s="276"/>
      <c r="BC759" s="276"/>
      <c r="BD759" s="276"/>
      <c r="BE759" s="276"/>
      <c r="BF759" s="276"/>
      <c r="BG759" s="276"/>
      <c r="BH759" s="276"/>
      <c r="BI759" s="276"/>
      <c r="BJ759" s="276"/>
      <c r="BK759" s="276"/>
      <c r="BL759" s="276"/>
      <c r="BM759" s="276"/>
      <c r="BN759" s="276"/>
      <c r="BO759" s="276"/>
      <c r="BP759" s="276"/>
      <c r="BQ759" s="276"/>
      <c r="BR759" s="276"/>
      <c r="BS759" s="276"/>
      <c r="BT759" s="276"/>
      <c r="BU759" s="276"/>
      <c r="BV759" s="276"/>
      <c r="BW759" s="276"/>
      <c r="BX759" s="276"/>
      <c r="BY759" s="276"/>
      <c r="BZ759" s="276"/>
      <c r="CA759" s="276"/>
      <c r="CB759" s="276"/>
      <c r="CC759" s="276"/>
      <c r="CD759" s="276"/>
      <c r="CE759" s="276"/>
    </row>
    <row r="760" spans="1:83" ht="12.65" customHeight="1" x14ac:dyDescent="0.35">
      <c r="A760" s="209" t="str">
        <f>RIGHT($C$83,3)&amp;"*"&amp;RIGHT($C$82,4)&amp;"*"&amp;AC$55&amp;"*"&amp;"A"</f>
        <v>152*2020*7180*A</v>
      </c>
      <c r="B760" s="275">
        <f>ROUND(AC59,0)</f>
        <v>4277</v>
      </c>
      <c r="C760" s="277">
        <f>ROUND(AC60,2)</f>
        <v>8.8000000000000007</v>
      </c>
      <c r="D760" s="275">
        <f>ROUND(AC61,0)</f>
        <v>775475</v>
      </c>
      <c r="E760" s="275">
        <f>ROUND(AC62,0)</f>
        <v>299142</v>
      </c>
      <c r="F760" s="275">
        <f>ROUND(AC63,0)</f>
        <v>0</v>
      </c>
      <c r="G760" s="275">
        <f>ROUND(AC64,0)</f>
        <v>75906</v>
      </c>
      <c r="H760" s="275">
        <f>ROUND(AC65,0)</f>
        <v>0</v>
      </c>
      <c r="I760" s="275">
        <f>ROUND(AC66,0)</f>
        <v>16669</v>
      </c>
      <c r="J760" s="275">
        <f>ROUND(AC67,0)</f>
        <v>16752</v>
      </c>
      <c r="K760" s="275">
        <f>ROUND(AC68,0)</f>
        <v>18350</v>
      </c>
      <c r="L760" s="275">
        <f>ROUND(AC69,0)</f>
        <v>159</v>
      </c>
      <c r="M760" s="275">
        <f>ROUND(AC70,0)</f>
        <v>0</v>
      </c>
      <c r="N760" s="275">
        <f>ROUND(AC75,0)</f>
        <v>5810806</v>
      </c>
      <c r="O760" s="275">
        <f>ROUND(AC73,0)</f>
        <v>3520521</v>
      </c>
      <c r="P760" s="275">
        <f>IF(AC76&gt;0,ROUND(AC76,0),0)</f>
        <v>806</v>
      </c>
      <c r="Q760" s="275">
        <f>IF(AC77&gt;0,ROUND(AC77,0),0)</f>
        <v>0</v>
      </c>
      <c r="R760" s="275">
        <f>IF(AC78&gt;0,ROUND(AC78,0),0)</f>
        <v>806</v>
      </c>
      <c r="S760" s="275">
        <f>IF(AC79&gt;0,ROUND(AC79,0),0)</f>
        <v>0</v>
      </c>
      <c r="T760" s="277">
        <f>IF(AC80&gt;0,ROUND(AC80,2),0)</f>
        <v>0</v>
      </c>
      <c r="U760" s="275"/>
      <c r="V760" s="276"/>
      <c r="W760" s="275"/>
      <c r="X760" s="275"/>
      <c r="Y760" s="275">
        <f t="shared" si="21"/>
        <v>548432</v>
      </c>
      <c r="Z760" s="276"/>
      <c r="AA760" s="276"/>
      <c r="AB760" s="276"/>
      <c r="AC760" s="276"/>
      <c r="AD760" s="276"/>
      <c r="AE760" s="276"/>
      <c r="AF760" s="276"/>
      <c r="AG760" s="276"/>
      <c r="AH760" s="276"/>
      <c r="AI760" s="276"/>
      <c r="AJ760" s="276"/>
      <c r="AK760" s="276"/>
      <c r="AL760" s="276"/>
      <c r="AM760" s="276"/>
      <c r="AN760" s="276"/>
      <c r="AO760" s="276"/>
      <c r="AP760" s="276"/>
      <c r="AQ760" s="276"/>
      <c r="AR760" s="276"/>
      <c r="AS760" s="276"/>
      <c r="AT760" s="276"/>
      <c r="AU760" s="276"/>
      <c r="AV760" s="276"/>
      <c r="AW760" s="276"/>
      <c r="AX760" s="276"/>
      <c r="AY760" s="276"/>
      <c r="AZ760" s="276"/>
      <c r="BA760" s="276"/>
      <c r="BB760" s="276"/>
      <c r="BC760" s="276"/>
      <c r="BD760" s="276"/>
      <c r="BE760" s="276"/>
      <c r="BF760" s="276"/>
      <c r="BG760" s="276"/>
      <c r="BH760" s="276"/>
      <c r="BI760" s="276"/>
      <c r="BJ760" s="276"/>
      <c r="BK760" s="276"/>
      <c r="BL760" s="276"/>
      <c r="BM760" s="276"/>
      <c r="BN760" s="276"/>
      <c r="BO760" s="276"/>
      <c r="BP760" s="276"/>
      <c r="BQ760" s="276"/>
      <c r="BR760" s="276"/>
      <c r="BS760" s="276"/>
      <c r="BT760" s="276"/>
      <c r="BU760" s="276"/>
      <c r="BV760" s="276"/>
      <c r="BW760" s="276"/>
      <c r="BX760" s="276"/>
      <c r="BY760" s="276"/>
      <c r="BZ760" s="276"/>
      <c r="CA760" s="276"/>
      <c r="CB760" s="276"/>
      <c r="CC760" s="276"/>
      <c r="CD760" s="276"/>
      <c r="CE760" s="276"/>
    </row>
    <row r="761" spans="1:83" ht="12.65" customHeight="1" x14ac:dyDescent="0.35">
      <c r="A761" s="209" t="str">
        <f>RIGHT($C$83,3)&amp;"*"&amp;RIGHT($C$82,4)&amp;"*"&amp;AD$55&amp;"*"&amp;"A"</f>
        <v>152*2020*7190*A</v>
      </c>
      <c r="B761" s="275">
        <f>ROUND(AD59,0)</f>
        <v>0</v>
      </c>
      <c r="C761" s="277">
        <f>ROUND(AD60,2)</f>
        <v>0</v>
      </c>
      <c r="D761" s="275">
        <f>ROUND(AD61,0)</f>
        <v>0</v>
      </c>
      <c r="E761" s="275">
        <f>ROUND(AD62,0)</f>
        <v>0</v>
      </c>
      <c r="F761" s="275">
        <f>ROUND(AD63,0)</f>
        <v>0</v>
      </c>
      <c r="G761" s="275">
        <f>ROUND(AD64,0)</f>
        <v>0</v>
      </c>
      <c r="H761" s="275">
        <f>ROUND(AD65,0)</f>
        <v>0</v>
      </c>
      <c r="I761" s="275">
        <f>ROUND(AD66,0)</f>
        <v>0</v>
      </c>
      <c r="J761" s="275">
        <f>ROUND(AD67,0)</f>
        <v>0</v>
      </c>
      <c r="K761" s="275">
        <f>ROUND(AD68,0)</f>
        <v>0</v>
      </c>
      <c r="L761" s="275">
        <f>ROUND(AD69,0)</f>
        <v>0</v>
      </c>
      <c r="M761" s="275">
        <f>ROUND(AD70,0)</f>
        <v>0</v>
      </c>
      <c r="N761" s="275">
        <f>ROUND(AD75,0)</f>
        <v>0</v>
      </c>
      <c r="O761" s="275">
        <f>ROUND(AD73,0)</f>
        <v>0</v>
      </c>
      <c r="P761" s="275">
        <f>IF(AD76&gt;0,ROUND(AD76,0),0)</f>
        <v>0</v>
      </c>
      <c r="Q761" s="275">
        <f>IF(AD77&gt;0,ROUND(AD77,0),0)</f>
        <v>0</v>
      </c>
      <c r="R761" s="275">
        <f>IF(AD78&gt;0,ROUND(AD78,0),0)</f>
        <v>0</v>
      </c>
      <c r="S761" s="275">
        <f>IF(AD79&gt;0,ROUND(AD79,0),0)</f>
        <v>0</v>
      </c>
      <c r="T761" s="277">
        <f>IF(AD80&gt;0,ROUND(AD80,2),0)</f>
        <v>0</v>
      </c>
      <c r="U761" s="275"/>
      <c r="V761" s="276"/>
      <c r="W761" s="275"/>
      <c r="X761" s="275"/>
      <c r="Y761" s="275">
        <f t="shared" si="21"/>
        <v>0</v>
      </c>
      <c r="Z761" s="276"/>
      <c r="AA761" s="276"/>
      <c r="AB761" s="276"/>
      <c r="AC761" s="276"/>
      <c r="AD761" s="276"/>
      <c r="AE761" s="276"/>
      <c r="AF761" s="276"/>
      <c r="AG761" s="276"/>
      <c r="AH761" s="276"/>
      <c r="AI761" s="276"/>
      <c r="AJ761" s="276"/>
      <c r="AK761" s="276"/>
      <c r="AL761" s="276"/>
      <c r="AM761" s="276"/>
      <c r="AN761" s="276"/>
      <c r="AO761" s="276"/>
      <c r="AP761" s="276"/>
      <c r="AQ761" s="276"/>
      <c r="AR761" s="276"/>
      <c r="AS761" s="276"/>
      <c r="AT761" s="276"/>
      <c r="AU761" s="276"/>
      <c r="AV761" s="276"/>
      <c r="AW761" s="276"/>
      <c r="AX761" s="276"/>
      <c r="AY761" s="276"/>
      <c r="AZ761" s="276"/>
      <c r="BA761" s="276"/>
      <c r="BB761" s="276"/>
      <c r="BC761" s="276"/>
      <c r="BD761" s="276"/>
      <c r="BE761" s="276"/>
      <c r="BF761" s="276"/>
      <c r="BG761" s="276"/>
      <c r="BH761" s="276"/>
      <c r="BI761" s="276"/>
      <c r="BJ761" s="276"/>
      <c r="BK761" s="276"/>
      <c r="BL761" s="276"/>
      <c r="BM761" s="276"/>
      <c r="BN761" s="276"/>
      <c r="BO761" s="276"/>
      <c r="BP761" s="276"/>
      <c r="BQ761" s="276"/>
      <c r="BR761" s="276"/>
      <c r="BS761" s="276"/>
      <c r="BT761" s="276"/>
      <c r="BU761" s="276"/>
      <c r="BV761" s="276"/>
      <c r="BW761" s="276"/>
      <c r="BX761" s="276"/>
      <c r="BY761" s="276"/>
      <c r="BZ761" s="276"/>
      <c r="CA761" s="276"/>
      <c r="CB761" s="276"/>
      <c r="CC761" s="276"/>
      <c r="CD761" s="276"/>
      <c r="CE761" s="276"/>
    </row>
    <row r="762" spans="1:83" ht="12.65" customHeight="1" x14ac:dyDescent="0.35">
      <c r="A762" s="209" t="str">
        <f>RIGHT($C$83,3)&amp;"*"&amp;RIGHT($C$82,4)&amp;"*"&amp;AE$55&amp;"*"&amp;"A"</f>
        <v>152*2020*7200*A</v>
      </c>
      <c r="B762" s="275">
        <f>ROUND(AE59,0)</f>
        <v>18823</v>
      </c>
      <c r="C762" s="277">
        <f>ROUND(AE60,2)</f>
        <v>19.48</v>
      </c>
      <c r="D762" s="275">
        <f>ROUND(AE61,0)</f>
        <v>1560265</v>
      </c>
      <c r="E762" s="275">
        <f>ROUND(AE62,0)</f>
        <v>507115</v>
      </c>
      <c r="F762" s="275">
        <f>ROUND(AE63,0)</f>
        <v>59629</v>
      </c>
      <c r="G762" s="275">
        <f>ROUND(AE64,0)</f>
        <v>28433</v>
      </c>
      <c r="H762" s="275">
        <f>ROUND(AE65,0)</f>
        <v>0</v>
      </c>
      <c r="I762" s="275">
        <f>ROUND(AE66,0)</f>
        <v>16814</v>
      </c>
      <c r="J762" s="275">
        <f>ROUND(AE67,0)</f>
        <v>80827</v>
      </c>
      <c r="K762" s="275">
        <f>ROUND(AE68,0)</f>
        <v>6785</v>
      </c>
      <c r="L762" s="275">
        <f>ROUND(AE69,0)</f>
        <v>9102</v>
      </c>
      <c r="M762" s="275">
        <f>ROUND(AE70,0)</f>
        <v>0</v>
      </c>
      <c r="N762" s="275">
        <f>ROUND(AE75,0)</f>
        <v>5911894</v>
      </c>
      <c r="O762" s="275">
        <f>ROUND(AE73,0)</f>
        <v>489056</v>
      </c>
      <c r="P762" s="275">
        <f>IF(AE76&gt;0,ROUND(AE76,0),0)</f>
        <v>3887</v>
      </c>
      <c r="Q762" s="275">
        <f>IF(AE77&gt;0,ROUND(AE77,0),0)</f>
        <v>0</v>
      </c>
      <c r="R762" s="275">
        <f>IF(AE78&gt;0,ROUND(AE78,0),0)</f>
        <v>3887</v>
      </c>
      <c r="S762" s="275">
        <f>IF(AE79&gt;0,ROUND(AE79,0),0)</f>
        <v>7984</v>
      </c>
      <c r="T762" s="277">
        <f>IF(AE80&gt;0,ROUND(AE80,2),0)</f>
        <v>0</v>
      </c>
      <c r="U762" s="275"/>
      <c r="V762" s="276"/>
      <c r="W762" s="275"/>
      <c r="X762" s="275"/>
      <c r="Y762" s="275">
        <f t="shared" si="21"/>
        <v>728176</v>
      </c>
      <c r="Z762" s="276"/>
      <c r="AA762" s="276"/>
      <c r="AB762" s="276"/>
      <c r="AC762" s="276"/>
      <c r="AD762" s="276"/>
      <c r="AE762" s="276"/>
      <c r="AF762" s="276"/>
      <c r="AG762" s="276"/>
      <c r="AH762" s="276"/>
      <c r="AI762" s="276"/>
      <c r="AJ762" s="276"/>
      <c r="AK762" s="276"/>
      <c r="AL762" s="276"/>
      <c r="AM762" s="276"/>
      <c r="AN762" s="276"/>
      <c r="AO762" s="276"/>
      <c r="AP762" s="276"/>
      <c r="AQ762" s="276"/>
      <c r="AR762" s="276"/>
      <c r="AS762" s="276"/>
      <c r="AT762" s="276"/>
      <c r="AU762" s="276"/>
      <c r="AV762" s="276"/>
      <c r="AW762" s="276"/>
      <c r="AX762" s="276"/>
      <c r="AY762" s="276"/>
      <c r="AZ762" s="276"/>
      <c r="BA762" s="276"/>
      <c r="BB762" s="276"/>
      <c r="BC762" s="276"/>
      <c r="BD762" s="276"/>
      <c r="BE762" s="276"/>
      <c r="BF762" s="276"/>
      <c r="BG762" s="276"/>
      <c r="BH762" s="276"/>
      <c r="BI762" s="276"/>
      <c r="BJ762" s="276"/>
      <c r="BK762" s="276"/>
      <c r="BL762" s="276"/>
      <c r="BM762" s="276"/>
      <c r="BN762" s="276"/>
      <c r="BO762" s="276"/>
      <c r="BP762" s="276"/>
      <c r="BQ762" s="276"/>
      <c r="BR762" s="276"/>
      <c r="BS762" s="276"/>
      <c r="BT762" s="276"/>
      <c r="BU762" s="276"/>
      <c r="BV762" s="276"/>
      <c r="BW762" s="276"/>
      <c r="BX762" s="276"/>
      <c r="BY762" s="276"/>
      <c r="BZ762" s="276"/>
      <c r="CA762" s="276"/>
      <c r="CB762" s="276"/>
      <c r="CC762" s="276"/>
      <c r="CD762" s="276"/>
      <c r="CE762" s="276"/>
    </row>
    <row r="763" spans="1:83" ht="12.65" customHeight="1" x14ac:dyDescent="0.35">
      <c r="A763" s="209" t="str">
        <f>RIGHT($C$83,3)&amp;"*"&amp;RIGHT($C$82,4)&amp;"*"&amp;AF$55&amp;"*"&amp;"A"</f>
        <v>152*2020*7220*A</v>
      </c>
      <c r="B763" s="275">
        <f>ROUND(AF59,0)</f>
        <v>0</v>
      </c>
      <c r="C763" s="277">
        <f>ROUND(AF60,2)</f>
        <v>0</v>
      </c>
      <c r="D763" s="275">
        <f>ROUND(AF61,0)</f>
        <v>0</v>
      </c>
      <c r="E763" s="275">
        <f>ROUND(AF62,0)</f>
        <v>0</v>
      </c>
      <c r="F763" s="275">
        <f>ROUND(AF63,0)</f>
        <v>0</v>
      </c>
      <c r="G763" s="275">
        <f>ROUND(AF64,0)</f>
        <v>0</v>
      </c>
      <c r="H763" s="275">
        <f>ROUND(AF65,0)</f>
        <v>0</v>
      </c>
      <c r="I763" s="275">
        <f>ROUND(AF66,0)</f>
        <v>0</v>
      </c>
      <c r="J763" s="275">
        <f>ROUND(AF67,0)</f>
        <v>0</v>
      </c>
      <c r="K763" s="275">
        <f>ROUND(AF68,0)</f>
        <v>0</v>
      </c>
      <c r="L763" s="275">
        <f>ROUND(AF69,0)</f>
        <v>0</v>
      </c>
      <c r="M763" s="275">
        <f>ROUND(AF70,0)</f>
        <v>0</v>
      </c>
      <c r="N763" s="275">
        <f>ROUND(AF75,0)</f>
        <v>0</v>
      </c>
      <c r="O763" s="275">
        <f>ROUND(AF73,0)</f>
        <v>0</v>
      </c>
      <c r="P763" s="275">
        <f>IF(AF76&gt;0,ROUND(AF76,0),0)</f>
        <v>0</v>
      </c>
      <c r="Q763" s="275">
        <f>IF(AF77&gt;0,ROUND(AF77,0),0)</f>
        <v>0</v>
      </c>
      <c r="R763" s="275">
        <f>IF(AF78&gt;0,ROUND(AF78,0),0)</f>
        <v>0</v>
      </c>
      <c r="S763" s="275">
        <f>IF(AF79&gt;0,ROUND(AF79,0),0)</f>
        <v>0</v>
      </c>
      <c r="T763" s="277">
        <f>IF(AF80&gt;0,ROUND(AF80,2),0)</f>
        <v>0</v>
      </c>
      <c r="U763" s="275"/>
      <c r="V763" s="276"/>
      <c r="W763" s="275"/>
      <c r="X763" s="275"/>
      <c r="Y763" s="275">
        <f t="shared" si="21"/>
        <v>0</v>
      </c>
      <c r="Z763" s="276"/>
      <c r="AA763" s="276"/>
      <c r="AB763" s="276"/>
      <c r="AC763" s="276"/>
      <c r="AD763" s="276"/>
      <c r="AE763" s="276"/>
      <c r="AF763" s="276"/>
      <c r="AG763" s="276"/>
      <c r="AH763" s="276"/>
      <c r="AI763" s="276"/>
      <c r="AJ763" s="276"/>
      <c r="AK763" s="276"/>
      <c r="AL763" s="276"/>
      <c r="AM763" s="276"/>
      <c r="AN763" s="276"/>
      <c r="AO763" s="276"/>
      <c r="AP763" s="276"/>
      <c r="AQ763" s="276"/>
      <c r="AR763" s="276"/>
      <c r="AS763" s="276"/>
      <c r="AT763" s="276"/>
      <c r="AU763" s="276"/>
      <c r="AV763" s="276"/>
      <c r="AW763" s="276"/>
      <c r="AX763" s="276"/>
      <c r="AY763" s="276"/>
      <c r="AZ763" s="276"/>
      <c r="BA763" s="276"/>
      <c r="BB763" s="276"/>
      <c r="BC763" s="276"/>
      <c r="BD763" s="276"/>
      <c r="BE763" s="276"/>
      <c r="BF763" s="276"/>
      <c r="BG763" s="276"/>
      <c r="BH763" s="276"/>
      <c r="BI763" s="276"/>
      <c r="BJ763" s="276"/>
      <c r="BK763" s="276"/>
      <c r="BL763" s="276"/>
      <c r="BM763" s="276"/>
      <c r="BN763" s="276"/>
      <c r="BO763" s="276"/>
      <c r="BP763" s="276"/>
      <c r="BQ763" s="276"/>
      <c r="BR763" s="276"/>
      <c r="BS763" s="276"/>
      <c r="BT763" s="276"/>
      <c r="BU763" s="276"/>
      <c r="BV763" s="276"/>
      <c r="BW763" s="276"/>
      <c r="BX763" s="276"/>
      <c r="BY763" s="276"/>
      <c r="BZ763" s="276"/>
      <c r="CA763" s="276"/>
      <c r="CB763" s="276"/>
      <c r="CC763" s="276"/>
      <c r="CD763" s="276"/>
      <c r="CE763" s="276"/>
    </row>
    <row r="764" spans="1:83" ht="12.65" customHeight="1" x14ac:dyDescent="0.35">
      <c r="A764" s="209" t="str">
        <f>RIGHT($C$83,3)&amp;"*"&amp;RIGHT($C$82,4)&amp;"*"&amp;AG$55&amp;"*"&amp;"A"</f>
        <v>152*2020*7230*A</v>
      </c>
      <c r="B764" s="275">
        <f>ROUND(AG59,0)</f>
        <v>16296</v>
      </c>
      <c r="C764" s="277">
        <f>ROUND(AG60,2)</f>
        <v>31.06</v>
      </c>
      <c r="D764" s="275">
        <f>ROUND(AG61,0)</f>
        <v>3534836</v>
      </c>
      <c r="E764" s="275">
        <f>ROUND(AG62,0)</f>
        <v>903770</v>
      </c>
      <c r="F764" s="275">
        <f>ROUND(AG63,0)</f>
        <v>2965368</v>
      </c>
      <c r="G764" s="275">
        <f>ROUND(AG64,0)</f>
        <v>292274</v>
      </c>
      <c r="H764" s="275">
        <f>ROUND(AG65,0)</f>
        <v>480</v>
      </c>
      <c r="I764" s="275">
        <f>ROUND(AG66,0)</f>
        <v>419078</v>
      </c>
      <c r="J764" s="275">
        <f>ROUND(AG67,0)</f>
        <v>198464</v>
      </c>
      <c r="K764" s="275">
        <f>ROUND(AG68,0)</f>
        <v>11299</v>
      </c>
      <c r="L764" s="275">
        <f>ROUND(AG69,0)</f>
        <v>44338</v>
      </c>
      <c r="M764" s="275">
        <f>ROUND(AG70,0)</f>
        <v>0</v>
      </c>
      <c r="N764" s="275">
        <f>ROUND(AG75,0)</f>
        <v>46259606</v>
      </c>
      <c r="O764" s="275">
        <f>ROUND(AG73,0)</f>
        <v>2378246</v>
      </c>
      <c r="P764" s="275">
        <f>IF(AG76&gt;0,ROUND(AG76,0),0)</f>
        <v>9543</v>
      </c>
      <c r="Q764" s="275">
        <f>IF(AG77&gt;0,ROUND(AG77,0),0)</f>
        <v>810</v>
      </c>
      <c r="R764" s="275">
        <f>IF(AG78&gt;0,ROUND(AG78,0),0)</f>
        <v>9543</v>
      </c>
      <c r="S764" s="275">
        <f>IF(AG79&gt;0,ROUND(AG79,0),0)</f>
        <v>62763</v>
      </c>
      <c r="T764" s="277">
        <f>IF(AG80&gt;0,ROUND(AG80,2),0)</f>
        <v>31.06</v>
      </c>
      <c r="U764" s="275"/>
      <c r="V764" s="276"/>
      <c r="W764" s="275"/>
      <c r="X764" s="275"/>
      <c r="Y764" s="275">
        <f t="shared" si="21"/>
        <v>5510233</v>
      </c>
      <c r="Z764" s="276"/>
      <c r="AA764" s="276"/>
      <c r="AB764" s="276"/>
      <c r="AC764" s="276"/>
      <c r="AD764" s="276"/>
      <c r="AE764" s="276"/>
      <c r="AF764" s="276"/>
      <c r="AG764" s="276"/>
      <c r="AH764" s="276"/>
      <c r="AI764" s="276"/>
      <c r="AJ764" s="276"/>
      <c r="AK764" s="276"/>
      <c r="AL764" s="276"/>
      <c r="AM764" s="276"/>
      <c r="AN764" s="276"/>
      <c r="AO764" s="276"/>
      <c r="AP764" s="276"/>
      <c r="AQ764" s="276"/>
      <c r="AR764" s="276"/>
      <c r="AS764" s="276"/>
      <c r="AT764" s="276"/>
      <c r="AU764" s="276"/>
      <c r="AV764" s="276"/>
      <c r="AW764" s="276"/>
      <c r="AX764" s="276"/>
      <c r="AY764" s="276"/>
      <c r="AZ764" s="276"/>
      <c r="BA764" s="276"/>
      <c r="BB764" s="276"/>
      <c r="BC764" s="276"/>
      <c r="BD764" s="276"/>
      <c r="BE764" s="276"/>
      <c r="BF764" s="276"/>
      <c r="BG764" s="276"/>
      <c r="BH764" s="276"/>
      <c r="BI764" s="276"/>
      <c r="BJ764" s="276"/>
      <c r="BK764" s="276"/>
      <c r="BL764" s="276"/>
      <c r="BM764" s="276"/>
      <c r="BN764" s="276"/>
      <c r="BO764" s="276"/>
      <c r="BP764" s="276"/>
      <c r="BQ764" s="276"/>
      <c r="BR764" s="276"/>
      <c r="BS764" s="276"/>
      <c r="BT764" s="276"/>
      <c r="BU764" s="276"/>
      <c r="BV764" s="276"/>
      <c r="BW764" s="276"/>
      <c r="BX764" s="276"/>
      <c r="BY764" s="276"/>
      <c r="BZ764" s="276"/>
      <c r="CA764" s="276"/>
      <c r="CB764" s="276"/>
      <c r="CC764" s="276"/>
      <c r="CD764" s="276"/>
      <c r="CE764" s="276"/>
    </row>
    <row r="765" spans="1:83" ht="12.65" customHeight="1" x14ac:dyDescent="0.35">
      <c r="A765" s="209" t="str">
        <f>RIGHT($C$83,3)&amp;"*"&amp;RIGHT($C$82,4)&amp;"*"&amp;AH$55&amp;"*"&amp;"A"</f>
        <v>152*2020*7240*A</v>
      </c>
      <c r="B765" s="275">
        <f>ROUND(AH59,0)</f>
        <v>0</v>
      </c>
      <c r="C765" s="277">
        <f>ROUND(AH60,2)</f>
        <v>0</v>
      </c>
      <c r="D765" s="275">
        <f>ROUND(AH61,0)</f>
        <v>0</v>
      </c>
      <c r="E765" s="275">
        <f>ROUND(AH62,0)</f>
        <v>0</v>
      </c>
      <c r="F765" s="275">
        <f>ROUND(AH63,0)</f>
        <v>0</v>
      </c>
      <c r="G765" s="275">
        <f>ROUND(AH64,0)</f>
        <v>0</v>
      </c>
      <c r="H765" s="275">
        <f>ROUND(AH65,0)</f>
        <v>0</v>
      </c>
      <c r="I765" s="275">
        <f>ROUND(AH66,0)</f>
        <v>0</v>
      </c>
      <c r="J765" s="275">
        <f>ROUND(AH67,0)</f>
        <v>0</v>
      </c>
      <c r="K765" s="275">
        <f>ROUND(AH68,0)</f>
        <v>0</v>
      </c>
      <c r="L765" s="275">
        <f>ROUND(AH69,0)</f>
        <v>0</v>
      </c>
      <c r="M765" s="275">
        <f>ROUND(AH70,0)</f>
        <v>0</v>
      </c>
      <c r="N765" s="275">
        <f>ROUND(AH75,0)</f>
        <v>0</v>
      </c>
      <c r="O765" s="275">
        <f>ROUND(AH73,0)</f>
        <v>0</v>
      </c>
      <c r="P765" s="275">
        <f>IF(AH76&gt;0,ROUND(AH76,0),0)</f>
        <v>0</v>
      </c>
      <c r="Q765" s="275">
        <f>IF(AH77&gt;0,ROUND(AH77,0),0)</f>
        <v>0</v>
      </c>
      <c r="R765" s="275">
        <f>IF(AH78&gt;0,ROUND(AH78,0),0)</f>
        <v>0</v>
      </c>
      <c r="S765" s="275">
        <f>IF(AH79&gt;0,ROUND(AH79,0),0)</f>
        <v>0</v>
      </c>
      <c r="T765" s="277">
        <f>IF(AH80&gt;0,ROUND(AH80,2),0)</f>
        <v>0</v>
      </c>
      <c r="U765" s="275"/>
      <c r="V765" s="276"/>
      <c r="W765" s="275"/>
      <c r="X765" s="275"/>
      <c r="Y765" s="275">
        <f t="shared" si="21"/>
        <v>0</v>
      </c>
      <c r="Z765" s="276"/>
      <c r="AA765" s="276"/>
      <c r="AB765" s="276"/>
      <c r="AC765" s="276"/>
      <c r="AD765" s="276"/>
      <c r="AE765" s="276"/>
      <c r="AF765" s="276"/>
      <c r="AG765" s="276"/>
      <c r="AH765" s="276"/>
      <c r="AI765" s="276"/>
      <c r="AJ765" s="276"/>
      <c r="AK765" s="276"/>
      <c r="AL765" s="276"/>
      <c r="AM765" s="276"/>
      <c r="AN765" s="276"/>
      <c r="AO765" s="276"/>
      <c r="AP765" s="276"/>
      <c r="AQ765" s="276"/>
      <c r="AR765" s="276"/>
      <c r="AS765" s="276"/>
      <c r="AT765" s="276"/>
      <c r="AU765" s="276"/>
      <c r="AV765" s="276"/>
      <c r="AW765" s="276"/>
      <c r="AX765" s="276"/>
      <c r="AY765" s="276"/>
      <c r="AZ765" s="276"/>
      <c r="BA765" s="276"/>
      <c r="BB765" s="276"/>
      <c r="BC765" s="276"/>
      <c r="BD765" s="276"/>
      <c r="BE765" s="276"/>
      <c r="BF765" s="276"/>
      <c r="BG765" s="276"/>
      <c r="BH765" s="276"/>
      <c r="BI765" s="276"/>
      <c r="BJ765" s="276"/>
      <c r="BK765" s="276"/>
      <c r="BL765" s="276"/>
      <c r="BM765" s="276"/>
      <c r="BN765" s="276"/>
      <c r="BO765" s="276"/>
      <c r="BP765" s="276"/>
      <c r="BQ765" s="276"/>
      <c r="BR765" s="276"/>
      <c r="BS765" s="276"/>
      <c r="BT765" s="276"/>
      <c r="BU765" s="276"/>
      <c r="BV765" s="276"/>
      <c r="BW765" s="276"/>
      <c r="BX765" s="276"/>
      <c r="BY765" s="276"/>
      <c r="BZ765" s="276"/>
      <c r="CA765" s="276"/>
      <c r="CB765" s="276"/>
      <c r="CC765" s="276"/>
      <c r="CD765" s="276"/>
      <c r="CE765" s="276"/>
    </row>
    <row r="766" spans="1:83" ht="12.65" customHeight="1" x14ac:dyDescent="0.35">
      <c r="A766" s="209" t="str">
        <f>RIGHT($C$83,3)&amp;"*"&amp;RIGHT($C$82,4)&amp;"*"&amp;AI$55&amp;"*"&amp;"A"</f>
        <v>152*2020*7250*A</v>
      </c>
      <c r="B766" s="275">
        <f>ROUND(AI59,0)</f>
        <v>0</v>
      </c>
      <c r="C766" s="277">
        <f>ROUND(AI60,2)</f>
        <v>0</v>
      </c>
      <c r="D766" s="275">
        <f>ROUND(AI61,0)</f>
        <v>0</v>
      </c>
      <c r="E766" s="275">
        <f>ROUND(AI62,0)</f>
        <v>0</v>
      </c>
      <c r="F766" s="275">
        <f>ROUND(AI63,0)</f>
        <v>0</v>
      </c>
      <c r="G766" s="275">
        <f>ROUND(AI64,0)</f>
        <v>0</v>
      </c>
      <c r="H766" s="275">
        <f>ROUND(AI65,0)</f>
        <v>0</v>
      </c>
      <c r="I766" s="275">
        <f>ROUND(AI66,0)</f>
        <v>0</v>
      </c>
      <c r="J766" s="275">
        <f>ROUND(AI67,0)</f>
        <v>0</v>
      </c>
      <c r="K766" s="275">
        <f>ROUND(AI68,0)</f>
        <v>0</v>
      </c>
      <c r="L766" s="275">
        <f>ROUND(AI69,0)</f>
        <v>0</v>
      </c>
      <c r="M766" s="275">
        <f>ROUND(AI70,0)</f>
        <v>0</v>
      </c>
      <c r="N766" s="275">
        <f>ROUND(AI75,0)</f>
        <v>0</v>
      </c>
      <c r="O766" s="275">
        <f>ROUND(AI73,0)</f>
        <v>0</v>
      </c>
      <c r="P766" s="275">
        <f>IF(AI76&gt;0,ROUND(AI76,0),0)</f>
        <v>0</v>
      </c>
      <c r="Q766" s="275">
        <f>IF(AI77&gt;0,ROUND(AI77,0),0)</f>
        <v>0</v>
      </c>
      <c r="R766" s="275">
        <f>IF(AI78&gt;0,ROUND(AI78,0),0)</f>
        <v>0</v>
      </c>
      <c r="S766" s="275">
        <f>IF(AI79&gt;0,ROUND(AI79,0),0)</f>
        <v>0</v>
      </c>
      <c r="T766" s="277">
        <f>IF(AI80&gt;0,ROUND(AI80,2),0)</f>
        <v>0</v>
      </c>
      <c r="U766" s="275"/>
      <c r="V766" s="276"/>
      <c r="W766" s="275"/>
      <c r="X766" s="275"/>
      <c r="Y766" s="275">
        <f t="shared" si="21"/>
        <v>0</v>
      </c>
      <c r="Z766" s="276"/>
      <c r="AA766" s="276"/>
      <c r="AB766" s="276"/>
      <c r="AC766" s="276"/>
      <c r="AD766" s="276"/>
      <c r="AE766" s="276"/>
      <c r="AF766" s="276"/>
      <c r="AG766" s="276"/>
      <c r="AH766" s="276"/>
      <c r="AI766" s="276"/>
      <c r="AJ766" s="276"/>
      <c r="AK766" s="276"/>
      <c r="AL766" s="276"/>
      <c r="AM766" s="276"/>
      <c r="AN766" s="276"/>
      <c r="AO766" s="276"/>
      <c r="AP766" s="276"/>
      <c r="AQ766" s="276"/>
      <c r="AR766" s="276"/>
      <c r="AS766" s="276"/>
      <c r="AT766" s="276"/>
      <c r="AU766" s="276"/>
      <c r="AV766" s="276"/>
      <c r="AW766" s="276"/>
      <c r="AX766" s="276"/>
      <c r="AY766" s="276"/>
      <c r="AZ766" s="276"/>
      <c r="BA766" s="276"/>
      <c r="BB766" s="276"/>
      <c r="BC766" s="276"/>
      <c r="BD766" s="276"/>
      <c r="BE766" s="276"/>
      <c r="BF766" s="276"/>
      <c r="BG766" s="276"/>
      <c r="BH766" s="276"/>
      <c r="BI766" s="276"/>
      <c r="BJ766" s="276"/>
      <c r="BK766" s="276"/>
      <c r="BL766" s="276"/>
      <c r="BM766" s="276"/>
      <c r="BN766" s="276"/>
      <c r="BO766" s="276"/>
      <c r="BP766" s="276"/>
      <c r="BQ766" s="276"/>
      <c r="BR766" s="276"/>
      <c r="BS766" s="276"/>
      <c r="BT766" s="276"/>
      <c r="BU766" s="276"/>
      <c r="BV766" s="276"/>
      <c r="BW766" s="276"/>
      <c r="BX766" s="276"/>
      <c r="BY766" s="276"/>
      <c r="BZ766" s="276"/>
      <c r="CA766" s="276"/>
      <c r="CB766" s="276"/>
      <c r="CC766" s="276"/>
      <c r="CD766" s="276"/>
      <c r="CE766" s="276"/>
    </row>
    <row r="767" spans="1:83" ht="12.65" customHeight="1" x14ac:dyDescent="0.35">
      <c r="A767" s="209" t="str">
        <f>RIGHT($C$83,3)&amp;"*"&amp;RIGHT($C$82,4)&amp;"*"&amp;AJ$55&amp;"*"&amp;"A"</f>
        <v>152*2020*7260*A</v>
      </c>
      <c r="B767" s="275">
        <f>ROUND(AJ59,0)</f>
        <v>0</v>
      </c>
      <c r="C767" s="277">
        <f>ROUND(AJ60,2)</f>
        <v>0</v>
      </c>
      <c r="D767" s="275">
        <f>ROUND(AJ61,0)</f>
        <v>0</v>
      </c>
      <c r="E767" s="275">
        <f>ROUND(AJ62,0)</f>
        <v>0</v>
      </c>
      <c r="F767" s="275">
        <f>ROUND(AJ63,0)</f>
        <v>0</v>
      </c>
      <c r="G767" s="275">
        <f>ROUND(AJ64,0)</f>
        <v>0</v>
      </c>
      <c r="H767" s="275">
        <f>ROUND(AJ65,0)</f>
        <v>0</v>
      </c>
      <c r="I767" s="275">
        <f>ROUND(AJ66,0)</f>
        <v>0</v>
      </c>
      <c r="J767" s="275">
        <f>ROUND(AJ67,0)</f>
        <v>0</v>
      </c>
      <c r="K767" s="275">
        <f>ROUND(AJ68,0)</f>
        <v>0</v>
      </c>
      <c r="L767" s="275">
        <f>ROUND(AJ69,0)</f>
        <v>0</v>
      </c>
      <c r="M767" s="275">
        <f>ROUND(AJ70,0)</f>
        <v>0</v>
      </c>
      <c r="N767" s="275">
        <f>ROUND(AJ75,0)</f>
        <v>0</v>
      </c>
      <c r="O767" s="275">
        <f>ROUND(AJ73,0)</f>
        <v>0</v>
      </c>
      <c r="P767" s="275">
        <f>IF(AJ76&gt;0,ROUND(AJ76,0),0)</f>
        <v>0</v>
      </c>
      <c r="Q767" s="275">
        <f>IF(AJ77&gt;0,ROUND(AJ77,0),0)</f>
        <v>0</v>
      </c>
      <c r="R767" s="275">
        <f>IF(AJ78&gt;0,ROUND(AJ78,0),0)</f>
        <v>0</v>
      </c>
      <c r="S767" s="275">
        <f>IF(AJ79&gt;0,ROUND(AJ79,0),0)</f>
        <v>0</v>
      </c>
      <c r="T767" s="277">
        <f>IF(AJ80&gt;0,ROUND(AJ80,2),0)</f>
        <v>0</v>
      </c>
      <c r="U767" s="275"/>
      <c r="V767" s="276"/>
      <c r="W767" s="275"/>
      <c r="X767" s="275"/>
      <c r="Y767" s="275">
        <f t="shared" si="21"/>
        <v>0</v>
      </c>
      <c r="Z767" s="276"/>
      <c r="AA767" s="276"/>
      <c r="AB767" s="276"/>
      <c r="AC767" s="276"/>
      <c r="AD767" s="276"/>
      <c r="AE767" s="276"/>
      <c r="AF767" s="276"/>
      <c r="AG767" s="276"/>
      <c r="AH767" s="276"/>
      <c r="AI767" s="276"/>
      <c r="AJ767" s="276"/>
      <c r="AK767" s="276"/>
      <c r="AL767" s="276"/>
      <c r="AM767" s="276"/>
      <c r="AN767" s="276"/>
      <c r="AO767" s="276"/>
      <c r="AP767" s="276"/>
      <c r="AQ767" s="276"/>
      <c r="AR767" s="276"/>
      <c r="AS767" s="276"/>
      <c r="AT767" s="276"/>
      <c r="AU767" s="276"/>
      <c r="AV767" s="276"/>
      <c r="AW767" s="276"/>
      <c r="AX767" s="276"/>
      <c r="AY767" s="276"/>
      <c r="AZ767" s="276"/>
      <c r="BA767" s="276"/>
      <c r="BB767" s="276"/>
      <c r="BC767" s="276"/>
      <c r="BD767" s="276"/>
      <c r="BE767" s="276"/>
      <c r="BF767" s="276"/>
      <c r="BG767" s="276"/>
      <c r="BH767" s="276"/>
      <c r="BI767" s="276"/>
      <c r="BJ767" s="276"/>
      <c r="BK767" s="276"/>
      <c r="BL767" s="276"/>
      <c r="BM767" s="276"/>
      <c r="BN767" s="276"/>
      <c r="BO767" s="276"/>
      <c r="BP767" s="276"/>
      <c r="BQ767" s="276"/>
      <c r="BR767" s="276"/>
      <c r="BS767" s="276"/>
      <c r="BT767" s="276"/>
      <c r="BU767" s="276"/>
      <c r="BV767" s="276"/>
      <c r="BW767" s="276"/>
      <c r="BX767" s="276"/>
      <c r="BY767" s="276"/>
      <c r="BZ767" s="276"/>
      <c r="CA767" s="276"/>
      <c r="CB767" s="276"/>
      <c r="CC767" s="276"/>
      <c r="CD767" s="276"/>
      <c r="CE767" s="276"/>
    </row>
    <row r="768" spans="1:83" ht="12.65" customHeight="1" x14ac:dyDescent="0.35">
      <c r="A768" s="209" t="str">
        <f>RIGHT($C$83,3)&amp;"*"&amp;RIGHT($C$82,4)&amp;"*"&amp;AK$55&amp;"*"&amp;"A"</f>
        <v>152*2020*7310*A</v>
      </c>
      <c r="B768" s="275">
        <f>ROUND(AK59,0)</f>
        <v>0</v>
      </c>
      <c r="C768" s="277">
        <f>ROUND(AK60,2)</f>
        <v>0</v>
      </c>
      <c r="D768" s="275">
        <f>ROUND(AK61,0)</f>
        <v>0</v>
      </c>
      <c r="E768" s="275">
        <f>ROUND(AK62,0)</f>
        <v>0</v>
      </c>
      <c r="F768" s="275">
        <f>ROUND(AK63,0)</f>
        <v>0</v>
      </c>
      <c r="G768" s="275">
        <f>ROUND(AK64,0)</f>
        <v>0</v>
      </c>
      <c r="H768" s="275">
        <f>ROUND(AK65,0)</f>
        <v>0</v>
      </c>
      <c r="I768" s="275">
        <f>ROUND(AK66,0)</f>
        <v>0</v>
      </c>
      <c r="J768" s="275">
        <f>ROUND(AK67,0)</f>
        <v>0</v>
      </c>
      <c r="K768" s="275">
        <f>ROUND(AK68,0)</f>
        <v>0</v>
      </c>
      <c r="L768" s="275">
        <f>ROUND(AK69,0)</f>
        <v>0</v>
      </c>
      <c r="M768" s="275">
        <f>ROUND(AK70,0)</f>
        <v>0</v>
      </c>
      <c r="N768" s="275">
        <f>ROUND(AK75,0)</f>
        <v>0</v>
      </c>
      <c r="O768" s="275">
        <f>ROUND(AK73,0)</f>
        <v>0</v>
      </c>
      <c r="P768" s="275">
        <f>IF(AK76&gt;0,ROUND(AK76,0),0)</f>
        <v>0</v>
      </c>
      <c r="Q768" s="275">
        <f>IF(AK77&gt;0,ROUND(AK77,0),0)</f>
        <v>0</v>
      </c>
      <c r="R768" s="275">
        <f>IF(AK78&gt;0,ROUND(AK78,0),0)</f>
        <v>0</v>
      </c>
      <c r="S768" s="275">
        <f>IF(AK79&gt;0,ROUND(AK79,0),0)</f>
        <v>0</v>
      </c>
      <c r="T768" s="277">
        <f>IF(AK80&gt;0,ROUND(AK80,2),0)</f>
        <v>0</v>
      </c>
      <c r="U768" s="275"/>
      <c r="V768" s="276"/>
      <c r="W768" s="275"/>
      <c r="X768" s="275"/>
      <c r="Y768" s="275">
        <f t="shared" si="21"/>
        <v>0</v>
      </c>
      <c r="Z768" s="276"/>
      <c r="AA768" s="276"/>
      <c r="AB768" s="276"/>
      <c r="AC768" s="276"/>
      <c r="AD768" s="276"/>
      <c r="AE768" s="276"/>
      <c r="AF768" s="276"/>
      <c r="AG768" s="276"/>
      <c r="AH768" s="276"/>
      <c r="AI768" s="276"/>
      <c r="AJ768" s="276"/>
      <c r="AK768" s="276"/>
      <c r="AL768" s="276"/>
      <c r="AM768" s="276"/>
      <c r="AN768" s="276"/>
      <c r="AO768" s="276"/>
      <c r="AP768" s="276"/>
      <c r="AQ768" s="276"/>
      <c r="AR768" s="276"/>
      <c r="AS768" s="276"/>
      <c r="AT768" s="276"/>
      <c r="AU768" s="276"/>
      <c r="AV768" s="276"/>
      <c r="AW768" s="276"/>
      <c r="AX768" s="276"/>
      <c r="AY768" s="276"/>
      <c r="AZ768" s="276"/>
      <c r="BA768" s="276"/>
      <c r="BB768" s="276"/>
      <c r="BC768" s="276"/>
      <c r="BD768" s="276"/>
      <c r="BE768" s="276"/>
      <c r="BF768" s="276"/>
      <c r="BG768" s="276"/>
      <c r="BH768" s="276"/>
      <c r="BI768" s="276"/>
      <c r="BJ768" s="276"/>
      <c r="BK768" s="276"/>
      <c r="BL768" s="276"/>
      <c r="BM768" s="276"/>
      <c r="BN768" s="276"/>
      <c r="BO768" s="276"/>
      <c r="BP768" s="276"/>
      <c r="BQ768" s="276"/>
      <c r="BR768" s="276"/>
      <c r="BS768" s="276"/>
      <c r="BT768" s="276"/>
      <c r="BU768" s="276"/>
      <c r="BV768" s="276"/>
      <c r="BW768" s="276"/>
      <c r="BX768" s="276"/>
      <c r="BY768" s="276"/>
      <c r="BZ768" s="276"/>
      <c r="CA768" s="276"/>
      <c r="CB768" s="276"/>
      <c r="CC768" s="276"/>
      <c r="CD768" s="276"/>
      <c r="CE768" s="276"/>
    </row>
    <row r="769" spans="1:83" ht="12.65" customHeight="1" x14ac:dyDescent="0.35">
      <c r="A769" s="209" t="str">
        <f>RIGHT($C$83,3)&amp;"*"&amp;RIGHT($C$82,4)&amp;"*"&amp;AL$55&amp;"*"&amp;"A"</f>
        <v>152*2020*7320*A</v>
      </c>
      <c r="B769" s="275">
        <f>ROUND(AL59,0)</f>
        <v>0</v>
      </c>
      <c r="C769" s="277">
        <f>ROUND(AL60,2)</f>
        <v>0</v>
      </c>
      <c r="D769" s="275">
        <f>ROUND(AL61,0)</f>
        <v>0</v>
      </c>
      <c r="E769" s="275">
        <f>ROUND(AL62,0)</f>
        <v>0</v>
      </c>
      <c r="F769" s="275">
        <f>ROUND(AL63,0)</f>
        <v>0</v>
      </c>
      <c r="G769" s="275">
        <f>ROUND(AL64,0)</f>
        <v>0</v>
      </c>
      <c r="H769" s="275">
        <f>ROUND(AL65,0)</f>
        <v>0</v>
      </c>
      <c r="I769" s="275">
        <f>ROUND(AL66,0)</f>
        <v>0</v>
      </c>
      <c r="J769" s="275">
        <f>ROUND(AL67,0)</f>
        <v>0</v>
      </c>
      <c r="K769" s="275">
        <f>ROUND(AL68,0)</f>
        <v>0</v>
      </c>
      <c r="L769" s="275">
        <f>ROUND(AL69,0)</f>
        <v>0</v>
      </c>
      <c r="M769" s="275">
        <f>ROUND(AL70,0)</f>
        <v>0</v>
      </c>
      <c r="N769" s="275">
        <f>ROUND(AL75,0)</f>
        <v>0</v>
      </c>
      <c r="O769" s="275">
        <f>ROUND(AL73,0)</f>
        <v>0</v>
      </c>
      <c r="P769" s="275">
        <f>IF(AL76&gt;0,ROUND(AL76,0),0)</f>
        <v>0</v>
      </c>
      <c r="Q769" s="275">
        <f>IF(AL77&gt;0,ROUND(AL77,0),0)</f>
        <v>0</v>
      </c>
      <c r="R769" s="275">
        <f>IF(AL78&gt;0,ROUND(AL78,0),0)</f>
        <v>0</v>
      </c>
      <c r="S769" s="275">
        <f>IF(AL79&gt;0,ROUND(AL79,0),0)</f>
        <v>0</v>
      </c>
      <c r="T769" s="277">
        <f>IF(AL80&gt;0,ROUND(AL80,2),0)</f>
        <v>0</v>
      </c>
      <c r="U769" s="275"/>
      <c r="V769" s="276"/>
      <c r="W769" s="275"/>
      <c r="X769" s="275"/>
      <c r="Y769" s="275">
        <f t="shared" si="21"/>
        <v>0</v>
      </c>
      <c r="Z769" s="276"/>
      <c r="AA769" s="276"/>
      <c r="AB769" s="276"/>
      <c r="AC769" s="276"/>
      <c r="AD769" s="276"/>
      <c r="AE769" s="276"/>
      <c r="AF769" s="276"/>
      <c r="AG769" s="276"/>
      <c r="AH769" s="276"/>
      <c r="AI769" s="276"/>
      <c r="AJ769" s="276"/>
      <c r="AK769" s="276"/>
      <c r="AL769" s="276"/>
      <c r="AM769" s="276"/>
      <c r="AN769" s="276"/>
      <c r="AO769" s="276"/>
      <c r="AP769" s="276"/>
      <c r="AQ769" s="276"/>
      <c r="AR769" s="276"/>
      <c r="AS769" s="276"/>
      <c r="AT769" s="276"/>
      <c r="AU769" s="276"/>
      <c r="AV769" s="276"/>
      <c r="AW769" s="276"/>
      <c r="AX769" s="276"/>
      <c r="AY769" s="276"/>
      <c r="AZ769" s="276"/>
      <c r="BA769" s="276"/>
      <c r="BB769" s="276"/>
      <c r="BC769" s="276"/>
      <c r="BD769" s="276"/>
      <c r="BE769" s="276"/>
      <c r="BF769" s="276"/>
      <c r="BG769" s="276"/>
      <c r="BH769" s="276"/>
      <c r="BI769" s="276"/>
      <c r="BJ769" s="276"/>
      <c r="BK769" s="276"/>
      <c r="BL769" s="276"/>
      <c r="BM769" s="276"/>
      <c r="BN769" s="276"/>
      <c r="BO769" s="276"/>
      <c r="BP769" s="276"/>
      <c r="BQ769" s="276"/>
      <c r="BR769" s="276"/>
      <c r="BS769" s="276"/>
      <c r="BT769" s="276"/>
      <c r="BU769" s="276"/>
      <c r="BV769" s="276"/>
      <c r="BW769" s="276"/>
      <c r="BX769" s="276"/>
      <c r="BY769" s="276"/>
      <c r="BZ769" s="276"/>
      <c r="CA769" s="276"/>
      <c r="CB769" s="276"/>
      <c r="CC769" s="276"/>
      <c r="CD769" s="276"/>
      <c r="CE769" s="276"/>
    </row>
    <row r="770" spans="1:83" ht="12.65" customHeight="1" x14ac:dyDescent="0.35">
      <c r="A770" s="209" t="str">
        <f>RIGHT($C$83,3)&amp;"*"&amp;RIGHT($C$82,4)&amp;"*"&amp;AM$55&amp;"*"&amp;"A"</f>
        <v>152*2020*7330*A</v>
      </c>
      <c r="B770" s="275">
        <f>ROUND(AM59,0)</f>
        <v>0</v>
      </c>
      <c r="C770" s="277">
        <f>ROUND(AM60,2)</f>
        <v>0</v>
      </c>
      <c r="D770" s="275">
        <f>ROUND(AM61,0)</f>
        <v>0</v>
      </c>
      <c r="E770" s="275">
        <f>ROUND(AM62,0)</f>
        <v>0</v>
      </c>
      <c r="F770" s="275">
        <f>ROUND(AM63,0)</f>
        <v>0</v>
      </c>
      <c r="G770" s="275">
        <f>ROUND(AM64,0)</f>
        <v>0</v>
      </c>
      <c r="H770" s="275">
        <f>ROUND(AM65,0)</f>
        <v>0</v>
      </c>
      <c r="I770" s="275">
        <f>ROUND(AM66,0)</f>
        <v>0</v>
      </c>
      <c r="J770" s="275">
        <f>ROUND(AM67,0)</f>
        <v>0</v>
      </c>
      <c r="K770" s="275">
        <f>ROUND(AM68,0)</f>
        <v>0</v>
      </c>
      <c r="L770" s="275">
        <f>ROUND(AM69,0)</f>
        <v>0</v>
      </c>
      <c r="M770" s="275">
        <f>ROUND(AM70,0)</f>
        <v>0</v>
      </c>
      <c r="N770" s="275">
        <f>ROUND(AM75,0)</f>
        <v>0</v>
      </c>
      <c r="O770" s="275">
        <f>ROUND(AM73,0)</f>
        <v>0</v>
      </c>
      <c r="P770" s="275">
        <f>IF(AM76&gt;0,ROUND(AM76,0),0)</f>
        <v>0</v>
      </c>
      <c r="Q770" s="275">
        <f>IF(AM77&gt;0,ROUND(AM77,0),0)</f>
        <v>0</v>
      </c>
      <c r="R770" s="275">
        <f>IF(AM78&gt;0,ROUND(AM78,0),0)</f>
        <v>0</v>
      </c>
      <c r="S770" s="275">
        <f>IF(AM79&gt;0,ROUND(AM79,0),0)</f>
        <v>0</v>
      </c>
      <c r="T770" s="277">
        <f>IF(AM80&gt;0,ROUND(AM80,2),0)</f>
        <v>0</v>
      </c>
      <c r="U770" s="275"/>
      <c r="V770" s="276"/>
      <c r="W770" s="275"/>
      <c r="X770" s="275"/>
      <c r="Y770" s="275">
        <f t="shared" si="21"/>
        <v>0</v>
      </c>
      <c r="Z770" s="276"/>
      <c r="AA770" s="276"/>
      <c r="AB770" s="276"/>
      <c r="AC770" s="276"/>
      <c r="AD770" s="276"/>
      <c r="AE770" s="276"/>
      <c r="AF770" s="276"/>
      <c r="AG770" s="276"/>
      <c r="AH770" s="276"/>
      <c r="AI770" s="276"/>
      <c r="AJ770" s="276"/>
      <c r="AK770" s="276"/>
      <c r="AL770" s="276"/>
      <c r="AM770" s="276"/>
      <c r="AN770" s="276"/>
      <c r="AO770" s="276"/>
      <c r="AP770" s="276"/>
      <c r="AQ770" s="276"/>
      <c r="AR770" s="276"/>
      <c r="AS770" s="276"/>
      <c r="AT770" s="276"/>
      <c r="AU770" s="276"/>
      <c r="AV770" s="276"/>
      <c r="AW770" s="276"/>
      <c r="AX770" s="276"/>
      <c r="AY770" s="276"/>
      <c r="AZ770" s="276"/>
      <c r="BA770" s="276"/>
      <c r="BB770" s="276"/>
      <c r="BC770" s="276"/>
      <c r="BD770" s="276"/>
      <c r="BE770" s="276"/>
      <c r="BF770" s="276"/>
      <c r="BG770" s="276"/>
      <c r="BH770" s="276"/>
      <c r="BI770" s="276"/>
      <c r="BJ770" s="276"/>
      <c r="BK770" s="276"/>
      <c r="BL770" s="276"/>
      <c r="BM770" s="276"/>
      <c r="BN770" s="276"/>
      <c r="BO770" s="276"/>
      <c r="BP770" s="276"/>
      <c r="BQ770" s="276"/>
      <c r="BR770" s="276"/>
      <c r="BS770" s="276"/>
      <c r="BT770" s="276"/>
      <c r="BU770" s="276"/>
      <c r="BV770" s="276"/>
      <c r="BW770" s="276"/>
      <c r="BX770" s="276"/>
      <c r="BY770" s="276"/>
      <c r="BZ770" s="276"/>
      <c r="CA770" s="276"/>
      <c r="CB770" s="276"/>
      <c r="CC770" s="276"/>
      <c r="CD770" s="276"/>
      <c r="CE770" s="276"/>
    </row>
    <row r="771" spans="1:83" ht="12.65" customHeight="1" x14ac:dyDescent="0.35">
      <c r="A771" s="209" t="str">
        <f>RIGHT($C$83,3)&amp;"*"&amp;RIGHT($C$82,4)&amp;"*"&amp;AN$55&amp;"*"&amp;"A"</f>
        <v>152*2020*7340*A</v>
      </c>
      <c r="B771" s="275">
        <f>ROUND(AN59,0)</f>
        <v>0</v>
      </c>
      <c r="C771" s="277">
        <f>ROUND(AN60,2)</f>
        <v>0</v>
      </c>
      <c r="D771" s="275">
        <f>ROUND(AN61,0)</f>
        <v>0</v>
      </c>
      <c r="E771" s="275">
        <f>ROUND(AN62,0)</f>
        <v>0</v>
      </c>
      <c r="F771" s="275">
        <f>ROUND(AN63,0)</f>
        <v>0</v>
      </c>
      <c r="G771" s="275">
        <f>ROUND(AN64,0)</f>
        <v>0</v>
      </c>
      <c r="H771" s="275">
        <f>ROUND(AN65,0)</f>
        <v>0</v>
      </c>
      <c r="I771" s="275">
        <f>ROUND(AN66,0)</f>
        <v>0</v>
      </c>
      <c r="J771" s="275">
        <f>ROUND(AN67,0)</f>
        <v>0</v>
      </c>
      <c r="K771" s="275">
        <f>ROUND(AN68,0)</f>
        <v>0</v>
      </c>
      <c r="L771" s="275">
        <f>ROUND(AN69,0)</f>
        <v>0</v>
      </c>
      <c r="M771" s="275">
        <f>ROUND(AN70,0)</f>
        <v>0</v>
      </c>
      <c r="N771" s="275">
        <f>ROUND(AN75,0)</f>
        <v>0</v>
      </c>
      <c r="O771" s="275">
        <f>ROUND(AN73,0)</f>
        <v>0</v>
      </c>
      <c r="P771" s="275">
        <f>IF(AN76&gt;0,ROUND(AN76,0),0)</f>
        <v>0</v>
      </c>
      <c r="Q771" s="275">
        <f>IF(AN77&gt;0,ROUND(AN77,0),0)</f>
        <v>0</v>
      </c>
      <c r="R771" s="275">
        <f>IF(AN78&gt;0,ROUND(AN78,0),0)</f>
        <v>0</v>
      </c>
      <c r="S771" s="275">
        <f>IF(AN79&gt;0,ROUND(AN79,0),0)</f>
        <v>0</v>
      </c>
      <c r="T771" s="277">
        <f>IF(AN80&gt;0,ROUND(AN80,2),0)</f>
        <v>0</v>
      </c>
      <c r="U771" s="275"/>
      <c r="V771" s="276"/>
      <c r="W771" s="275"/>
      <c r="X771" s="275"/>
      <c r="Y771" s="275">
        <f t="shared" si="21"/>
        <v>0</v>
      </c>
      <c r="Z771" s="276"/>
      <c r="AA771" s="276"/>
      <c r="AB771" s="276"/>
      <c r="AC771" s="276"/>
      <c r="AD771" s="276"/>
      <c r="AE771" s="276"/>
      <c r="AF771" s="276"/>
      <c r="AG771" s="276"/>
      <c r="AH771" s="276"/>
      <c r="AI771" s="276"/>
      <c r="AJ771" s="276"/>
      <c r="AK771" s="276"/>
      <c r="AL771" s="276"/>
      <c r="AM771" s="276"/>
      <c r="AN771" s="276"/>
      <c r="AO771" s="276"/>
      <c r="AP771" s="276"/>
      <c r="AQ771" s="276"/>
      <c r="AR771" s="276"/>
      <c r="AS771" s="276"/>
      <c r="AT771" s="276"/>
      <c r="AU771" s="276"/>
      <c r="AV771" s="276"/>
      <c r="AW771" s="276"/>
      <c r="AX771" s="276"/>
      <c r="AY771" s="276"/>
      <c r="AZ771" s="276"/>
      <c r="BA771" s="276"/>
      <c r="BB771" s="276"/>
      <c r="BC771" s="276"/>
      <c r="BD771" s="276"/>
      <c r="BE771" s="276"/>
      <c r="BF771" s="276"/>
      <c r="BG771" s="276"/>
      <c r="BH771" s="276"/>
      <c r="BI771" s="276"/>
      <c r="BJ771" s="276"/>
      <c r="BK771" s="276"/>
      <c r="BL771" s="276"/>
      <c r="BM771" s="276"/>
      <c r="BN771" s="276"/>
      <c r="BO771" s="276"/>
      <c r="BP771" s="276"/>
      <c r="BQ771" s="276"/>
      <c r="BR771" s="276"/>
      <c r="BS771" s="276"/>
      <c r="BT771" s="276"/>
      <c r="BU771" s="276"/>
      <c r="BV771" s="276"/>
      <c r="BW771" s="276"/>
      <c r="BX771" s="276"/>
      <c r="BY771" s="276"/>
      <c r="BZ771" s="276"/>
      <c r="CA771" s="276"/>
      <c r="CB771" s="276"/>
      <c r="CC771" s="276"/>
      <c r="CD771" s="276"/>
      <c r="CE771" s="276"/>
    </row>
    <row r="772" spans="1:83" ht="12.65" customHeight="1" x14ac:dyDescent="0.35">
      <c r="A772" s="209" t="str">
        <f>RIGHT($C$83,3)&amp;"*"&amp;RIGHT($C$82,4)&amp;"*"&amp;AO$55&amp;"*"&amp;"A"</f>
        <v>152*2020*7350*A</v>
      </c>
      <c r="B772" s="275">
        <f>ROUND(AO59,0)</f>
        <v>0</v>
      </c>
      <c r="C772" s="277">
        <f>ROUND(AO60,2)</f>
        <v>0</v>
      </c>
      <c r="D772" s="275">
        <f>ROUND(AO61,0)</f>
        <v>0</v>
      </c>
      <c r="E772" s="275">
        <f>ROUND(AO62,0)</f>
        <v>0</v>
      </c>
      <c r="F772" s="275">
        <f>ROUND(AO63,0)</f>
        <v>0</v>
      </c>
      <c r="G772" s="275">
        <f>ROUND(AO64,0)</f>
        <v>0</v>
      </c>
      <c r="H772" s="275">
        <f>ROUND(AO65,0)</f>
        <v>0</v>
      </c>
      <c r="I772" s="275">
        <f>ROUND(AO66,0)</f>
        <v>0</v>
      </c>
      <c r="J772" s="275">
        <f>ROUND(AO67,0)</f>
        <v>0</v>
      </c>
      <c r="K772" s="275">
        <f>ROUND(AO68,0)</f>
        <v>0</v>
      </c>
      <c r="L772" s="275">
        <f>ROUND(AO69,0)</f>
        <v>0</v>
      </c>
      <c r="M772" s="275">
        <f>ROUND(AO70,0)</f>
        <v>0</v>
      </c>
      <c r="N772" s="275">
        <f>ROUND(AO75,0)</f>
        <v>0</v>
      </c>
      <c r="O772" s="275">
        <f>ROUND(AO73,0)</f>
        <v>0</v>
      </c>
      <c r="P772" s="275">
        <f>IF(AO76&gt;0,ROUND(AO76,0),0)</f>
        <v>0</v>
      </c>
      <c r="Q772" s="275">
        <f>IF(AO77&gt;0,ROUND(AO77,0),0)</f>
        <v>0</v>
      </c>
      <c r="R772" s="275">
        <f>IF(AO78&gt;0,ROUND(AO78,0),0)</f>
        <v>0</v>
      </c>
      <c r="S772" s="275">
        <f>IF(AO79&gt;0,ROUND(AO79,0),0)</f>
        <v>0</v>
      </c>
      <c r="T772" s="277">
        <f>IF(AO80&gt;0,ROUND(AO80,2),0)</f>
        <v>0</v>
      </c>
      <c r="U772" s="275"/>
      <c r="V772" s="276"/>
      <c r="W772" s="275"/>
      <c r="X772" s="275"/>
      <c r="Y772" s="275">
        <f t="shared" si="21"/>
        <v>0</v>
      </c>
      <c r="Z772" s="276"/>
      <c r="AA772" s="276"/>
      <c r="AB772" s="276"/>
      <c r="AC772" s="276"/>
      <c r="AD772" s="276"/>
      <c r="AE772" s="276"/>
      <c r="AF772" s="276"/>
      <c r="AG772" s="276"/>
      <c r="AH772" s="276"/>
      <c r="AI772" s="276"/>
      <c r="AJ772" s="276"/>
      <c r="AK772" s="276"/>
      <c r="AL772" s="276"/>
      <c r="AM772" s="276"/>
      <c r="AN772" s="276"/>
      <c r="AO772" s="276"/>
      <c r="AP772" s="276"/>
      <c r="AQ772" s="276"/>
      <c r="AR772" s="276"/>
      <c r="AS772" s="276"/>
      <c r="AT772" s="276"/>
      <c r="AU772" s="276"/>
      <c r="AV772" s="276"/>
      <c r="AW772" s="276"/>
      <c r="AX772" s="276"/>
      <c r="AY772" s="276"/>
      <c r="AZ772" s="276"/>
      <c r="BA772" s="276"/>
      <c r="BB772" s="276"/>
      <c r="BC772" s="276"/>
      <c r="BD772" s="276"/>
      <c r="BE772" s="276"/>
      <c r="BF772" s="276"/>
      <c r="BG772" s="276"/>
      <c r="BH772" s="276"/>
      <c r="BI772" s="276"/>
      <c r="BJ772" s="276"/>
      <c r="BK772" s="276"/>
      <c r="BL772" s="276"/>
      <c r="BM772" s="276"/>
      <c r="BN772" s="276"/>
      <c r="BO772" s="276"/>
      <c r="BP772" s="276"/>
      <c r="BQ772" s="276"/>
      <c r="BR772" s="276"/>
      <c r="BS772" s="276"/>
      <c r="BT772" s="276"/>
      <c r="BU772" s="276"/>
      <c r="BV772" s="276"/>
      <c r="BW772" s="276"/>
      <c r="BX772" s="276"/>
      <c r="BY772" s="276"/>
      <c r="BZ772" s="276"/>
      <c r="CA772" s="276"/>
      <c r="CB772" s="276"/>
      <c r="CC772" s="276"/>
      <c r="CD772" s="276"/>
      <c r="CE772" s="276"/>
    </row>
    <row r="773" spans="1:83" ht="12.65" customHeight="1" x14ac:dyDescent="0.35">
      <c r="A773" s="209" t="str">
        <f>RIGHT($C$83,3)&amp;"*"&amp;RIGHT($C$82,4)&amp;"*"&amp;AP$55&amp;"*"&amp;"A"</f>
        <v>152*2020*7380*A</v>
      </c>
      <c r="B773" s="275">
        <f>ROUND(AP59,0)</f>
        <v>76869</v>
      </c>
      <c r="C773" s="277">
        <f>ROUND(AP60,2)</f>
        <v>149.04</v>
      </c>
      <c r="D773" s="275">
        <f>ROUND(AP61,0)</f>
        <v>15789393</v>
      </c>
      <c r="E773" s="275">
        <f>ROUND(AP62,0)</f>
        <v>4392867</v>
      </c>
      <c r="F773" s="275">
        <f>ROUND(AP63,0)</f>
        <v>2120096</v>
      </c>
      <c r="G773" s="275">
        <f>ROUND(AP64,0)</f>
        <v>923892</v>
      </c>
      <c r="H773" s="275">
        <f>ROUND(AP65,0)</f>
        <v>57124</v>
      </c>
      <c r="I773" s="275">
        <f>ROUND(AP66,0)</f>
        <v>363442</v>
      </c>
      <c r="J773" s="275">
        <f>ROUND(AP67,0)</f>
        <v>4255602</v>
      </c>
      <c r="K773" s="275">
        <f>ROUND(AP68,0)</f>
        <v>78673</v>
      </c>
      <c r="L773" s="275">
        <f>ROUND(AP69,0)</f>
        <v>344626</v>
      </c>
      <c r="M773" s="275">
        <f>ROUND(AP70,0)</f>
        <v>26388</v>
      </c>
      <c r="N773" s="275">
        <f>ROUND(AP75,0)</f>
        <v>30086705</v>
      </c>
      <c r="O773" s="275">
        <f>ROUND(AP73,0)</f>
        <v>0</v>
      </c>
      <c r="P773" s="275">
        <f>IF(AP76&gt;0,ROUND(AP76,0),0)</f>
        <v>78245</v>
      </c>
      <c r="Q773" s="275">
        <f>IF(AP77&gt;0,ROUND(AP77,0),0)</f>
        <v>0</v>
      </c>
      <c r="R773" s="275">
        <f>IF(AP78&gt;0,ROUND(AP78,0),0)</f>
        <v>78245</v>
      </c>
      <c r="S773" s="275">
        <f>IF(AP79&gt;0,ROUND(AP79,0),0)</f>
        <v>0</v>
      </c>
      <c r="T773" s="277">
        <f>IF(AP80&gt;0,ROUND(AP80,2),0)</f>
        <v>0</v>
      </c>
      <c r="U773" s="275"/>
      <c r="V773" s="276"/>
      <c r="W773" s="275"/>
      <c r="X773" s="275"/>
      <c r="Y773" s="275">
        <f t="shared" si="21"/>
        <v>6097384</v>
      </c>
      <c r="Z773" s="276"/>
      <c r="AA773" s="276"/>
      <c r="AB773" s="276"/>
      <c r="AC773" s="276"/>
      <c r="AD773" s="276"/>
      <c r="AE773" s="276"/>
      <c r="AF773" s="276"/>
      <c r="AG773" s="276"/>
      <c r="AH773" s="276"/>
      <c r="AI773" s="276"/>
      <c r="AJ773" s="276"/>
      <c r="AK773" s="276"/>
      <c r="AL773" s="276"/>
      <c r="AM773" s="276"/>
      <c r="AN773" s="276"/>
      <c r="AO773" s="276"/>
      <c r="AP773" s="276"/>
      <c r="AQ773" s="276"/>
      <c r="AR773" s="276"/>
      <c r="AS773" s="276"/>
      <c r="AT773" s="276"/>
      <c r="AU773" s="276"/>
      <c r="AV773" s="276"/>
      <c r="AW773" s="276"/>
      <c r="AX773" s="276"/>
      <c r="AY773" s="276"/>
      <c r="AZ773" s="276"/>
      <c r="BA773" s="276"/>
      <c r="BB773" s="276"/>
      <c r="BC773" s="276"/>
      <c r="BD773" s="276"/>
      <c r="BE773" s="276"/>
      <c r="BF773" s="276"/>
      <c r="BG773" s="276"/>
      <c r="BH773" s="276"/>
      <c r="BI773" s="276"/>
      <c r="BJ773" s="276"/>
      <c r="BK773" s="276"/>
      <c r="BL773" s="276"/>
      <c r="BM773" s="276"/>
      <c r="BN773" s="276"/>
      <c r="BO773" s="276"/>
      <c r="BP773" s="276"/>
      <c r="BQ773" s="276"/>
      <c r="BR773" s="276"/>
      <c r="BS773" s="276"/>
      <c r="BT773" s="276"/>
      <c r="BU773" s="276"/>
      <c r="BV773" s="276"/>
      <c r="BW773" s="276"/>
      <c r="BX773" s="276"/>
      <c r="BY773" s="276"/>
      <c r="BZ773" s="276"/>
      <c r="CA773" s="276"/>
      <c r="CB773" s="276"/>
      <c r="CC773" s="276"/>
      <c r="CD773" s="276"/>
      <c r="CE773" s="276"/>
    </row>
    <row r="774" spans="1:83" ht="12.65" customHeight="1" x14ac:dyDescent="0.35">
      <c r="A774" s="209" t="str">
        <f>RIGHT($C$83,3)&amp;"*"&amp;RIGHT($C$82,4)&amp;"*"&amp;AQ$55&amp;"*"&amp;"A"</f>
        <v>152*2020*7390*A</v>
      </c>
      <c r="B774" s="275">
        <f>ROUND(AQ59,0)</f>
        <v>0</v>
      </c>
      <c r="C774" s="277">
        <f>ROUND(AQ60,2)</f>
        <v>0</v>
      </c>
      <c r="D774" s="275">
        <f>ROUND(AQ61,0)</f>
        <v>0</v>
      </c>
      <c r="E774" s="275">
        <f>ROUND(AQ62,0)</f>
        <v>0</v>
      </c>
      <c r="F774" s="275">
        <f>ROUND(AQ63,0)</f>
        <v>0</v>
      </c>
      <c r="G774" s="275">
        <f>ROUND(AQ64,0)</f>
        <v>0</v>
      </c>
      <c r="H774" s="275">
        <f>ROUND(AQ65,0)</f>
        <v>0</v>
      </c>
      <c r="I774" s="275">
        <f>ROUND(AQ66,0)</f>
        <v>0</v>
      </c>
      <c r="J774" s="275">
        <f>ROUND(AQ67,0)</f>
        <v>0</v>
      </c>
      <c r="K774" s="275">
        <f>ROUND(AQ68,0)</f>
        <v>0</v>
      </c>
      <c r="L774" s="275">
        <f>ROUND(AQ69,0)</f>
        <v>0</v>
      </c>
      <c r="M774" s="275">
        <f>ROUND(AQ70,0)</f>
        <v>0</v>
      </c>
      <c r="N774" s="275">
        <f>ROUND(AQ75,0)</f>
        <v>0</v>
      </c>
      <c r="O774" s="275">
        <f>ROUND(AQ73,0)</f>
        <v>0</v>
      </c>
      <c r="P774" s="275">
        <f>IF(AQ76&gt;0,ROUND(AQ76,0),0)</f>
        <v>0</v>
      </c>
      <c r="Q774" s="275">
        <f>IF(AQ77&gt;0,ROUND(AQ77,0),0)</f>
        <v>0</v>
      </c>
      <c r="R774" s="275">
        <f>IF(AQ78&gt;0,ROUND(AQ78,0),0)</f>
        <v>0</v>
      </c>
      <c r="S774" s="275">
        <f>IF(AQ79&gt;0,ROUND(AQ79,0),0)</f>
        <v>0</v>
      </c>
      <c r="T774" s="277">
        <f>IF(AQ80&gt;0,ROUND(AQ80,2),0)</f>
        <v>0</v>
      </c>
      <c r="U774" s="275"/>
      <c r="V774" s="276"/>
      <c r="W774" s="275"/>
      <c r="X774" s="275"/>
      <c r="Y774" s="275">
        <f t="shared" si="21"/>
        <v>0</v>
      </c>
      <c r="Z774" s="276"/>
      <c r="AA774" s="276"/>
      <c r="AB774" s="276"/>
      <c r="AC774" s="276"/>
      <c r="AD774" s="276"/>
      <c r="AE774" s="276"/>
      <c r="AF774" s="276"/>
      <c r="AG774" s="276"/>
      <c r="AH774" s="276"/>
      <c r="AI774" s="276"/>
      <c r="AJ774" s="276"/>
      <c r="AK774" s="276"/>
      <c r="AL774" s="276"/>
      <c r="AM774" s="276"/>
      <c r="AN774" s="276"/>
      <c r="AO774" s="276"/>
      <c r="AP774" s="276"/>
      <c r="AQ774" s="276"/>
      <c r="AR774" s="276"/>
      <c r="AS774" s="276"/>
      <c r="AT774" s="276"/>
      <c r="AU774" s="276"/>
      <c r="AV774" s="276"/>
      <c r="AW774" s="276"/>
      <c r="AX774" s="276"/>
      <c r="AY774" s="276"/>
      <c r="AZ774" s="276"/>
      <c r="BA774" s="276"/>
      <c r="BB774" s="276"/>
      <c r="BC774" s="276"/>
      <c r="BD774" s="276"/>
      <c r="BE774" s="276"/>
      <c r="BF774" s="276"/>
      <c r="BG774" s="276"/>
      <c r="BH774" s="276"/>
      <c r="BI774" s="276"/>
      <c r="BJ774" s="276"/>
      <c r="BK774" s="276"/>
      <c r="BL774" s="276"/>
      <c r="BM774" s="276"/>
      <c r="BN774" s="276"/>
      <c r="BO774" s="276"/>
      <c r="BP774" s="276"/>
      <c r="BQ774" s="276"/>
      <c r="BR774" s="276"/>
      <c r="BS774" s="276"/>
      <c r="BT774" s="276"/>
      <c r="BU774" s="276"/>
      <c r="BV774" s="276"/>
      <c r="BW774" s="276"/>
      <c r="BX774" s="276"/>
      <c r="BY774" s="276"/>
      <c r="BZ774" s="276"/>
      <c r="CA774" s="276"/>
      <c r="CB774" s="276"/>
      <c r="CC774" s="276"/>
      <c r="CD774" s="276"/>
      <c r="CE774" s="276"/>
    </row>
    <row r="775" spans="1:83" ht="12.65" customHeight="1" x14ac:dyDescent="0.35">
      <c r="A775" s="209" t="str">
        <f>RIGHT($C$83,3)&amp;"*"&amp;RIGHT($C$82,4)&amp;"*"&amp;AR$55&amp;"*"&amp;"A"</f>
        <v>152*2020*7400*A</v>
      </c>
      <c r="B775" s="275">
        <f>ROUND(AR59,0)</f>
        <v>0</v>
      </c>
      <c r="C775" s="277">
        <f>ROUND(AR60,2)</f>
        <v>0</v>
      </c>
      <c r="D775" s="275">
        <f>ROUND(AR61,0)</f>
        <v>0</v>
      </c>
      <c r="E775" s="275">
        <f>ROUND(AR62,0)</f>
        <v>0</v>
      </c>
      <c r="F775" s="275">
        <f>ROUND(AR63,0)</f>
        <v>0</v>
      </c>
      <c r="G775" s="275">
        <f>ROUND(AR64,0)</f>
        <v>0</v>
      </c>
      <c r="H775" s="275">
        <f>ROUND(AR65,0)</f>
        <v>0</v>
      </c>
      <c r="I775" s="275">
        <f>ROUND(AR66,0)</f>
        <v>0</v>
      </c>
      <c r="J775" s="275">
        <f>ROUND(AR67,0)</f>
        <v>0</v>
      </c>
      <c r="K775" s="275">
        <f>ROUND(AR68,0)</f>
        <v>0</v>
      </c>
      <c r="L775" s="275">
        <f>ROUND(AR69,0)</f>
        <v>0</v>
      </c>
      <c r="M775" s="275">
        <f>ROUND(AR70,0)</f>
        <v>0</v>
      </c>
      <c r="N775" s="275">
        <f>ROUND(AR75,0)</f>
        <v>0</v>
      </c>
      <c r="O775" s="275">
        <f>ROUND(AR73,0)</f>
        <v>0</v>
      </c>
      <c r="P775" s="275">
        <f>IF(AR76&gt;0,ROUND(AR76,0),0)</f>
        <v>0</v>
      </c>
      <c r="Q775" s="275">
        <f>IF(AR77&gt;0,ROUND(AR77,0),0)</f>
        <v>0</v>
      </c>
      <c r="R775" s="275">
        <f>IF(AR78&gt;0,ROUND(AR78,0),0)</f>
        <v>0</v>
      </c>
      <c r="S775" s="275">
        <f>IF(AR79&gt;0,ROUND(AR79,0),0)</f>
        <v>0</v>
      </c>
      <c r="T775" s="277">
        <f>IF(AR80&gt;0,ROUND(AR80,2),0)</f>
        <v>0</v>
      </c>
      <c r="U775" s="275"/>
      <c r="V775" s="276"/>
      <c r="W775" s="275"/>
      <c r="X775" s="275"/>
      <c r="Y775" s="275">
        <f t="shared" si="21"/>
        <v>0</v>
      </c>
      <c r="Z775" s="276"/>
      <c r="AA775" s="276"/>
      <c r="AB775" s="276"/>
      <c r="AC775" s="276"/>
      <c r="AD775" s="276"/>
      <c r="AE775" s="276"/>
      <c r="AF775" s="276"/>
      <c r="AG775" s="276"/>
      <c r="AH775" s="276"/>
      <c r="AI775" s="276"/>
      <c r="AJ775" s="276"/>
      <c r="AK775" s="276"/>
      <c r="AL775" s="276"/>
      <c r="AM775" s="276"/>
      <c r="AN775" s="276"/>
      <c r="AO775" s="276"/>
      <c r="AP775" s="276"/>
      <c r="AQ775" s="276"/>
      <c r="AR775" s="276"/>
      <c r="AS775" s="276"/>
      <c r="AT775" s="276"/>
      <c r="AU775" s="276"/>
      <c r="AV775" s="276"/>
      <c r="AW775" s="276"/>
      <c r="AX775" s="276"/>
      <c r="AY775" s="276"/>
      <c r="AZ775" s="276"/>
      <c r="BA775" s="276"/>
      <c r="BB775" s="276"/>
      <c r="BC775" s="276"/>
      <c r="BD775" s="276"/>
      <c r="BE775" s="276"/>
      <c r="BF775" s="276"/>
      <c r="BG775" s="276"/>
      <c r="BH775" s="276"/>
      <c r="BI775" s="276"/>
      <c r="BJ775" s="276"/>
      <c r="BK775" s="276"/>
      <c r="BL775" s="276"/>
      <c r="BM775" s="276"/>
      <c r="BN775" s="276"/>
      <c r="BO775" s="276"/>
      <c r="BP775" s="276"/>
      <c r="BQ775" s="276"/>
      <c r="BR775" s="276"/>
      <c r="BS775" s="276"/>
      <c r="BT775" s="276"/>
      <c r="BU775" s="276"/>
      <c r="BV775" s="276"/>
      <c r="BW775" s="276"/>
      <c r="BX775" s="276"/>
      <c r="BY775" s="276"/>
      <c r="BZ775" s="276"/>
      <c r="CA775" s="276"/>
      <c r="CB775" s="276"/>
      <c r="CC775" s="276"/>
      <c r="CD775" s="276"/>
      <c r="CE775" s="276"/>
    </row>
    <row r="776" spans="1:83" ht="12.65" customHeight="1" x14ac:dyDescent="0.35">
      <c r="A776" s="209" t="str">
        <f>RIGHT($C$83,3)&amp;"*"&amp;RIGHT($C$82,4)&amp;"*"&amp;AS$55&amp;"*"&amp;"A"</f>
        <v>152*2020*7410*A</v>
      </c>
      <c r="B776" s="275">
        <f>ROUND(AS59,0)</f>
        <v>0</v>
      </c>
      <c r="C776" s="277">
        <f>ROUND(AS60,2)</f>
        <v>0</v>
      </c>
      <c r="D776" s="275">
        <f>ROUND(AS61,0)</f>
        <v>0</v>
      </c>
      <c r="E776" s="275">
        <f>ROUND(AS62,0)</f>
        <v>0</v>
      </c>
      <c r="F776" s="275">
        <f>ROUND(AS63,0)</f>
        <v>0</v>
      </c>
      <c r="G776" s="275">
        <f>ROUND(AS64,0)</f>
        <v>0</v>
      </c>
      <c r="H776" s="275">
        <f>ROUND(AS65,0)</f>
        <v>0</v>
      </c>
      <c r="I776" s="275">
        <f>ROUND(AS66,0)</f>
        <v>0</v>
      </c>
      <c r="J776" s="275">
        <f>ROUND(AS67,0)</f>
        <v>0</v>
      </c>
      <c r="K776" s="275">
        <f>ROUND(AS68,0)</f>
        <v>0</v>
      </c>
      <c r="L776" s="275">
        <f>ROUND(AS69,0)</f>
        <v>0</v>
      </c>
      <c r="M776" s="275">
        <f>ROUND(AS70,0)</f>
        <v>0</v>
      </c>
      <c r="N776" s="275">
        <f>ROUND(AS75,0)</f>
        <v>0</v>
      </c>
      <c r="O776" s="275">
        <f>ROUND(AS73,0)</f>
        <v>0</v>
      </c>
      <c r="P776" s="275">
        <f>IF(AS76&gt;0,ROUND(AS76,0),0)</f>
        <v>0</v>
      </c>
      <c r="Q776" s="275">
        <f>IF(AS77&gt;0,ROUND(AS77,0),0)</f>
        <v>0</v>
      </c>
      <c r="R776" s="275">
        <f>IF(AS78&gt;0,ROUND(AS78,0),0)</f>
        <v>0</v>
      </c>
      <c r="S776" s="275">
        <f>IF(AS79&gt;0,ROUND(AS79,0),0)</f>
        <v>0</v>
      </c>
      <c r="T776" s="277">
        <f>IF(AS80&gt;0,ROUND(AS80,2),0)</f>
        <v>0</v>
      </c>
      <c r="U776" s="275"/>
      <c r="V776" s="276"/>
      <c r="W776" s="275"/>
      <c r="X776" s="275"/>
      <c r="Y776" s="275">
        <f t="shared" si="21"/>
        <v>0</v>
      </c>
      <c r="Z776" s="276"/>
      <c r="AA776" s="276"/>
      <c r="AB776" s="276"/>
      <c r="AC776" s="276"/>
      <c r="AD776" s="276"/>
      <c r="AE776" s="276"/>
      <c r="AF776" s="276"/>
      <c r="AG776" s="276"/>
      <c r="AH776" s="276"/>
      <c r="AI776" s="276"/>
      <c r="AJ776" s="276"/>
      <c r="AK776" s="276"/>
      <c r="AL776" s="276"/>
      <c r="AM776" s="276"/>
      <c r="AN776" s="276"/>
      <c r="AO776" s="276"/>
      <c r="AP776" s="276"/>
      <c r="AQ776" s="276"/>
      <c r="AR776" s="276"/>
      <c r="AS776" s="276"/>
      <c r="AT776" s="276"/>
      <c r="AU776" s="276"/>
      <c r="AV776" s="276"/>
      <c r="AW776" s="276"/>
      <c r="AX776" s="276"/>
      <c r="AY776" s="276"/>
      <c r="AZ776" s="276"/>
      <c r="BA776" s="276"/>
      <c r="BB776" s="276"/>
      <c r="BC776" s="276"/>
      <c r="BD776" s="276"/>
      <c r="BE776" s="276"/>
      <c r="BF776" s="276"/>
      <c r="BG776" s="276"/>
      <c r="BH776" s="276"/>
      <c r="BI776" s="276"/>
      <c r="BJ776" s="276"/>
      <c r="BK776" s="276"/>
      <c r="BL776" s="276"/>
      <c r="BM776" s="276"/>
      <c r="BN776" s="276"/>
      <c r="BO776" s="276"/>
      <c r="BP776" s="276"/>
      <c r="BQ776" s="276"/>
      <c r="BR776" s="276"/>
      <c r="BS776" s="276"/>
      <c r="BT776" s="276"/>
      <c r="BU776" s="276"/>
      <c r="BV776" s="276"/>
      <c r="BW776" s="276"/>
      <c r="BX776" s="276"/>
      <c r="BY776" s="276"/>
      <c r="BZ776" s="276"/>
      <c r="CA776" s="276"/>
      <c r="CB776" s="276"/>
      <c r="CC776" s="276"/>
      <c r="CD776" s="276"/>
      <c r="CE776" s="276"/>
    </row>
    <row r="777" spans="1:83" ht="12.65" customHeight="1" x14ac:dyDescent="0.35">
      <c r="A777" s="209" t="str">
        <f>RIGHT($C$83,3)&amp;"*"&amp;RIGHT($C$82,4)&amp;"*"&amp;AT$55&amp;"*"&amp;"A"</f>
        <v>152*2020*7420*A</v>
      </c>
      <c r="B777" s="275">
        <f>ROUND(AT59,0)</f>
        <v>0</v>
      </c>
      <c r="C777" s="277">
        <f>ROUND(AT60,2)</f>
        <v>0</v>
      </c>
      <c r="D777" s="275">
        <f>ROUND(AT61,0)</f>
        <v>0</v>
      </c>
      <c r="E777" s="275">
        <f>ROUND(AT62,0)</f>
        <v>0</v>
      </c>
      <c r="F777" s="275">
        <f>ROUND(AT63,0)</f>
        <v>0</v>
      </c>
      <c r="G777" s="275">
        <f>ROUND(AT64,0)</f>
        <v>0</v>
      </c>
      <c r="H777" s="275">
        <f>ROUND(AT65,0)</f>
        <v>0</v>
      </c>
      <c r="I777" s="275">
        <f>ROUND(AT66,0)</f>
        <v>0</v>
      </c>
      <c r="J777" s="275">
        <f>ROUND(AT67,0)</f>
        <v>0</v>
      </c>
      <c r="K777" s="275">
        <f>ROUND(AT68,0)</f>
        <v>0</v>
      </c>
      <c r="L777" s="275">
        <f>ROUND(AT69,0)</f>
        <v>0</v>
      </c>
      <c r="M777" s="275">
        <f>ROUND(AT70,0)</f>
        <v>0</v>
      </c>
      <c r="N777" s="275">
        <f>ROUND(AT75,0)</f>
        <v>0</v>
      </c>
      <c r="O777" s="275">
        <f>ROUND(AT73,0)</f>
        <v>0</v>
      </c>
      <c r="P777" s="275">
        <f>IF(AT76&gt;0,ROUND(AT76,0),0)</f>
        <v>0</v>
      </c>
      <c r="Q777" s="275">
        <f>IF(AT77&gt;0,ROUND(AT77,0),0)</f>
        <v>0</v>
      </c>
      <c r="R777" s="275">
        <f>IF(AT78&gt;0,ROUND(AT78,0),0)</f>
        <v>0</v>
      </c>
      <c r="S777" s="275">
        <f>IF(AT79&gt;0,ROUND(AT79,0),0)</f>
        <v>0</v>
      </c>
      <c r="T777" s="277">
        <f>IF(AT80&gt;0,ROUND(AT80,2),0)</f>
        <v>0</v>
      </c>
      <c r="U777" s="275"/>
      <c r="V777" s="276"/>
      <c r="W777" s="275"/>
      <c r="X777" s="275"/>
      <c r="Y777" s="275">
        <f t="shared" si="21"/>
        <v>0</v>
      </c>
      <c r="Z777" s="276"/>
      <c r="AA777" s="276"/>
      <c r="AB777" s="276"/>
      <c r="AC777" s="276"/>
      <c r="AD777" s="276"/>
      <c r="AE777" s="276"/>
      <c r="AF777" s="276"/>
      <c r="AG777" s="276"/>
      <c r="AH777" s="276"/>
      <c r="AI777" s="276"/>
      <c r="AJ777" s="276"/>
      <c r="AK777" s="276"/>
      <c r="AL777" s="276"/>
      <c r="AM777" s="276"/>
      <c r="AN777" s="276"/>
      <c r="AO777" s="276"/>
      <c r="AP777" s="276"/>
      <c r="AQ777" s="276"/>
      <c r="AR777" s="276"/>
      <c r="AS777" s="276"/>
      <c r="AT777" s="276"/>
      <c r="AU777" s="276"/>
      <c r="AV777" s="276"/>
      <c r="AW777" s="276"/>
      <c r="AX777" s="276"/>
      <c r="AY777" s="276"/>
      <c r="AZ777" s="276"/>
      <c r="BA777" s="276"/>
      <c r="BB777" s="276"/>
      <c r="BC777" s="276"/>
      <c r="BD777" s="276"/>
      <c r="BE777" s="276"/>
      <c r="BF777" s="276"/>
      <c r="BG777" s="276"/>
      <c r="BH777" s="276"/>
      <c r="BI777" s="276"/>
      <c r="BJ777" s="276"/>
      <c r="BK777" s="276"/>
      <c r="BL777" s="276"/>
      <c r="BM777" s="276"/>
      <c r="BN777" s="276"/>
      <c r="BO777" s="276"/>
      <c r="BP777" s="276"/>
      <c r="BQ777" s="276"/>
      <c r="BR777" s="276"/>
      <c r="BS777" s="276"/>
      <c r="BT777" s="276"/>
      <c r="BU777" s="276"/>
      <c r="BV777" s="276"/>
      <c r="BW777" s="276"/>
      <c r="BX777" s="276"/>
      <c r="BY777" s="276"/>
      <c r="BZ777" s="276"/>
      <c r="CA777" s="276"/>
      <c r="CB777" s="276"/>
      <c r="CC777" s="276"/>
      <c r="CD777" s="276"/>
      <c r="CE777" s="276"/>
    </row>
    <row r="778" spans="1:83" ht="12.65" customHeight="1" x14ac:dyDescent="0.35">
      <c r="A778" s="209" t="str">
        <f>RIGHT($C$83,3)&amp;"*"&amp;RIGHT($C$82,4)&amp;"*"&amp;AU$55&amp;"*"&amp;"A"</f>
        <v>152*2020*7430*A</v>
      </c>
      <c r="B778" s="275">
        <f>ROUND(AU59,0)</f>
        <v>0</v>
      </c>
      <c r="C778" s="277">
        <f>ROUND(AU60,2)</f>
        <v>0</v>
      </c>
      <c r="D778" s="275">
        <f>ROUND(AU61,0)</f>
        <v>0</v>
      </c>
      <c r="E778" s="275">
        <f>ROUND(AU62,0)</f>
        <v>0</v>
      </c>
      <c r="F778" s="275">
        <f>ROUND(AU63,0)</f>
        <v>0</v>
      </c>
      <c r="G778" s="275">
        <f>ROUND(AU64,0)</f>
        <v>0</v>
      </c>
      <c r="H778" s="275">
        <f>ROUND(AU65,0)</f>
        <v>0</v>
      </c>
      <c r="I778" s="275">
        <f>ROUND(AU66,0)</f>
        <v>0</v>
      </c>
      <c r="J778" s="275">
        <f>ROUND(AU67,0)</f>
        <v>0</v>
      </c>
      <c r="K778" s="275">
        <f>ROUND(AU68,0)</f>
        <v>0</v>
      </c>
      <c r="L778" s="275">
        <f>ROUND(AU69,0)</f>
        <v>0</v>
      </c>
      <c r="M778" s="275">
        <f>ROUND(AU70,0)</f>
        <v>0</v>
      </c>
      <c r="N778" s="275">
        <f>ROUND(AU75,0)</f>
        <v>0</v>
      </c>
      <c r="O778" s="275">
        <f>ROUND(AU73,0)</f>
        <v>0</v>
      </c>
      <c r="P778" s="275">
        <f>IF(AU76&gt;0,ROUND(AU76,0),0)</f>
        <v>0</v>
      </c>
      <c r="Q778" s="275">
        <f>IF(AU77&gt;0,ROUND(AU77,0),0)</f>
        <v>0</v>
      </c>
      <c r="R778" s="275">
        <f>IF(AU78&gt;0,ROUND(AU78,0),0)</f>
        <v>0</v>
      </c>
      <c r="S778" s="275">
        <f>IF(AU79&gt;0,ROUND(AU79,0),0)</f>
        <v>0</v>
      </c>
      <c r="T778" s="277">
        <f>IF(AU80&gt;0,ROUND(AU80,2),0)</f>
        <v>0</v>
      </c>
      <c r="U778" s="275"/>
      <c r="V778" s="276"/>
      <c r="W778" s="275"/>
      <c r="X778" s="275"/>
      <c r="Y778" s="275">
        <f t="shared" si="21"/>
        <v>0</v>
      </c>
      <c r="Z778" s="276"/>
      <c r="AA778" s="276"/>
      <c r="AB778" s="276"/>
      <c r="AC778" s="276"/>
      <c r="AD778" s="276"/>
      <c r="AE778" s="276"/>
      <c r="AF778" s="276"/>
      <c r="AG778" s="276"/>
      <c r="AH778" s="276"/>
      <c r="AI778" s="276"/>
      <c r="AJ778" s="276"/>
      <c r="AK778" s="276"/>
      <c r="AL778" s="276"/>
      <c r="AM778" s="276"/>
      <c r="AN778" s="276"/>
      <c r="AO778" s="276"/>
      <c r="AP778" s="276"/>
      <c r="AQ778" s="276"/>
      <c r="AR778" s="276"/>
      <c r="AS778" s="276"/>
      <c r="AT778" s="276"/>
      <c r="AU778" s="276"/>
      <c r="AV778" s="276"/>
      <c r="AW778" s="276"/>
      <c r="AX778" s="276"/>
      <c r="AY778" s="276"/>
      <c r="AZ778" s="276"/>
      <c r="BA778" s="276"/>
      <c r="BB778" s="276"/>
      <c r="BC778" s="276"/>
      <c r="BD778" s="276"/>
      <c r="BE778" s="276"/>
      <c r="BF778" s="276"/>
      <c r="BG778" s="276"/>
      <c r="BH778" s="276"/>
      <c r="BI778" s="276"/>
      <c r="BJ778" s="276"/>
      <c r="BK778" s="276"/>
      <c r="BL778" s="276"/>
      <c r="BM778" s="276"/>
      <c r="BN778" s="276"/>
      <c r="BO778" s="276"/>
      <c r="BP778" s="276"/>
      <c r="BQ778" s="276"/>
      <c r="BR778" s="276"/>
      <c r="BS778" s="276"/>
      <c r="BT778" s="276"/>
      <c r="BU778" s="276"/>
      <c r="BV778" s="276"/>
      <c r="BW778" s="276"/>
      <c r="BX778" s="276"/>
      <c r="BY778" s="276"/>
      <c r="BZ778" s="276"/>
      <c r="CA778" s="276"/>
      <c r="CB778" s="276"/>
      <c r="CC778" s="276"/>
      <c r="CD778" s="276"/>
      <c r="CE778" s="276"/>
    </row>
    <row r="779" spans="1:83" ht="12.65" customHeight="1" x14ac:dyDescent="0.35">
      <c r="A779" s="209" t="str">
        <f>RIGHT($C$83,3)&amp;"*"&amp;RIGHT($C$82,4)&amp;"*"&amp;AV$55&amp;"*"&amp;"A"</f>
        <v>152*2020*7490*A</v>
      </c>
      <c r="B779" s="275"/>
      <c r="C779" s="277">
        <f>ROUND(AV60,2)</f>
        <v>3.15</v>
      </c>
      <c r="D779" s="275">
        <f>ROUND(AV61,0)</f>
        <v>275255</v>
      </c>
      <c r="E779" s="275">
        <f>ROUND(AV62,0)</f>
        <v>99061</v>
      </c>
      <c r="F779" s="275">
        <f>ROUND(AV63,0)</f>
        <v>0</v>
      </c>
      <c r="G779" s="275">
        <f>ROUND(AV64,0)</f>
        <v>8549</v>
      </c>
      <c r="H779" s="275">
        <f>ROUND(AV65,0)</f>
        <v>0</v>
      </c>
      <c r="I779" s="275">
        <f>ROUND(AV66,0)</f>
        <v>2949</v>
      </c>
      <c r="J779" s="275">
        <f>ROUND(AV67,0)</f>
        <v>5572</v>
      </c>
      <c r="K779" s="275">
        <f>ROUND(AV68,0)</f>
        <v>0</v>
      </c>
      <c r="L779" s="275">
        <f>ROUND(AV69,0)</f>
        <v>295</v>
      </c>
      <c r="M779" s="275">
        <f>ROUND(AV70,0)</f>
        <v>400</v>
      </c>
      <c r="N779" s="275">
        <f>ROUND(AV75,0)</f>
        <v>396951</v>
      </c>
      <c r="O779" s="275">
        <f>ROUND(AV73,0)</f>
        <v>0</v>
      </c>
      <c r="P779" s="275">
        <f>IF(AV76&gt;0,ROUND(AV76,0),0)</f>
        <v>268</v>
      </c>
      <c r="Q779" s="275">
        <f>IF(AV77&gt;0,ROUND(AV77,0),0)</f>
        <v>0</v>
      </c>
      <c r="R779" s="275">
        <f>IF(AV78&gt;0,ROUND(AV78,0),0)</f>
        <v>268</v>
      </c>
      <c r="S779" s="275">
        <f>IF(AV79&gt;0,ROUND(AV79,0),0)</f>
        <v>0</v>
      </c>
      <c r="T779" s="277">
        <f>IF(AV80&gt;0,ROUND(AV80,2),0)</f>
        <v>0</v>
      </c>
      <c r="U779" s="275"/>
      <c r="V779" s="276"/>
      <c r="W779" s="275"/>
      <c r="X779" s="275"/>
      <c r="Y779" s="275">
        <f t="shared" si="21"/>
        <v>76007</v>
      </c>
      <c r="Z779" s="276"/>
      <c r="AA779" s="276"/>
      <c r="AB779" s="276"/>
      <c r="AC779" s="276"/>
      <c r="AD779" s="276"/>
      <c r="AE779" s="276"/>
      <c r="AF779" s="276"/>
      <c r="AG779" s="276"/>
      <c r="AH779" s="276"/>
      <c r="AI779" s="276"/>
      <c r="AJ779" s="276"/>
      <c r="AK779" s="276"/>
      <c r="AL779" s="276"/>
      <c r="AM779" s="276"/>
      <c r="AN779" s="276"/>
      <c r="AO779" s="276"/>
      <c r="AP779" s="276"/>
      <c r="AQ779" s="276"/>
      <c r="AR779" s="276"/>
      <c r="AS779" s="276"/>
      <c r="AT779" s="276"/>
      <c r="AU779" s="276"/>
      <c r="AV779" s="276"/>
      <c r="AW779" s="276"/>
      <c r="AX779" s="276"/>
      <c r="AY779" s="276"/>
      <c r="AZ779" s="276"/>
      <c r="BA779" s="276"/>
      <c r="BB779" s="276"/>
      <c r="BC779" s="276"/>
      <c r="BD779" s="276"/>
      <c r="BE779" s="276"/>
      <c r="BF779" s="276"/>
      <c r="BG779" s="276"/>
      <c r="BH779" s="276"/>
      <c r="BI779" s="276"/>
      <c r="BJ779" s="276"/>
      <c r="BK779" s="276"/>
      <c r="BL779" s="276"/>
      <c r="BM779" s="276"/>
      <c r="BN779" s="276"/>
      <c r="BO779" s="276"/>
      <c r="BP779" s="276"/>
      <c r="BQ779" s="276"/>
      <c r="BR779" s="276"/>
      <c r="BS779" s="276"/>
      <c r="BT779" s="276"/>
      <c r="BU779" s="276"/>
      <c r="BV779" s="276"/>
      <c r="BW779" s="276"/>
      <c r="BX779" s="276"/>
      <c r="BY779" s="276"/>
      <c r="BZ779" s="276"/>
      <c r="CA779" s="276"/>
      <c r="CB779" s="276"/>
      <c r="CC779" s="276"/>
      <c r="CD779" s="276"/>
      <c r="CE779" s="276"/>
    </row>
    <row r="780" spans="1:83" ht="12.65" customHeight="1" x14ac:dyDescent="0.35">
      <c r="A780" s="209" t="str">
        <f>RIGHT($C$83,3)&amp;"*"&amp;RIGHT($C$82,4)&amp;"*"&amp;AW$55&amp;"*"&amp;"A"</f>
        <v>152*2020*8200*A</v>
      </c>
      <c r="B780" s="275"/>
      <c r="C780" s="277">
        <f>ROUND(AW60,2)</f>
        <v>0</v>
      </c>
      <c r="D780" s="275">
        <f>ROUND(AW61,0)</f>
        <v>0</v>
      </c>
      <c r="E780" s="275">
        <f>ROUND(AW62,0)</f>
        <v>0</v>
      </c>
      <c r="F780" s="275">
        <f>ROUND(AW63,0)</f>
        <v>0</v>
      </c>
      <c r="G780" s="275">
        <f>ROUND(AW64,0)</f>
        <v>0</v>
      </c>
      <c r="H780" s="275">
        <f>ROUND(AW65,0)</f>
        <v>0</v>
      </c>
      <c r="I780" s="275">
        <f>ROUND(AW66,0)</f>
        <v>0</v>
      </c>
      <c r="J780" s="275">
        <f>ROUND(AW67,0)</f>
        <v>0</v>
      </c>
      <c r="K780" s="275">
        <f>ROUND(AW68,0)</f>
        <v>0</v>
      </c>
      <c r="L780" s="275">
        <f>ROUND(AW69,0)</f>
        <v>0</v>
      </c>
      <c r="M780" s="275">
        <f>ROUND(AW70,0)</f>
        <v>0</v>
      </c>
      <c r="N780" s="275"/>
      <c r="O780" s="275"/>
      <c r="P780" s="275">
        <f>IF(AW76&gt;0,ROUND(AW76,0),0)</f>
        <v>0</v>
      </c>
      <c r="Q780" s="275">
        <f>IF(AW77&gt;0,ROUND(AW77,0),0)</f>
        <v>0</v>
      </c>
      <c r="R780" s="275">
        <f>IF(AW78&gt;0,ROUND(AW78,0),0)</f>
        <v>0</v>
      </c>
      <c r="S780" s="275">
        <f>IF(AW79&gt;0,ROUND(AW79,0),0)</f>
        <v>0</v>
      </c>
      <c r="T780" s="277">
        <f>IF(AW80&gt;0,ROUND(AW80,2),0)</f>
        <v>0</v>
      </c>
      <c r="U780" s="275"/>
      <c r="V780" s="276"/>
      <c r="W780" s="275"/>
      <c r="X780" s="275"/>
      <c r="Y780" s="275"/>
      <c r="Z780" s="276"/>
      <c r="AA780" s="276"/>
      <c r="AB780" s="276"/>
      <c r="AC780" s="276"/>
      <c r="AD780" s="276"/>
      <c r="AE780" s="276"/>
      <c r="AF780" s="276"/>
      <c r="AG780" s="276"/>
      <c r="AH780" s="276"/>
      <c r="AI780" s="276"/>
      <c r="AJ780" s="276"/>
      <c r="AK780" s="276"/>
      <c r="AL780" s="276"/>
      <c r="AM780" s="276"/>
      <c r="AN780" s="276"/>
      <c r="AO780" s="276"/>
      <c r="AP780" s="276"/>
      <c r="AQ780" s="276"/>
      <c r="AR780" s="276"/>
      <c r="AS780" s="276"/>
      <c r="AT780" s="276"/>
      <c r="AU780" s="276"/>
      <c r="AV780" s="276"/>
      <c r="AW780" s="276"/>
      <c r="AX780" s="276"/>
      <c r="AY780" s="276"/>
      <c r="AZ780" s="276"/>
      <c r="BA780" s="276"/>
      <c r="BB780" s="276"/>
      <c r="BC780" s="276"/>
      <c r="BD780" s="276"/>
      <c r="BE780" s="276"/>
      <c r="BF780" s="276"/>
      <c r="BG780" s="276"/>
      <c r="BH780" s="276"/>
      <c r="BI780" s="276"/>
      <c r="BJ780" s="276"/>
      <c r="BK780" s="276"/>
      <c r="BL780" s="276"/>
      <c r="BM780" s="276"/>
      <c r="BN780" s="276"/>
      <c r="BO780" s="276"/>
      <c r="BP780" s="276"/>
      <c r="BQ780" s="276"/>
      <c r="BR780" s="276"/>
      <c r="BS780" s="276"/>
      <c r="BT780" s="276"/>
      <c r="BU780" s="276"/>
      <c r="BV780" s="276"/>
      <c r="BW780" s="276"/>
      <c r="BX780" s="276"/>
      <c r="BY780" s="276"/>
      <c r="BZ780" s="276"/>
      <c r="CA780" s="276"/>
      <c r="CB780" s="276"/>
      <c r="CC780" s="276"/>
      <c r="CD780" s="276"/>
      <c r="CE780" s="276"/>
    </row>
    <row r="781" spans="1:83" ht="12.65" customHeight="1" x14ac:dyDescent="0.35">
      <c r="A781" s="209" t="str">
        <f>RIGHT($C$83,3)&amp;"*"&amp;RIGHT($C$82,4)&amp;"*"&amp;AX$55&amp;"*"&amp;"A"</f>
        <v>152*2020*8310*A</v>
      </c>
      <c r="B781" s="275"/>
      <c r="C781" s="277">
        <f>ROUND(AX60,2)</f>
        <v>0</v>
      </c>
      <c r="D781" s="275">
        <f>ROUND(AX61,0)</f>
        <v>0</v>
      </c>
      <c r="E781" s="275">
        <f>ROUND(AX62,0)</f>
        <v>0</v>
      </c>
      <c r="F781" s="275">
        <f>ROUND(AX63,0)</f>
        <v>0</v>
      </c>
      <c r="G781" s="275">
        <f>ROUND(AX64,0)</f>
        <v>0</v>
      </c>
      <c r="H781" s="275">
        <f>ROUND(AX65,0)</f>
        <v>0</v>
      </c>
      <c r="I781" s="275">
        <f>ROUND(AX66,0)</f>
        <v>0</v>
      </c>
      <c r="J781" s="275">
        <f>ROUND(AX67,0)</f>
        <v>0</v>
      </c>
      <c r="K781" s="275">
        <f>ROUND(AX68,0)</f>
        <v>0</v>
      </c>
      <c r="L781" s="275">
        <f>ROUND(AX69,0)</f>
        <v>0</v>
      </c>
      <c r="M781" s="275">
        <f>ROUND(AX70,0)</f>
        <v>0</v>
      </c>
      <c r="N781" s="275"/>
      <c r="O781" s="275"/>
      <c r="P781" s="275">
        <f>IF(AX76&gt;0,ROUND(AX76,0),0)</f>
        <v>0</v>
      </c>
      <c r="Q781" s="275">
        <f>IF(AX77&gt;0,ROUND(AX77,0),0)</f>
        <v>0</v>
      </c>
      <c r="R781" s="275">
        <f>IF(AX78&gt;0,ROUND(AX78,0),0)</f>
        <v>0</v>
      </c>
      <c r="S781" s="275">
        <f>IF(AX79&gt;0,ROUND(AX79,0),0)</f>
        <v>0</v>
      </c>
      <c r="T781" s="277">
        <f>IF(AX80&gt;0,ROUND(AX80,2),0)</f>
        <v>0</v>
      </c>
      <c r="U781" s="275"/>
      <c r="V781" s="276"/>
      <c r="W781" s="275"/>
      <c r="X781" s="275"/>
      <c r="Y781" s="275"/>
      <c r="Z781" s="276"/>
      <c r="AA781" s="276"/>
      <c r="AB781" s="276"/>
      <c r="AC781" s="276"/>
      <c r="AD781" s="276"/>
      <c r="AE781" s="276"/>
      <c r="AF781" s="276"/>
      <c r="AG781" s="276"/>
      <c r="AH781" s="276"/>
      <c r="AI781" s="276"/>
      <c r="AJ781" s="276"/>
      <c r="AK781" s="276"/>
      <c r="AL781" s="276"/>
      <c r="AM781" s="276"/>
      <c r="AN781" s="276"/>
      <c r="AO781" s="276"/>
      <c r="AP781" s="276"/>
      <c r="AQ781" s="276"/>
      <c r="AR781" s="276"/>
      <c r="AS781" s="276"/>
      <c r="AT781" s="276"/>
      <c r="AU781" s="276"/>
      <c r="AV781" s="276"/>
      <c r="AW781" s="276"/>
      <c r="AX781" s="276"/>
      <c r="AY781" s="276"/>
      <c r="AZ781" s="276"/>
      <c r="BA781" s="276"/>
      <c r="BB781" s="276"/>
      <c r="BC781" s="276"/>
      <c r="BD781" s="276"/>
      <c r="BE781" s="276"/>
      <c r="BF781" s="276"/>
      <c r="BG781" s="276"/>
      <c r="BH781" s="276"/>
      <c r="BI781" s="276"/>
      <c r="BJ781" s="276"/>
      <c r="BK781" s="276"/>
      <c r="BL781" s="276"/>
      <c r="BM781" s="276"/>
      <c r="BN781" s="276"/>
      <c r="BO781" s="276"/>
      <c r="BP781" s="276"/>
      <c r="BQ781" s="276"/>
      <c r="BR781" s="276"/>
      <c r="BS781" s="276"/>
      <c r="BT781" s="276"/>
      <c r="BU781" s="276"/>
      <c r="BV781" s="276"/>
      <c r="BW781" s="276"/>
      <c r="BX781" s="276"/>
      <c r="BY781" s="276"/>
      <c r="BZ781" s="276"/>
      <c r="CA781" s="276"/>
      <c r="CB781" s="276"/>
      <c r="CC781" s="276"/>
      <c r="CD781" s="276"/>
      <c r="CE781" s="276"/>
    </row>
    <row r="782" spans="1:83" ht="12.65" customHeight="1" x14ac:dyDescent="0.35">
      <c r="A782" s="209" t="str">
        <f>RIGHT($C$83,3)&amp;"*"&amp;RIGHT($C$82,4)&amp;"*"&amp;AY$55&amp;"*"&amp;"A"</f>
        <v>152*2020*8320*A</v>
      </c>
      <c r="B782" s="275">
        <f>ROUND(AY59,0)</f>
        <v>29601</v>
      </c>
      <c r="C782" s="277">
        <f>ROUND(AY60,2)</f>
        <v>16.66</v>
      </c>
      <c r="D782" s="275">
        <f>ROUND(AY61,0)</f>
        <v>739721</v>
      </c>
      <c r="E782" s="275">
        <f>ROUND(AY62,0)</f>
        <v>379477</v>
      </c>
      <c r="F782" s="275">
        <f>ROUND(AY63,0)</f>
        <v>0</v>
      </c>
      <c r="G782" s="275">
        <f>ROUND(AY64,0)</f>
        <v>635971</v>
      </c>
      <c r="H782" s="275">
        <f>ROUND(AY65,0)</f>
        <v>0</v>
      </c>
      <c r="I782" s="275">
        <f>ROUND(AY66,0)</f>
        <v>9363</v>
      </c>
      <c r="J782" s="275">
        <f>ROUND(AY67,0)</f>
        <v>104814</v>
      </c>
      <c r="K782" s="275">
        <f>ROUND(AY68,0)</f>
        <v>3759</v>
      </c>
      <c r="L782" s="275">
        <f>ROUND(AY69,0)</f>
        <v>10382</v>
      </c>
      <c r="M782" s="275">
        <f>ROUND(AY70,0)</f>
        <v>340043</v>
      </c>
      <c r="N782" s="275"/>
      <c r="O782" s="275"/>
      <c r="P782" s="275">
        <f>IF(AY76&gt;0,ROUND(AY76,0),0)</f>
        <v>5040</v>
      </c>
      <c r="Q782" s="275">
        <f>IF(AY77&gt;0,ROUND(AY77,0),0)</f>
        <v>0</v>
      </c>
      <c r="R782" s="275">
        <f>IF(AY78&gt;0,ROUND(AY78,0),0)</f>
        <v>0</v>
      </c>
      <c r="S782" s="275">
        <f>IF(AY79&gt;0,ROUND(AY79,0),0)</f>
        <v>0</v>
      </c>
      <c r="T782" s="277">
        <f>IF(AY80&gt;0,ROUND(AY80,2),0)</f>
        <v>0</v>
      </c>
      <c r="U782" s="275"/>
      <c r="V782" s="276"/>
      <c r="W782" s="275"/>
      <c r="X782" s="275"/>
      <c r="Y782" s="275"/>
      <c r="Z782" s="276"/>
      <c r="AA782" s="276"/>
      <c r="AB782" s="276"/>
      <c r="AC782" s="276"/>
      <c r="AD782" s="276"/>
      <c r="AE782" s="276"/>
      <c r="AF782" s="276"/>
      <c r="AG782" s="276"/>
      <c r="AH782" s="276"/>
      <c r="AI782" s="276"/>
      <c r="AJ782" s="276"/>
      <c r="AK782" s="276"/>
      <c r="AL782" s="276"/>
      <c r="AM782" s="276"/>
      <c r="AN782" s="276"/>
      <c r="AO782" s="276"/>
      <c r="AP782" s="276"/>
      <c r="AQ782" s="276"/>
      <c r="AR782" s="276"/>
      <c r="AS782" s="276"/>
      <c r="AT782" s="276"/>
      <c r="AU782" s="276"/>
      <c r="AV782" s="276"/>
      <c r="AW782" s="276"/>
      <c r="AX782" s="276"/>
      <c r="AY782" s="276"/>
      <c r="AZ782" s="276"/>
      <c r="BA782" s="276"/>
      <c r="BB782" s="276"/>
      <c r="BC782" s="276"/>
      <c r="BD782" s="276"/>
      <c r="BE782" s="276"/>
      <c r="BF782" s="276"/>
      <c r="BG782" s="276"/>
      <c r="BH782" s="276"/>
      <c r="BI782" s="276"/>
      <c r="BJ782" s="276"/>
      <c r="BK782" s="276"/>
      <c r="BL782" s="276"/>
      <c r="BM782" s="276"/>
      <c r="BN782" s="276"/>
      <c r="BO782" s="276"/>
      <c r="BP782" s="276"/>
      <c r="BQ782" s="276"/>
      <c r="BR782" s="276"/>
      <c r="BS782" s="276"/>
      <c r="BT782" s="276"/>
      <c r="BU782" s="276"/>
      <c r="BV782" s="276"/>
      <c r="BW782" s="276"/>
      <c r="BX782" s="276"/>
      <c r="BY782" s="276"/>
      <c r="BZ782" s="276"/>
      <c r="CA782" s="276"/>
      <c r="CB782" s="276"/>
      <c r="CC782" s="276"/>
      <c r="CD782" s="276"/>
      <c r="CE782" s="276"/>
    </row>
    <row r="783" spans="1:83" ht="12.65" customHeight="1" x14ac:dyDescent="0.35">
      <c r="A783" s="209" t="str">
        <f>RIGHT($C$83,3)&amp;"*"&amp;RIGHT($C$82,4)&amp;"*"&amp;AZ$55&amp;"*"&amp;"A"</f>
        <v>152*2020*8330*A</v>
      </c>
      <c r="B783" s="275">
        <f>ROUND(AZ59,0)</f>
        <v>0</v>
      </c>
      <c r="C783" s="277">
        <f>ROUND(AZ60,2)</f>
        <v>0</v>
      </c>
      <c r="D783" s="275">
        <f>ROUND(AZ61,0)</f>
        <v>0</v>
      </c>
      <c r="E783" s="275">
        <f>ROUND(AZ62,0)</f>
        <v>0</v>
      </c>
      <c r="F783" s="275">
        <f>ROUND(AZ63,0)</f>
        <v>0</v>
      </c>
      <c r="G783" s="275">
        <f>ROUND(AZ64,0)</f>
        <v>0</v>
      </c>
      <c r="H783" s="275">
        <f>ROUND(AZ65,0)</f>
        <v>0</v>
      </c>
      <c r="I783" s="275">
        <f>ROUND(AZ66,0)</f>
        <v>0</v>
      </c>
      <c r="J783" s="275">
        <f>ROUND(AZ67,0)</f>
        <v>0</v>
      </c>
      <c r="K783" s="275">
        <f>ROUND(AZ68,0)</f>
        <v>0</v>
      </c>
      <c r="L783" s="275">
        <f>ROUND(AZ69,0)</f>
        <v>0</v>
      </c>
      <c r="M783" s="275">
        <f>ROUND(AZ70,0)</f>
        <v>0</v>
      </c>
      <c r="N783" s="275"/>
      <c r="O783" s="275"/>
      <c r="P783" s="275">
        <f>IF(AZ76&gt;0,ROUND(AZ76,0),0)</f>
        <v>0</v>
      </c>
      <c r="Q783" s="275">
        <f>IF(AZ77&gt;0,ROUND(AZ77,0),0)</f>
        <v>0</v>
      </c>
      <c r="R783" s="275">
        <f>IF(AZ78&gt;0,ROUND(AZ78,0),0)</f>
        <v>0</v>
      </c>
      <c r="S783" s="275">
        <f>IF(AZ79&gt;0,ROUND(AZ79,0),0)</f>
        <v>0</v>
      </c>
      <c r="T783" s="277">
        <f>IF(AZ80&gt;0,ROUND(AZ80,2),0)</f>
        <v>0</v>
      </c>
      <c r="U783" s="275"/>
      <c r="V783" s="276"/>
      <c r="W783" s="275"/>
      <c r="X783" s="275"/>
      <c r="Y783" s="275"/>
      <c r="Z783" s="276"/>
      <c r="AA783" s="276"/>
      <c r="AB783" s="276"/>
      <c r="AC783" s="276"/>
      <c r="AD783" s="276"/>
      <c r="AE783" s="276"/>
      <c r="AF783" s="276"/>
      <c r="AG783" s="276"/>
      <c r="AH783" s="276"/>
      <c r="AI783" s="276"/>
      <c r="AJ783" s="276"/>
      <c r="AK783" s="276"/>
      <c r="AL783" s="276"/>
      <c r="AM783" s="276"/>
      <c r="AN783" s="276"/>
      <c r="AO783" s="276"/>
      <c r="AP783" s="276"/>
      <c r="AQ783" s="276"/>
      <c r="AR783" s="276"/>
      <c r="AS783" s="276"/>
      <c r="AT783" s="276"/>
      <c r="AU783" s="276"/>
      <c r="AV783" s="276"/>
      <c r="AW783" s="276"/>
      <c r="AX783" s="276"/>
      <c r="AY783" s="276"/>
      <c r="AZ783" s="276"/>
      <c r="BA783" s="276"/>
      <c r="BB783" s="276"/>
      <c r="BC783" s="276"/>
      <c r="BD783" s="276"/>
      <c r="BE783" s="276"/>
      <c r="BF783" s="276"/>
      <c r="BG783" s="276"/>
      <c r="BH783" s="276"/>
      <c r="BI783" s="276"/>
      <c r="BJ783" s="276"/>
      <c r="BK783" s="276"/>
      <c r="BL783" s="276"/>
      <c r="BM783" s="276"/>
      <c r="BN783" s="276"/>
      <c r="BO783" s="276"/>
      <c r="BP783" s="276"/>
      <c r="BQ783" s="276"/>
      <c r="BR783" s="276"/>
      <c r="BS783" s="276"/>
      <c r="BT783" s="276"/>
      <c r="BU783" s="276"/>
      <c r="BV783" s="276"/>
      <c r="BW783" s="276"/>
      <c r="BX783" s="276"/>
      <c r="BY783" s="276"/>
      <c r="BZ783" s="276"/>
      <c r="CA783" s="276"/>
      <c r="CB783" s="276"/>
      <c r="CC783" s="276"/>
      <c r="CD783" s="276"/>
      <c r="CE783" s="276"/>
    </row>
    <row r="784" spans="1:83" ht="12.65" customHeight="1" x14ac:dyDescent="0.35">
      <c r="A784" s="209" t="str">
        <f>RIGHT($C$83,3)&amp;"*"&amp;RIGHT($C$82,4)&amp;"*"&amp;BA$55&amp;"*"&amp;"A"</f>
        <v>152*2020*8350*A</v>
      </c>
      <c r="B784" s="275">
        <f>ROUND(BA59,0)</f>
        <v>0</v>
      </c>
      <c r="C784" s="277">
        <f>ROUND(BA60,2)</f>
        <v>1.44</v>
      </c>
      <c r="D784" s="275">
        <f>ROUND(BA61,0)</f>
        <v>59084</v>
      </c>
      <c r="E784" s="275">
        <f>ROUND(BA62,0)</f>
        <v>43206</v>
      </c>
      <c r="F784" s="275">
        <f>ROUND(BA63,0)</f>
        <v>0</v>
      </c>
      <c r="G784" s="275">
        <f>ROUND(BA64,0)</f>
        <v>55770</v>
      </c>
      <c r="H784" s="275">
        <f>ROUND(BA65,0)</f>
        <v>0</v>
      </c>
      <c r="I784" s="275">
        <f>ROUND(BA66,0)</f>
        <v>150624</v>
      </c>
      <c r="J784" s="275">
        <f>ROUND(BA67,0)</f>
        <v>30380</v>
      </c>
      <c r="K784" s="275">
        <f>ROUND(BA68,0)</f>
        <v>0</v>
      </c>
      <c r="L784" s="275">
        <f>ROUND(BA69,0)</f>
        <v>0</v>
      </c>
      <c r="M784" s="275">
        <f>ROUND(BA70,0)</f>
        <v>0</v>
      </c>
      <c r="N784" s="275"/>
      <c r="O784" s="275"/>
      <c r="P784" s="275">
        <f>IF(BA76&gt;0,ROUND(BA76,0),0)</f>
        <v>1461</v>
      </c>
      <c r="Q784" s="275">
        <f>IF(BA77&gt;0,ROUND(BA77,0),0)</f>
        <v>0</v>
      </c>
      <c r="R784" s="275">
        <f>IF(BA78&gt;0,ROUND(BA78,0),0)</f>
        <v>1461</v>
      </c>
      <c r="S784" s="275">
        <f>IF(BA79&gt;0,ROUND(BA79,0),0)</f>
        <v>0</v>
      </c>
      <c r="T784" s="277">
        <f>IF(BA80&gt;0,ROUND(BA80,2),0)</f>
        <v>0</v>
      </c>
      <c r="U784" s="275"/>
      <c r="V784" s="276"/>
      <c r="W784" s="275"/>
      <c r="X784" s="275"/>
      <c r="Y784" s="275"/>
      <c r="Z784" s="276"/>
      <c r="AA784" s="276"/>
      <c r="AB784" s="276"/>
      <c r="AC784" s="276"/>
      <c r="AD784" s="276"/>
      <c r="AE784" s="276"/>
      <c r="AF784" s="276"/>
      <c r="AG784" s="276"/>
      <c r="AH784" s="276"/>
      <c r="AI784" s="276"/>
      <c r="AJ784" s="276"/>
      <c r="AK784" s="276"/>
      <c r="AL784" s="276"/>
      <c r="AM784" s="276"/>
      <c r="AN784" s="276"/>
      <c r="AO784" s="276"/>
      <c r="AP784" s="276"/>
      <c r="AQ784" s="276"/>
      <c r="AR784" s="276"/>
      <c r="AS784" s="276"/>
      <c r="AT784" s="276"/>
      <c r="AU784" s="276"/>
      <c r="AV784" s="276"/>
      <c r="AW784" s="276"/>
      <c r="AX784" s="276"/>
      <c r="AY784" s="276"/>
      <c r="AZ784" s="276"/>
      <c r="BA784" s="276"/>
      <c r="BB784" s="276"/>
      <c r="BC784" s="276"/>
      <c r="BD784" s="276"/>
      <c r="BE784" s="276"/>
      <c r="BF784" s="276"/>
      <c r="BG784" s="276"/>
      <c r="BH784" s="276"/>
      <c r="BI784" s="276"/>
      <c r="BJ784" s="276"/>
      <c r="BK784" s="276"/>
      <c r="BL784" s="276"/>
      <c r="BM784" s="276"/>
      <c r="BN784" s="276"/>
      <c r="BO784" s="276"/>
      <c r="BP784" s="276"/>
      <c r="BQ784" s="276"/>
      <c r="BR784" s="276"/>
      <c r="BS784" s="276"/>
      <c r="BT784" s="276"/>
      <c r="BU784" s="276"/>
      <c r="BV784" s="276"/>
      <c r="BW784" s="276"/>
      <c r="BX784" s="276"/>
      <c r="BY784" s="276"/>
      <c r="BZ784" s="276"/>
      <c r="CA784" s="276"/>
      <c r="CB784" s="276"/>
      <c r="CC784" s="276"/>
      <c r="CD784" s="276"/>
      <c r="CE784" s="276"/>
    </row>
    <row r="785" spans="1:83" ht="12.65" customHeight="1" x14ac:dyDescent="0.35">
      <c r="A785" s="209" t="str">
        <f>RIGHT($C$83,3)&amp;"*"&amp;RIGHT($C$82,4)&amp;"*"&amp;BB$55&amp;"*"&amp;"A"</f>
        <v>152*2020*8360*A</v>
      </c>
      <c r="B785" s="275"/>
      <c r="C785" s="277">
        <f>ROUND(BB60,2)</f>
        <v>0</v>
      </c>
      <c r="D785" s="275">
        <f>ROUND(BB61,0)</f>
        <v>0</v>
      </c>
      <c r="E785" s="275">
        <f>ROUND(BB62,0)</f>
        <v>0</v>
      </c>
      <c r="F785" s="275">
        <f>ROUND(BB63,0)</f>
        <v>0</v>
      </c>
      <c r="G785" s="275">
        <f>ROUND(BB64,0)</f>
        <v>0</v>
      </c>
      <c r="H785" s="275">
        <f>ROUND(BB65,0)</f>
        <v>0</v>
      </c>
      <c r="I785" s="275">
        <f>ROUND(BB66,0)</f>
        <v>0</v>
      </c>
      <c r="J785" s="275">
        <f>ROUND(BB67,0)</f>
        <v>0</v>
      </c>
      <c r="K785" s="275">
        <f>ROUND(BB68,0)</f>
        <v>0</v>
      </c>
      <c r="L785" s="275">
        <f>ROUND(BB69,0)</f>
        <v>0</v>
      </c>
      <c r="M785" s="275">
        <f>ROUND(BB70,0)</f>
        <v>0</v>
      </c>
      <c r="N785" s="275"/>
      <c r="O785" s="275"/>
      <c r="P785" s="275">
        <f>IF(BB76&gt;0,ROUND(BB76,0),0)</f>
        <v>0</v>
      </c>
      <c r="Q785" s="275">
        <f>IF(BB77&gt;0,ROUND(BB77,0),0)</f>
        <v>0</v>
      </c>
      <c r="R785" s="275">
        <f>IF(BB78&gt;0,ROUND(BB78,0),0)</f>
        <v>0</v>
      </c>
      <c r="S785" s="275">
        <f>IF(BB79&gt;0,ROUND(BB79,0),0)</f>
        <v>0</v>
      </c>
      <c r="T785" s="277">
        <f>IF(BB80&gt;0,ROUND(BB80,2),0)</f>
        <v>0</v>
      </c>
      <c r="U785" s="275"/>
      <c r="V785" s="276"/>
      <c r="W785" s="275"/>
      <c r="X785" s="275"/>
      <c r="Y785" s="275"/>
      <c r="Z785" s="276"/>
      <c r="AA785" s="276"/>
      <c r="AB785" s="276"/>
      <c r="AC785" s="276"/>
      <c r="AD785" s="276"/>
      <c r="AE785" s="276"/>
      <c r="AF785" s="276"/>
      <c r="AG785" s="276"/>
      <c r="AH785" s="276"/>
      <c r="AI785" s="276"/>
      <c r="AJ785" s="276"/>
      <c r="AK785" s="276"/>
      <c r="AL785" s="276"/>
      <c r="AM785" s="276"/>
      <c r="AN785" s="276"/>
      <c r="AO785" s="276"/>
      <c r="AP785" s="276"/>
      <c r="AQ785" s="276"/>
      <c r="AR785" s="276"/>
      <c r="AS785" s="276"/>
      <c r="AT785" s="276"/>
      <c r="AU785" s="276"/>
      <c r="AV785" s="276"/>
      <c r="AW785" s="276"/>
      <c r="AX785" s="276"/>
      <c r="AY785" s="276"/>
      <c r="AZ785" s="276"/>
      <c r="BA785" s="276"/>
      <c r="BB785" s="276"/>
      <c r="BC785" s="276"/>
      <c r="BD785" s="276"/>
      <c r="BE785" s="276"/>
      <c r="BF785" s="276"/>
      <c r="BG785" s="276"/>
      <c r="BH785" s="276"/>
      <c r="BI785" s="276"/>
      <c r="BJ785" s="276"/>
      <c r="BK785" s="276"/>
      <c r="BL785" s="276"/>
      <c r="BM785" s="276"/>
      <c r="BN785" s="276"/>
      <c r="BO785" s="276"/>
      <c r="BP785" s="276"/>
      <c r="BQ785" s="276"/>
      <c r="BR785" s="276"/>
      <c r="BS785" s="276"/>
      <c r="BT785" s="276"/>
      <c r="BU785" s="276"/>
      <c r="BV785" s="276"/>
      <c r="BW785" s="276"/>
      <c r="BX785" s="276"/>
      <c r="BY785" s="276"/>
      <c r="BZ785" s="276"/>
      <c r="CA785" s="276"/>
      <c r="CB785" s="276"/>
      <c r="CC785" s="276"/>
      <c r="CD785" s="276"/>
      <c r="CE785" s="276"/>
    </row>
    <row r="786" spans="1:83" ht="12.65" customHeight="1" x14ac:dyDescent="0.35">
      <c r="A786" s="209" t="str">
        <f>RIGHT($C$83,3)&amp;"*"&amp;RIGHT($C$82,4)&amp;"*"&amp;BC$55&amp;"*"&amp;"A"</f>
        <v>152*2020*8370*A</v>
      </c>
      <c r="B786" s="275"/>
      <c r="C786" s="277">
        <f>ROUND(BC60,2)</f>
        <v>0</v>
      </c>
      <c r="D786" s="275">
        <f>ROUND(BC61,0)</f>
        <v>0</v>
      </c>
      <c r="E786" s="275">
        <f>ROUND(BC62,0)</f>
        <v>0</v>
      </c>
      <c r="F786" s="275">
        <f>ROUND(BC63,0)</f>
        <v>0</v>
      </c>
      <c r="G786" s="275">
        <f>ROUND(BC64,0)</f>
        <v>0</v>
      </c>
      <c r="H786" s="275">
        <f>ROUND(BC65,0)</f>
        <v>0</v>
      </c>
      <c r="I786" s="275">
        <f>ROUND(BC66,0)</f>
        <v>0</v>
      </c>
      <c r="J786" s="275">
        <f>ROUND(BC67,0)</f>
        <v>0</v>
      </c>
      <c r="K786" s="275">
        <f>ROUND(BC68,0)</f>
        <v>0</v>
      </c>
      <c r="L786" s="275">
        <f>ROUND(BC69,0)</f>
        <v>0</v>
      </c>
      <c r="M786" s="275">
        <f>ROUND(BC70,0)</f>
        <v>0</v>
      </c>
      <c r="N786" s="275"/>
      <c r="O786" s="275"/>
      <c r="P786" s="275">
        <f>IF(BC76&gt;0,ROUND(BC76,0),0)</f>
        <v>0</v>
      </c>
      <c r="Q786" s="275">
        <f>IF(BC77&gt;0,ROUND(BC77,0),0)</f>
        <v>0</v>
      </c>
      <c r="R786" s="275">
        <f>IF(BC78&gt;0,ROUND(BC78,0),0)</f>
        <v>0</v>
      </c>
      <c r="S786" s="275">
        <f>IF(BC79&gt;0,ROUND(BC79,0),0)</f>
        <v>0</v>
      </c>
      <c r="T786" s="277">
        <f>IF(BC80&gt;0,ROUND(BC80,2),0)</f>
        <v>0</v>
      </c>
      <c r="U786" s="275"/>
      <c r="V786" s="276"/>
      <c r="W786" s="275"/>
      <c r="X786" s="275"/>
      <c r="Y786" s="275"/>
      <c r="Z786" s="276"/>
      <c r="AA786" s="276"/>
      <c r="AB786" s="276"/>
      <c r="AC786" s="276"/>
      <c r="AD786" s="276"/>
      <c r="AE786" s="276"/>
      <c r="AF786" s="276"/>
      <c r="AG786" s="276"/>
      <c r="AH786" s="276"/>
      <c r="AI786" s="276"/>
      <c r="AJ786" s="276"/>
      <c r="AK786" s="276"/>
      <c r="AL786" s="276"/>
      <c r="AM786" s="276"/>
      <c r="AN786" s="276"/>
      <c r="AO786" s="276"/>
      <c r="AP786" s="276"/>
      <c r="AQ786" s="276"/>
      <c r="AR786" s="276"/>
      <c r="AS786" s="276"/>
      <c r="AT786" s="276"/>
      <c r="AU786" s="276"/>
      <c r="AV786" s="276"/>
      <c r="AW786" s="276"/>
      <c r="AX786" s="276"/>
      <c r="AY786" s="276"/>
      <c r="AZ786" s="276"/>
      <c r="BA786" s="276"/>
      <c r="BB786" s="276"/>
      <c r="BC786" s="276"/>
      <c r="BD786" s="276"/>
      <c r="BE786" s="276"/>
      <c r="BF786" s="276"/>
      <c r="BG786" s="276"/>
      <c r="BH786" s="276"/>
      <c r="BI786" s="276"/>
      <c r="BJ786" s="276"/>
      <c r="BK786" s="276"/>
      <c r="BL786" s="276"/>
      <c r="BM786" s="276"/>
      <c r="BN786" s="276"/>
      <c r="BO786" s="276"/>
      <c r="BP786" s="276"/>
      <c r="BQ786" s="276"/>
      <c r="BR786" s="276"/>
      <c r="BS786" s="276"/>
      <c r="BT786" s="276"/>
      <c r="BU786" s="276"/>
      <c r="BV786" s="276"/>
      <c r="BW786" s="276"/>
      <c r="BX786" s="276"/>
      <c r="BY786" s="276"/>
      <c r="BZ786" s="276"/>
      <c r="CA786" s="276"/>
      <c r="CB786" s="276"/>
      <c r="CC786" s="276"/>
      <c r="CD786" s="276"/>
      <c r="CE786" s="276"/>
    </row>
    <row r="787" spans="1:83" ht="12.65" customHeight="1" x14ac:dyDescent="0.35">
      <c r="A787" s="209" t="str">
        <f>RIGHT($C$83,3)&amp;"*"&amp;RIGHT($C$82,4)&amp;"*"&amp;BD$55&amp;"*"&amp;"A"</f>
        <v>152*2020*8420*A</v>
      </c>
      <c r="B787" s="275"/>
      <c r="C787" s="277">
        <f>ROUND(BD60,2)</f>
        <v>5.7</v>
      </c>
      <c r="D787" s="275">
        <f>ROUND(BD61,0)</f>
        <v>344377</v>
      </c>
      <c r="E787" s="275">
        <f>ROUND(BD62,0)</f>
        <v>129825</v>
      </c>
      <c r="F787" s="275">
        <f>ROUND(BD63,0)</f>
        <v>0</v>
      </c>
      <c r="G787" s="275">
        <f>ROUND(BD64,0)</f>
        <v>8462</v>
      </c>
      <c r="H787" s="275">
        <f>ROUND(BD65,0)</f>
        <v>1677</v>
      </c>
      <c r="I787" s="275">
        <f>ROUND(BD66,0)</f>
        <v>8391</v>
      </c>
      <c r="J787" s="275">
        <f>ROUND(BD67,0)</f>
        <v>70757</v>
      </c>
      <c r="K787" s="275">
        <f>ROUND(BD68,0)</f>
        <v>8159</v>
      </c>
      <c r="L787" s="275">
        <f>ROUND(BD69,0)</f>
        <v>46524</v>
      </c>
      <c r="M787" s="275">
        <f>ROUND(BD70,0)</f>
        <v>0</v>
      </c>
      <c r="N787" s="275"/>
      <c r="O787" s="275"/>
      <c r="P787" s="275">
        <f>IF(BD76&gt;0,ROUND(BD76,0),0)</f>
        <v>3402</v>
      </c>
      <c r="Q787" s="275">
        <f>IF(BD77&gt;0,ROUND(BD77,0),0)</f>
        <v>0</v>
      </c>
      <c r="R787" s="275">
        <f>IF(BD78&gt;0,ROUND(BD78,0),0)</f>
        <v>0</v>
      </c>
      <c r="S787" s="275">
        <f>IF(BD79&gt;0,ROUND(BD79,0),0)</f>
        <v>0</v>
      </c>
      <c r="T787" s="277">
        <f>IF(BD80&gt;0,ROUND(BD80,2),0)</f>
        <v>0</v>
      </c>
      <c r="U787" s="275"/>
      <c r="V787" s="276"/>
      <c r="W787" s="275"/>
      <c r="X787" s="275"/>
      <c r="Y787" s="275"/>
      <c r="Z787" s="276"/>
      <c r="AA787" s="276"/>
      <c r="AB787" s="276"/>
      <c r="AC787" s="276"/>
      <c r="AD787" s="276"/>
      <c r="AE787" s="276"/>
      <c r="AF787" s="276"/>
      <c r="AG787" s="276"/>
      <c r="AH787" s="276"/>
      <c r="AI787" s="276"/>
      <c r="AJ787" s="276"/>
      <c r="AK787" s="276"/>
      <c r="AL787" s="276"/>
      <c r="AM787" s="276"/>
      <c r="AN787" s="276"/>
      <c r="AO787" s="276"/>
      <c r="AP787" s="276"/>
      <c r="AQ787" s="276"/>
      <c r="AR787" s="276"/>
      <c r="AS787" s="276"/>
      <c r="AT787" s="276"/>
      <c r="AU787" s="276"/>
      <c r="AV787" s="276"/>
      <c r="AW787" s="276"/>
      <c r="AX787" s="276"/>
      <c r="AY787" s="276"/>
      <c r="AZ787" s="276"/>
      <c r="BA787" s="276"/>
      <c r="BB787" s="276"/>
      <c r="BC787" s="276"/>
      <c r="BD787" s="276"/>
      <c r="BE787" s="276"/>
      <c r="BF787" s="276"/>
      <c r="BG787" s="276"/>
      <c r="BH787" s="276"/>
      <c r="BI787" s="276"/>
      <c r="BJ787" s="276"/>
      <c r="BK787" s="276"/>
      <c r="BL787" s="276"/>
      <c r="BM787" s="276"/>
      <c r="BN787" s="276"/>
      <c r="BO787" s="276"/>
      <c r="BP787" s="276"/>
      <c r="BQ787" s="276"/>
      <c r="BR787" s="276"/>
      <c r="BS787" s="276"/>
      <c r="BT787" s="276"/>
      <c r="BU787" s="276"/>
      <c r="BV787" s="276"/>
      <c r="BW787" s="276"/>
      <c r="BX787" s="276"/>
      <c r="BY787" s="276"/>
      <c r="BZ787" s="276"/>
      <c r="CA787" s="276"/>
      <c r="CB787" s="276"/>
      <c r="CC787" s="276"/>
      <c r="CD787" s="276"/>
      <c r="CE787" s="276"/>
    </row>
    <row r="788" spans="1:83" ht="12.65" customHeight="1" x14ac:dyDescent="0.35">
      <c r="A788" s="209" t="str">
        <f>RIGHT($C$83,3)&amp;"*"&amp;RIGHT($C$82,4)&amp;"*"&amp;BE$55&amp;"*"&amp;"A"</f>
        <v>152*2020*8430*A</v>
      </c>
      <c r="B788" s="275">
        <f>ROUND(BE59,0)</f>
        <v>241487</v>
      </c>
      <c r="C788" s="277">
        <f>ROUND(BE60,2)</f>
        <v>10.57</v>
      </c>
      <c r="D788" s="275">
        <f>ROUND(BE61,0)</f>
        <v>751559</v>
      </c>
      <c r="E788" s="275">
        <f>ROUND(BE62,0)</f>
        <v>297328</v>
      </c>
      <c r="F788" s="275">
        <f>ROUND(BE63,0)</f>
        <v>26421</v>
      </c>
      <c r="G788" s="275">
        <f>ROUND(BE64,0)</f>
        <v>66365</v>
      </c>
      <c r="H788" s="275">
        <f>ROUND(BE65,0)</f>
        <v>661789</v>
      </c>
      <c r="I788" s="275">
        <f>ROUND(BE66,0)</f>
        <v>308010</v>
      </c>
      <c r="J788" s="275">
        <f>ROUND(BE67,0)</f>
        <v>585728</v>
      </c>
      <c r="K788" s="275">
        <f>ROUND(BE68,0)</f>
        <v>28321</v>
      </c>
      <c r="L788" s="275">
        <f>ROUND(BE69,0)</f>
        <v>15277</v>
      </c>
      <c r="M788" s="275">
        <f>ROUND(BE70,0)</f>
        <v>0</v>
      </c>
      <c r="N788" s="275"/>
      <c r="O788" s="275"/>
      <c r="P788" s="275">
        <f>IF(BE76&gt;0,ROUND(BE76,0),0)</f>
        <v>28165</v>
      </c>
      <c r="Q788" s="275">
        <f>IF(BE77&gt;0,ROUND(BE77,0),0)</f>
        <v>0</v>
      </c>
      <c r="R788" s="275">
        <f>IF(BE78&gt;0,ROUND(BE78,0),0)</f>
        <v>0</v>
      </c>
      <c r="S788" s="275">
        <f>IF(BE79&gt;0,ROUND(BE79,0),0)</f>
        <v>0</v>
      </c>
      <c r="T788" s="277">
        <f>IF(BE80&gt;0,ROUND(BE80,2),0)</f>
        <v>0</v>
      </c>
      <c r="U788" s="275"/>
      <c r="V788" s="276"/>
      <c r="W788" s="275"/>
      <c r="X788" s="275"/>
      <c r="Y788" s="275"/>
      <c r="Z788" s="276"/>
      <c r="AA788" s="276"/>
      <c r="AB788" s="276"/>
      <c r="AC788" s="276"/>
      <c r="AD788" s="276"/>
      <c r="AE788" s="276"/>
      <c r="AF788" s="276"/>
      <c r="AG788" s="276"/>
      <c r="AH788" s="276"/>
      <c r="AI788" s="276"/>
      <c r="AJ788" s="276"/>
      <c r="AK788" s="276"/>
      <c r="AL788" s="276"/>
      <c r="AM788" s="276"/>
      <c r="AN788" s="276"/>
      <c r="AO788" s="276"/>
      <c r="AP788" s="276"/>
      <c r="AQ788" s="276"/>
      <c r="AR788" s="276"/>
      <c r="AS788" s="276"/>
      <c r="AT788" s="276"/>
      <c r="AU788" s="276"/>
      <c r="AV788" s="276"/>
      <c r="AW788" s="276"/>
      <c r="AX788" s="276"/>
      <c r="AY788" s="276"/>
      <c r="AZ788" s="276"/>
      <c r="BA788" s="276"/>
      <c r="BB788" s="276"/>
      <c r="BC788" s="276"/>
      <c r="BD788" s="276"/>
      <c r="BE788" s="276"/>
      <c r="BF788" s="276"/>
      <c r="BG788" s="276"/>
      <c r="BH788" s="276"/>
      <c r="BI788" s="276"/>
      <c r="BJ788" s="276"/>
      <c r="BK788" s="276"/>
      <c r="BL788" s="276"/>
      <c r="BM788" s="276"/>
      <c r="BN788" s="276"/>
      <c r="BO788" s="276"/>
      <c r="BP788" s="276"/>
      <c r="BQ788" s="276"/>
      <c r="BR788" s="276"/>
      <c r="BS788" s="276"/>
      <c r="BT788" s="276"/>
      <c r="BU788" s="276"/>
      <c r="BV788" s="276"/>
      <c r="BW788" s="276"/>
      <c r="BX788" s="276"/>
      <c r="BY788" s="276"/>
      <c r="BZ788" s="276"/>
      <c r="CA788" s="276"/>
      <c r="CB788" s="276"/>
      <c r="CC788" s="276"/>
      <c r="CD788" s="276"/>
      <c r="CE788" s="276"/>
    </row>
    <row r="789" spans="1:83" ht="12.65" customHeight="1" x14ac:dyDescent="0.35">
      <c r="A789" s="209" t="str">
        <f>RIGHT($C$83,3)&amp;"*"&amp;RIGHT($C$82,4)&amp;"*"&amp;BF$55&amp;"*"&amp;"A"</f>
        <v>152*2020*8460*A</v>
      </c>
      <c r="B789" s="275"/>
      <c r="C789" s="277">
        <f>ROUND(BF60,2)</f>
        <v>29.09</v>
      </c>
      <c r="D789" s="275">
        <f>ROUND(BF61,0)</f>
        <v>1241384</v>
      </c>
      <c r="E789" s="275">
        <f>ROUND(BF62,0)</f>
        <v>591081</v>
      </c>
      <c r="F789" s="275">
        <f>ROUND(BF63,0)</f>
        <v>0</v>
      </c>
      <c r="G789" s="275">
        <f>ROUND(BF64,0)</f>
        <v>182439</v>
      </c>
      <c r="H789" s="275">
        <f>ROUND(BF65,0)</f>
        <v>142355</v>
      </c>
      <c r="I789" s="275">
        <f>ROUND(BF66,0)</f>
        <v>57056</v>
      </c>
      <c r="J789" s="275">
        <f>ROUND(BF67,0)</f>
        <v>47728</v>
      </c>
      <c r="K789" s="275">
        <f>ROUND(BF68,0)</f>
        <v>5491</v>
      </c>
      <c r="L789" s="275">
        <f>ROUND(BF69,0)</f>
        <v>4612</v>
      </c>
      <c r="M789" s="275">
        <f>ROUND(BF70,0)</f>
        <v>0</v>
      </c>
      <c r="N789" s="275"/>
      <c r="O789" s="275"/>
      <c r="P789" s="275">
        <f>IF(BF76&gt;0,ROUND(BF76,0),0)</f>
        <v>2295</v>
      </c>
      <c r="Q789" s="275">
        <f>IF(BF77&gt;0,ROUND(BF77,0),0)</f>
        <v>0</v>
      </c>
      <c r="R789" s="275">
        <f>IF(BF78&gt;0,ROUND(BF78,0),0)</f>
        <v>0</v>
      </c>
      <c r="S789" s="275">
        <f>IF(BF79&gt;0,ROUND(BF79,0),0)</f>
        <v>0</v>
      </c>
      <c r="T789" s="277">
        <f>IF(BF80&gt;0,ROUND(BF80,2),0)</f>
        <v>0</v>
      </c>
      <c r="U789" s="275"/>
      <c r="V789" s="276"/>
      <c r="W789" s="275"/>
      <c r="X789" s="275"/>
      <c r="Y789" s="275"/>
      <c r="Z789" s="276"/>
      <c r="AA789" s="276"/>
      <c r="AB789" s="276"/>
      <c r="AC789" s="276"/>
      <c r="AD789" s="276"/>
      <c r="AE789" s="276"/>
      <c r="AF789" s="276"/>
      <c r="AG789" s="276"/>
      <c r="AH789" s="276"/>
      <c r="AI789" s="276"/>
      <c r="AJ789" s="276"/>
      <c r="AK789" s="276"/>
      <c r="AL789" s="276"/>
      <c r="AM789" s="276"/>
      <c r="AN789" s="276"/>
      <c r="AO789" s="276"/>
      <c r="AP789" s="276"/>
      <c r="AQ789" s="276"/>
      <c r="AR789" s="276"/>
      <c r="AS789" s="276"/>
      <c r="AT789" s="276"/>
      <c r="AU789" s="276"/>
      <c r="AV789" s="276"/>
      <c r="AW789" s="276"/>
      <c r="AX789" s="276"/>
      <c r="AY789" s="276"/>
      <c r="AZ789" s="276"/>
      <c r="BA789" s="276"/>
      <c r="BB789" s="276"/>
      <c r="BC789" s="276"/>
      <c r="BD789" s="276"/>
      <c r="BE789" s="276"/>
      <c r="BF789" s="276"/>
      <c r="BG789" s="276"/>
      <c r="BH789" s="276"/>
      <c r="BI789" s="276"/>
      <c r="BJ789" s="276"/>
      <c r="BK789" s="276"/>
      <c r="BL789" s="276"/>
      <c r="BM789" s="276"/>
      <c r="BN789" s="276"/>
      <c r="BO789" s="276"/>
      <c r="BP789" s="276"/>
      <c r="BQ789" s="276"/>
      <c r="BR789" s="276"/>
      <c r="BS789" s="276"/>
      <c r="BT789" s="276"/>
      <c r="BU789" s="276"/>
      <c r="BV789" s="276"/>
      <c r="BW789" s="276"/>
      <c r="BX789" s="276"/>
      <c r="BY789" s="276"/>
      <c r="BZ789" s="276"/>
      <c r="CA789" s="276"/>
      <c r="CB789" s="276"/>
      <c r="CC789" s="276"/>
      <c r="CD789" s="276"/>
      <c r="CE789" s="276"/>
    </row>
    <row r="790" spans="1:83" ht="12.65" customHeight="1" x14ac:dyDescent="0.35">
      <c r="A790" s="209" t="str">
        <f>RIGHT($C$83,3)&amp;"*"&amp;RIGHT($C$82,4)&amp;"*"&amp;BG$55&amp;"*"&amp;"A"</f>
        <v>152*2020*8470*A</v>
      </c>
      <c r="B790" s="275"/>
      <c r="C790" s="277">
        <f>ROUND(BG60,2)</f>
        <v>0</v>
      </c>
      <c r="D790" s="275">
        <f>ROUND(BG61,0)</f>
        <v>0</v>
      </c>
      <c r="E790" s="275">
        <f>ROUND(BG62,0)</f>
        <v>0</v>
      </c>
      <c r="F790" s="275">
        <f>ROUND(BG63,0)</f>
        <v>0</v>
      </c>
      <c r="G790" s="275">
        <f>ROUND(BG64,0)</f>
        <v>0</v>
      </c>
      <c r="H790" s="275">
        <f>ROUND(BG65,0)</f>
        <v>0</v>
      </c>
      <c r="I790" s="275">
        <f>ROUND(BG66,0)</f>
        <v>0</v>
      </c>
      <c r="J790" s="275">
        <f>ROUND(BG67,0)</f>
        <v>0</v>
      </c>
      <c r="K790" s="275">
        <f>ROUND(BG68,0)</f>
        <v>0</v>
      </c>
      <c r="L790" s="275">
        <f>ROUND(BG69,0)</f>
        <v>0</v>
      </c>
      <c r="M790" s="275">
        <f>ROUND(BG70,0)</f>
        <v>0</v>
      </c>
      <c r="N790" s="275"/>
      <c r="O790" s="275"/>
      <c r="P790" s="275">
        <f>IF(BG76&gt;0,ROUND(BG76,0),0)</f>
        <v>0</v>
      </c>
      <c r="Q790" s="275">
        <f>IF(BG77&gt;0,ROUND(BG77,0),0)</f>
        <v>0</v>
      </c>
      <c r="R790" s="275">
        <f>IF(BG78&gt;0,ROUND(BG78,0),0)</f>
        <v>0</v>
      </c>
      <c r="S790" s="275">
        <f>IF(BG79&gt;0,ROUND(BG79,0),0)</f>
        <v>0</v>
      </c>
      <c r="T790" s="277">
        <f>IF(BG80&gt;0,ROUND(BG80,2),0)</f>
        <v>0</v>
      </c>
      <c r="U790" s="275"/>
      <c r="V790" s="276"/>
      <c r="W790" s="275"/>
      <c r="X790" s="275"/>
      <c r="Y790" s="275"/>
      <c r="Z790" s="276"/>
      <c r="AA790" s="276"/>
      <c r="AB790" s="276"/>
      <c r="AC790" s="276"/>
      <c r="AD790" s="276"/>
      <c r="AE790" s="276"/>
      <c r="AF790" s="276"/>
      <c r="AG790" s="276"/>
      <c r="AH790" s="276"/>
      <c r="AI790" s="276"/>
      <c r="AJ790" s="276"/>
      <c r="AK790" s="276"/>
      <c r="AL790" s="276"/>
      <c r="AM790" s="276"/>
      <c r="AN790" s="276"/>
      <c r="AO790" s="276"/>
      <c r="AP790" s="276"/>
      <c r="AQ790" s="276"/>
      <c r="AR790" s="276"/>
      <c r="AS790" s="276"/>
      <c r="AT790" s="276"/>
      <c r="AU790" s="276"/>
      <c r="AV790" s="276"/>
      <c r="AW790" s="276"/>
      <c r="AX790" s="276"/>
      <c r="AY790" s="276"/>
      <c r="AZ790" s="276"/>
      <c r="BA790" s="276"/>
      <c r="BB790" s="276"/>
      <c r="BC790" s="276"/>
      <c r="BD790" s="276"/>
      <c r="BE790" s="276"/>
      <c r="BF790" s="276"/>
      <c r="BG790" s="276"/>
      <c r="BH790" s="276"/>
      <c r="BI790" s="276"/>
      <c r="BJ790" s="276"/>
      <c r="BK790" s="276"/>
      <c r="BL790" s="276"/>
      <c r="BM790" s="276"/>
      <c r="BN790" s="276"/>
      <c r="BO790" s="276"/>
      <c r="BP790" s="276"/>
      <c r="BQ790" s="276"/>
      <c r="BR790" s="276"/>
      <c r="BS790" s="276"/>
      <c r="BT790" s="276"/>
      <c r="BU790" s="276"/>
      <c r="BV790" s="276"/>
      <c r="BW790" s="276"/>
      <c r="BX790" s="276"/>
      <c r="BY790" s="276"/>
      <c r="BZ790" s="276"/>
      <c r="CA790" s="276"/>
      <c r="CB790" s="276"/>
      <c r="CC790" s="276"/>
      <c r="CD790" s="276"/>
      <c r="CE790" s="276"/>
    </row>
    <row r="791" spans="1:83" ht="12.65" customHeight="1" x14ac:dyDescent="0.35">
      <c r="A791" s="209" t="str">
        <f>RIGHT($C$83,3)&amp;"*"&amp;RIGHT($C$82,4)&amp;"*"&amp;BH$55&amp;"*"&amp;"A"</f>
        <v>152*2020*8480*A</v>
      </c>
      <c r="B791" s="275"/>
      <c r="C791" s="277">
        <f>ROUND(BH60,2)</f>
        <v>0.08</v>
      </c>
      <c r="D791" s="275">
        <f>ROUND(BH61,0)</f>
        <v>5663</v>
      </c>
      <c r="E791" s="275">
        <f>ROUND(BH62,0)</f>
        <v>6404</v>
      </c>
      <c r="F791" s="275">
        <f>ROUND(BH63,0)</f>
        <v>0</v>
      </c>
      <c r="G791" s="275">
        <f>ROUND(BH64,0)</f>
        <v>376671</v>
      </c>
      <c r="H791" s="275">
        <f>ROUND(BH65,0)</f>
        <v>191857</v>
      </c>
      <c r="I791" s="275">
        <f>ROUND(BH66,0)</f>
        <v>8144117</v>
      </c>
      <c r="J791" s="275">
        <f>ROUND(BH67,0)</f>
        <v>67656</v>
      </c>
      <c r="K791" s="275">
        <f>ROUND(BH68,0)</f>
        <v>89674</v>
      </c>
      <c r="L791" s="275">
        <f>ROUND(BH69,0)</f>
        <v>33469</v>
      </c>
      <c r="M791" s="275">
        <f>ROUND(BH70,0)</f>
        <v>0</v>
      </c>
      <c r="N791" s="275"/>
      <c r="O791" s="275"/>
      <c r="P791" s="275">
        <f>IF(BH76&gt;0,ROUND(BH76,0),0)</f>
        <v>3253</v>
      </c>
      <c r="Q791" s="275">
        <f>IF(BH77&gt;0,ROUND(BH77,0),0)</f>
        <v>0</v>
      </c>
      <c r="R791" s="275">
        <f>IF(BH78&gt;0,ROUND(BH78,0),0)</f>
        <v>3253</v>
      </c>
      <c r="S791" s="275">
        <f>IF(BH79&gt;0,ROUND(BH79,0),0)</f>
        <v>0</v>
      </c>
      <c r="T791" s="277">
        <f>IF(BH80&gt;0,ROUND(BH80,2),0)</f>
        <v>0</v>
      </c>
      <c r="U791" s="275"/>
      <c r="V791" s="276"/>
      <c r="W791" s="275"/>
      <c r="X791" s="275"/>
      <c r="Y791" s="275"/>
      <c r="Z791" s="276"/>
      <c r="AA791" s="276"/>
      <c r="AB791" s="276"/>
      <c r="AC791" s="276"/>
      <c r="AD791" s="276"/>
      <c r="AE791" s="276"/>
      <c r="AF791" s="276"/>
      <c r="AG791" s="276"/>
      <c r="AH791" s="276"/>
      <c r="AI791" s="276"/>
      <c r="AJ791" s="276"/>
      <c r="AK791" s="276"/>
      <c r="AL791" s="276"/>
      <c r="AM791" s="276"/>
      <c r="AN791" s="276"/>
      <c r="AO791" s="276"/>
      <c r="AP791" s="276"/>
      <c r="AQ791" s="276"/>
      <c r="AR791" s="276"/>
      <c r="AS791" s="276"/>
      <c r="AT791" s="276"/>
      <c r="AU791" s="276"/>
      <c r="AV791" s="276"/>
      <c r="AW791" s="276"/>
      <c r="AX791" s="276"/>
      <c r="AY791" s="276"/>
      <c r="AZ791" s="276"/>
      <c r="BA791" s="276"/>
      <c r="BB791" s="276"/>
      <c r="BC791" s="276"/>
      <c r="BD791" s="276"/>
      <c r="BE791" s="276"/>
      <c r="BF791" s="276"/>
      <c r="BG791" s="276"/>
      <c r="BH791" s="276"/>
      <c r="BI791" s="276"/>
      <c r="BJ791" s="276"/>
      <c r="BK791" s="276"/>
      <c r="BL791" s="276"/>
      <c r="BM791" s="276"/>
      <c r="BN791" s="276"/>
      <c r="BO791" s="276"/>
      <c r="BP791" s="276"/>
      <c r="BQ791" s="276"/>
      <c r="BR791" s="276"/>
      <c r="BS791" s="276"/>
      <c r="BT791" s="276"/>
      <c r="BU791" s="276"/>
      <c r="BV791" s="276"/>
      <c r="BW791" s="276"/>
      <c r="BX791" s="276"/>
      <c r="BY791" s="276"/>
      <c r="BZ791" s="276"/>
      <c r="CA791" s="276"/>
      <c r="CB791" s="276"/>
      <c r="CC791" s="276"/>
      <c r="CD791" s="276"/>
      <c r="CE791" s="276"/>
    </row>
    <row r="792" spans="1:83" ht="12.65" customHeight="1" x14ac:dyDescent="0.35">
      <c r="A792" s="209" t="str">
        <f>RIGHT($C$83,3)&amp;"*"&amp;RIGHT($C$82,4)&amp;"*"&amp;BI$55&amp;"*"&amp;"A"</f>
        <v>152*2020*8490*A</v>
      </c>
      <c r="B792" s="275"/>
      <c r="C792" s="277">
        <f>ROUND(BI60,2)</f>
        <v>0</v>
      </c>
      <c r="D792" s="275">
        <f>ROUND(BI61,0)</f>
        <v>0</v>
      </c>
      <c r="E792" s="275">
        <f>ROUND(BI62,0)</f>
        <v>0</v>
      </c>
      <c r="F792" s="275">
        <f>ROUND(BI63,0)</f>
        <v>0</v>
      </c>
      <c r="G792" s="275">
        <f>ROUND(BI64,0)</f>
        <v>0</v>
      </c>
      <c r="H792" s="275">
        <f>ROUND(BI65,0)</f>
        <v>0</v>
      </c>
      <c r="I792" s="275">
        <f>ROUND(BI66,0)</f>
        <v>0</v>
      </c>
      <c r="J792" s="275">
        <f>ROUND(BI67,0)</f>
        <v>0</v>
      </c>
      <c r="K792" s="275">
        <f>ROUND(BI68,0)</f>
        <v>0</v>
      </c>
      <c r="L792" s="275">
        <f>ROUND(BI69,0)</f>
        <v>0</v>
      </c>
      <c r="M792" s="275">
        <f>ROUND(BI70,0)</f>
        <v>0</v>
      </c>
      <c r="N792" s="275"/>
      <c r="O792" s="275"/>
      <c r="P792" s="275">
        <f>IF(BI76&gt;0,ROUND(BI76,0),0)</f>
        <v>0</v>
      </c>
      <c r="Q792" s="275">
        <f>IF(BI77&gt;0,ROUND(BI77,0),0)</f>
        <v>0</v>
      </c>
      <c r="R792" s="275">
        <f>IF(BI78&gt;0,ROUND(BI78,0),0)</f>
        <v>0</v>
      </c>
      <c r="S792" s="275">
        <f>IF(BI79&gt;0,ROUND(BI79,0),0)</f>
        <v>0</v>
      </c>
      <c r="T792" s="277">
        <f>IF(BI80&gt;0,ROUND(BI80,2),0)</f>
        <v>0</v>
      </c>
      <c r="U792" s="275"/>
      <c r="V792" s="276"/>
      <c r="W792" s="275"/>
      <c r="X792" s="275"/>
      <c r="Y792" s="275"/>
      <c r="Z792" s="276"/>
      <c r="AA792" s="276"/>
      <c r="AB792" s="276"/>
      <c r="AC792" s="276"/>
      <c r="AD792" s="276"/>
      <c r="AE792" s="276"/>
      <c r="AF792" s="276"/>
      <c r="AG792" s="276"/>
      <c r="AH792" s="276"/>
      <c r="AI792" s="276"/>
      <c r="AJ792" s="276"/>
      <c r="AK792" s="276"/>
      <c r="AL792" s="276"/>
      <c r="AM792" s="276"/>
      <c r="AN792" s="276"/>
      <c r="AO792" s="276"/>
      <c r="AP792" s="276"/>
      <c r="AQ792" s="276"/>
      <c r="AR792" s="276"/>
      <c r="AS792" s="276"/>
      <c r="AT792" s="276"/>
      <c r="AU792" s="276"/>
      <c r="AV792" s="276"/>
      <c r="AW792" s="276"/>
      <c r="AX792" s="276"/>
      <c r="AY792" s="276"/>
      <c r="AZ792" s="276"/>
      <c r="BA792" s="276"/>
      <c r="BB792" s="276"/>
      <c r="BC792" s="276"/>
      <c r="BD792" s="276"/>
      <c r="BE792" s="276"/>
      <c r="BF792" s="276"/>
      <c r="BG792" s="276"/>
      <c r="BH792" s="276"/>
      <c r="BI792" s="276"/>
      <c r="BJ792" s="276"/>
      <c r="BK792" s="276"/>
      <c r="BL792" s="276"/>
      <c r="BM792" s="276"/>
      <c r="BN792" s="276"/>
      <c r="BO792" s="276"/>
      <c r="BP792" s="276"/>
      <c r="BQ792" s="276"/>
      <c r="BR792" s="276"/>
      <c r="BS792" s="276"/>
      <c r="BT792" s="276"/>
      <c r="BU792" s="276"/>
      <c r="BV792" s="276"/>
      <c r="BW792" s="276"/>
      <c r="BX792" s="276"/>
      <c r="BY792" s="276"/>
      <c r="BZ792" s="276"/>
      <c r="CA792" s="276"/>
      <c r="CB792" s="276"/>
      <c r="CC792" s="276"/>
      <c r="CD792" s="276"/>
      <c r="CE792" s="276"/>
    </row>
    <row r="793" spans="1:83" ht="12.65" customHeight="1" x14ac:dyDescent="0.35">
      <c r="A793" s="209" t="str">
        <f>RIGHT($C$83,3)&amp;"*"&amp;RIGHT($C$82,4)&amp;"*"&amp;BJ$55&amp;"*"&amp;"A"</f>
        <v>152*2020*8510*A</v>
      </c>
      <c r="B793" s="275"/>
      <c r="C793" s="277">
        <f>ROUND(BJ60,2)</f>
        <v>5.87</v>
      </c>
      <c r="D793" s="275">
        <f>ROUND(BJ61,0)</f>
        <v>450069</v>
      </c>
      <c r="E793" s="275">
        <f>ROUND(BJ62,0)</f>
        <v>173795</v>
      </c>
      <c r="F793" s="275">
        <f>ROUND(BJ63,0)</f>
        <v>0</v>
      </c>
      <c r="G793" s="275">
        <f>ROUND(BJ64,0)</f>
        <v>3863</v>
      </c>
      <c r="H793" s="275">
        <f>ROUND(BJ65,0)</f>
        <v>622</v>
      </c>
      <c r="I793" s="275">
        <f>ROUND(BJ66,0)</f>
        <v>6434</v>
      </c>
      <c r="J793" s="275">
        <f>ROUND(BJ67,0)</f>
        <v>41209</v>
      </c>
      <c r="K793" s="275">
        <f>ROUND(BJ68,0)</f>
        <v>32405</v>
      </c>
      <c r="L793" s="275">
        <f>ROUND(BJ69,0)</f>
        <v>137797</v>
      </c>
      <c r="M793" s="275">
        <f>ROUND(BJ70,0)</f>
        <v>0</v>
      </c>
      <c r="N793" s="275"/>
      <c r="O793" s="275"/>
      <c r="P793" s="275">
        <f>IF(BJ76&gt;0,ROUND(BJ76,0),0)</f>
        <v>1982</v>
      </c>
      <c r="Q793" s="275">
        <f>IF(BJ77&gt;0,ROUND(BJ77,0),0)</f>
        <v>0</v>
      </c>
      <c r="R793" s="275">
        <f>IF(BJ78&gt;0,ROUND(BJ78,0),0)</f>
        <v>0</v>
      </c>
      <c r="S793" s="275">
        <f>IF(BJ79&gt;0,ROUND(BJ79,0),0)</f>
        <v>0</v>
      </c>
      <c r="T793" s="277">
        <f>IF(BJ80&gt;0,ROUND(BJ80,2),0)</f>
        <v>0</v>
      </c>
      <c r="U793" s="275"/>
      <c r="V793" s="276"/>
      <c r="W793" s="275"/>
      <c r="X793" s="275"/>
      <c r="Y793" s="275"/>
      <c r="Z793" s="276"/>
      <c r="AA793" s="276"/>
      <c r="AB793" s="276"/>
      <c r="AC793" s="276"/>
      <c r="AD793" s="276"/>
      <c r="AE793" s="276"/>
      <c r="AF793" s="276"/>
      <c r="AG793" s="276"/>
      <c r="AH793" s="276"/>
      <c r="AI793" s="276"/>
      <c r="AJ793" s="276"/>
      <c r="AK793" s="276"/>
      <c r="AL793" s="276"/>
      <c r="AM793" s="276"/>
      <c r="AN793" s="276"/>
      <c r="AO793" s="276"/>
      <c r="AP793" s="276"/>
      <c r="AQ793" s="276"/>
      <c r="AR793" s="276"/>
      <c r="AS793" s="276"/>
      <c r="AT793" s="276"/>
      <c r="AU793" s="276"/>
      <c r="AV793" s="276"/>
      <c r="AW793" s="276"/>
      <c r="AX793" s="276"/>
      <c r="AY793" s="276"/>
      <c r="AZ793" s="276"/>
      <c r="BA793" s="276"/>
      <c r="BB793" s="276"/>
      <c r="BC793" s="276"/>
      <c r="BD793" s="276"/>
      <c r="BE793" s="276"/>
      <c r="BF793" s="276"/>
      <c r="BG793" s="276"/>
      <c r="BH793" s="276"/>
      <c r="BI793" s="276"/>
      <c r="BJ793" s="276"/>
      <c r="BK793" s="276"/>
      <c r="BL793" s="276"/>
      <c r="BM793" s="276"/>
      <c r="BN793" s="276"/>
      <c r="BO793" s="276"/>
      <c r="BP793" s="276"/>
      <c r="BQ793" s="276"/>
      <c r="BR793" s="276"/>
      <c r="BS793" s="276"/>
      <c r="BT793" s="276"/>
      <c r="BU793" s="276"/>
      <c r="BV793" s="276"/>
      <c r="BW793" s="276"/>
      <c r="BX793" s="276"/>
      <c r="BY793" s="276"/>
      <c r="BZ793" s="276"/>
      <c r="CA793" s="276"/>
      <c r="CB793" s="276"/>
      <c r="CC793" s="276"/>
      <c r="CD793" s="276"/>
      <c r="CE793" s="276"/>
    </row>
    <row r="794" spans="1:83" ht="12.65" customHeight="1" x14ac:dyDescent="0.35">
      <c r="A794" s="209" t="str">
        <f>RIGHT($C$83,3)&amp;"*"&amp;RIGHT($C$82,4)&amp;"*"&amp;BK$55&amp;"*"&amp;"A"</f>
        <v>152*2020*8530*A</v>
      </c>
      <c r="B794" s="275"/>
      <c r="C794" s="277">
        <f>ROUND(BK60,2)</f>
        <v>19.91</v>
      </c>
      <c r="D794" s="275">
        <f>ROUND(BK61,0)</f>
        <v>1144692</v>
      </c>
      <c r="E794" s="275">
        <f>ROUND(BK62,0)</f>
        <v>489073</v>
      </c>
      <c r="F794" s="275">
        <f>ROUND(BK63,0)</f>
        <v>8178</v>
      </c>
      <c r="G794" s="275">
        <f>ROUND(BK64,0)</f>
        <v>9561</v>
      </c>
      <c r="H794" s="275">
        <f>ROUND(BK65,0)</f>
        <v>0</v>
      </c>
      <c r="I794" s="275">
        <f>ROUND(BK66,0)</f>
        <v>321924</v>
      </c>
      <c r="J794" s="275">
        <f>ROUND(BK67,0)</f>
        <v>56869</v>
      </c>
      <c r="K794" s="275">
        <f>ROUND(BK68,0)</f>
        <v>53954</v>
      </c>
      <c r="L794" s="275">
        <f>ROUND(BK69,0)</f>
        <v>10734</v>
      </c>
      <c r="M794" s="275">
        <f>ROUND(BK70,0)</f>
        <v>992</v>
      </c>
      <c r="N794" s="275"/>
      <c r="O794" s="275"/>
      <c r="P794" s="275">
        <f>IF(BK76&gt;0,ROUND(BK76,0),0)</f>
        <v>2735</v>
      </c>
      <c r="Q794" s="275">
        <f>IF(BK77&gt;0,ROUND(BK77,0),0)</f>
        <v>0</v>
      </c>
      <c r="R794" s="275">
        <f>IF(BK78&gt;0,ROUND(BK78,0),0)</f>
        <v>2735</v>
      </c>
      <c r="S794" s="275">
        <f>IF(BK79&gt;0,ROUND(BK79,0),0)</f>
        <v>0</v>
      </c>
      <c r="T794" s="277">
        <f>IF(BK80&gt;0,ROUND(BK80,2),0)</f>
        <v>0</v>
      </c>
      <c r="U794" s="275"/>
      <c r="V794" s="276"/>
      <c r="W794" s="275"/>
      <c r="X794" s="275"/>
      <c r="Y794" s="275"/>
      <c r="Z794" s="276"/>
      <c r="AA794" s="276"/>
      <c r="AB794" s="276"/>
      <c r="AC794" s="276"/>
      <c r="AD794" s="276"/>
      <c r="AE794" s="276"/>
      <c r="AF794" s="276"/>
      <c r="AG794" s="276"/>
      <c r="AH794" s="276"/>
      <c r="AI794" s="276"/>
      <c r="AJ794" s="276"/>
      <c r="AK794" s="276"/>
      <c r="AL794" s="276"/>
      <c r="AM794" s="276"/>
      <c r="AN794" s="276"/>
      <c r="AO794" s="276"/>
      <c r="AP794" s="276"/>
      <c r="AQ794" s="276"/>
      <c r="AR794" s="276"/>
      <c r="AS794" s="276"/>
      <c r="AT794" s="276"/>
      <c r="AU794" s="276"/>
      <c r="AV794" s="276"/>
      <c r="AW794" s="276"/>
      <c r="AX794" s="276"/>
      <c r="AY794" s="276"/>
      <c r="AZ794" s="276"/>
      <c r="BA794" s="276"/>
      <c r="BB794" s="276"/>
      <c r="BC794" s="276"/>
      <c r="BD794" s="276"/>
      <c r="BE794" s="276"/>
      <c r="BF794" s="276"/>
      <c r="BG794" s="276"/>
      <c r="BH794" s="276"/>
      <c r="BI794" s="276"/>
      <c r="BJ794" s="276"/>
      <c r="BK794" s="276"/>
      <c r="BL794" s="276"/>
      <c r="BM794" s="276"/>
      <c r="BN794" s="276"/>
      <c r="BO794" s="276"/>
      <c r="BP794" s="276"/>
      <c r="BQ794" s="276"/>
      <c r="BR794" s="276"/>
      <c r="BS794" s="276"/>
      <c r="BT794" s="276"/>
      <c r="BU794" s="276"/>
      <c r="BV794" s="276"/>
      <c r="BW794" s="276"/>
      <c r="BX794" s="276"/>
      <c r="BY794" s="276"/>
      <c r="BZ794" s="276"/>
      <c r="CA794" s="276"/>
      <c r="CB794" s="276"/>
      <c r="CC794" s="276"/>
      <c r="CD794" s="276"/>
      <c r="CE794" s="276"/>
    </row>
    <row r="795" spans="1:83" ht="12.65" customHeight="1" x14ac:dyDescent="0.35">
      <c r="A795" s="209" t="str">
        <f>RIGHT($C$83,3)&amp;"*"&amp;RIGHT($C$82,4)&amp;"*"&amp;BL$55&amp;"*"&amp;"A"</f>
        <v>152*2020*8560*A</v>
      </c>
      <c r="B795" s="275"/>
      <c r="C795" s="277">
        <f>ROUND(BL60,2)</f>
        <v>23.1</v>
      </c>
      <c r="D795" s="275">
        <f>ROUND(BL61,0)</f>
        <v>1108157</v>
      </c>
      <c r="E795" s="275">
        <f>ROUND(BL62,0)</f>
        <v>476350</v>
      </c>
      <c r="F795" s="275">
        <f>ROUND(BL63,0)</f>
        <v>0</v>
      </c>
      <c r="G795" s="275">
        <f>ROUND(BL64,0)</f>
        <v>17019</v>
      </c>
      <c r="H795" s="275">
        <f>ROUND(BL65,0)</f>
        <v>0</v>
      </c>
      <c r="I795" s="275">
        <f>ROUND(BL66,0)</f>
        <v>10708</v>
      </c>
      <c r="J795" s="275">
        <f>ROUND(BL67,0)</f>
        <v>39971</v>
      </c>
      <c r="K795" s="275">
        <f>ROUND(BL68,0)</f>
        <v>7857</v>
      </c>
      <c r="L795" s="275">
        <f>ROUND(BL69,0)</f>
        <v>205</v>
      </c>
      <c r="M795" s="275">
        <f>ROUND(BL70,0)</f>
        <v>0</v>
      </c>
      <c r="N795" s="275"/>
      <c r="O795" s="275"/>
      <c r="P795" s="275">
        <f>IF(BL76&gt;0,ROUND(BL76,0),0)</f>
        <v>1922</v>
      </c>
      <c r="Q795" s="275">
        <f>IF(BL77&gt;0,ROUND(BL77,0),0)</f>
        <v>0</v>
      </c>
      <c r="R795" s="275">
        <f>IF(BL78&gt;0,ROUND(BL78,0),0)</f>
        <v>1922</v>
      </c>
      <c r="S795" s="275">
        <f>IF(BL79&gt;0,ROUND(BL79,0),0)</f>
        <v>0</v>
      </c>
      <c r="T795" s="277">
        <f>IF(BL80&gt;0,ROUND(BL80,2),0)</f>
        <v>0</v>
      </c>
      <c r="U795" s="275"/>
      <c r="V795" s="276"/>
      <c r="W795" s="275"/>
      <c r="X795" s="275"/>
      <c r="Y795" s="275"/>
      <c r="Z795" s="276"/>
      <c r="AA795" s="276"/>
      <c r="AB795" s="276"/>
      <c r="AC795" s="276"/>
      <c r="AD795" s="276"/>
      <c r="AE795" s="276"/>
      <c r="AF795" s="276"/>
      <c r="AG795" s="276"/>
      <c r="AH795" s="276"/>
      <c r="AI795" s="276"/>
      <c r="AJ795" s="276"/>
      <c r="AK795" s="276"/>
      <c r="AL795" s="276"/>
      <c r="AM795" s="276"/>
      <c r="AN795" s="276"/>
      <c r="AO795" s="276"/>
      <c r="AP795" s="276"/>
      <c r="AQ795" s="276"/>
      <c r="AR795" s="276"/>
      <c r="AS795" s="276"/>
      <c r="AT795" s="276"/>
      <c r="AU795" s="276"/>
      <c r="AV795" s="276"/>
      <c r="AW795" s="276"/>
      <c r="AX795" s="276"/>
      <c r="AY795" s="276"/>
      <c r="AZ795" s="276"/>
      <c r="BA795" s="276"/>
      <c r="BB795" s="276"/>
      <c r="BC795" s="276"/>
      <c r="BD795" s="276"/>
      <c r="BE795" s="276"/>
      <c r="BF795" s="276"/>
      <c r="BG795" s="276"/>
      <c r="BH795" s="276"/>
      <c r="BI795" s="276"/>
      <c r="BJ795" s="276"/>
      <c r="BK795" s="276"/>
      <c r="BL795" s="276"/>
      <c r="BM795" s="276"/>
      <c r="BN795" s="276"/>
      <c r="BO795" s="276"/>
      <c r="BP795" s="276"/>
      <c r="BQ795" s="276"/>
      <c r="BR795" s="276"/>
      <c r="BS795" s="276"/>
      <c r="BT795" s="276"/>
      <c r="BU795" s="276"/>
      <c r="BV795" s="276"/>
      <c r="BW795" s="276"/>
      <c r="BX795" s="276"/>
      <c r="BY795" s="276"/>
      <c r="BZ795" s="276"/>
      <c r="CA795" s="276"/>
      <c r="CB795" s="276"/>
      <c r="CC795" s="276"/>
      <c r="CD795" s="276"/>
      <c r="CE795" s="276"/>
    </row>
    <row r="796" spans="1:83" ht="12.65" customHeight="1" x14ac:dyDescent="0.35">
      <c r="A796" s="209" t="str">
        <f>RIGHT($C$83,3)&amp;"*"&amp;RIGHT($C$82,4)&amp;"*"&amp;BM$55&amp;"*"&amp;"A"</f>
        <v>152*2020*8590*A</v>
      </c>
      <c r="B796" s="275"/>
      <c r="C796" s="277">
        <f>ROUND(BM60,2)</f>
        <v>0</v>
      </c>
      <c r="D796" s="275">
        <f>ROUND(BM61,0)</f>
        <v>0</v>
      </c>
      <c r="E796" s="275">
        <f>ROUND(BM62,0)</f>
        <v>0</v>
      </c>
      <c r="F796" s="275">
        <f>ROUND(BM63,0)</f>
        <v>0</v>
      </c>
      <c r="G796" s="275">
        <f>ROUND(BM64,0)</f>
        <v>0</v>
      </c>
      <c r="H796" s="275">
        <f>ROUND(BM65,0)</f>
        <v>0</v>
      </c>
      <c r="I796" s="275">
        <f>ROUND(BM66,0)</f>
        <v>0</v>
      </c>
      <c r="J796" s="275">
        <f>ROUND(BM67,0)</f>
        <v>0</v>
      </c>
      <c r="K796" s="275">
        <f>ROUND(BM68,0)</f>
        <v>0</v>
      </c>
      <c r="L796" s="275">
        <f>ROUND(BM69,0)</f>
        <v>0</v>
      </c>
      <c r="M796" s="275">
        <f>ROUND(BM70,0)</f>
        <v>0</v>
      </c>
      <c r="N796" s="275"/>
      <c r="O796" s="275"/>
      <c r="P796" s="275">
        <f>IF(BM76&gt;0,ROUND(BM76,0),0)</f>
        <v>0</v>
      </c>
      <c r="Q796" s="275">
        <f>IF(BM77&gt;0,ROUND(BM77,0),0)</f>
        <v>0</v>
      </c>
      <c r="R796" s="275">
        <f>IF(BM78&gt;0,ROUND(BM78,0),0)</f>
        <v>0</v>
      </c>
      <c r="S796" s="275">
        <f>IF(BM79&gt;0,ROUND(BM79,0),0)</f>
        <v>0</v>
      </c>
      <c r="T796" s="277">
        <f>IF(BM80&gt;0,ROUND(BM80,2),0)</f>
        <v>0</v>
      </c>
      <c r="U796" s="275"/>
      <c r="V796" s="276"/>
      <c r="W796" s="275"/>
      <c r="X796" s="275"/>
      <c r="Y796" s="275"/>
      <c r="Z796" s="276"/>
      <c r="AA796" s="276"/>
      <c r="AB796" s="276"/>
      <c r="AC796" s="276"/>
      <c r="AD796" s="276"/>
      <c r="AE796" s="276"/>
      <c r="AF796" s="276"/>
      <c r="AG796" s="276"/>
      <c r="AH796" s="276"/>
      <c r="AI796" s="276"/>
      <c r="AJ796" s="276"/>
      <c r="AK796" s="276"/>
      <c r="AL796" s="276"/>
      <c r="AM796" s="276"/>
      <c r="AN796" s="276"/>
      <c r="AO796" s="276"/>
      <c r="AP796" s="276"/>
      <c r="AQ796" s="276"/>
      <c r="AR796" s="276"/>
      <c r="AS796" s="276"/>
      <c r="AT796" s="276"/>
      <c r="AU796" s="276"/>
      <c r="AV796" s="276"/>
      <c r="AW796" s="276"/>
      <c r="AX796" s="276"/>
      <c r="AY796" s="276"/>
      <c r="AZ796" s="276"/>
      <c r="BA796" s="276"/>
      <c r="BB796" s="276"/>
      <c r="BC796" s="276"/>
      <c r="BD796" s="276"/>
      <c r="BE796" s="276"/>
      <c r="BF796" s="276"/>
      <c r="BG796" s="276"/>
      <c r="BH796" s="276"/>
      <c r="BI796" s="276"/>
      <c r="BJ796" s="276"/>
      <c r="BK796" s="276"/>
      <c r="BL796" s="276"/>
      <c r="BM796" s="276"/>
      <c r="BN796" s="276"/>
      <c r="BO796" s="276"/>
      <c r="BP796" s="276"/>
      <c r="BQ796" s="276"/>
      <c r="BR796" s="276"/>
      <c r="BS796" s="276"/>
      <c r="BT796" s="276"/>
      <c r="BU796" s="276"/>
      <c r="BV796" s="276"/>
      <c r="BW796" s="276"/>
      <c r="BX796" s="276"/>
      <c r="BY796" s="276"/>
      <c r="BZ796" s="276"/>
      <c r="CA796" s="276"/>
      <c r="CB796" s="276"/>
      <c r="CC796" s="276"/>
      <c r="CD796" s="276"/>
      <c r="CE796" s="276"/>
    </row>
    <row r="797" spans="1:83" ht="12.65" customHeight="1" x14ac:dyDescent="0.35">
      <c r="A797" s="209" t="str">
        <f>RIGHT($C$83,3)&amp;"*"&amp;RIGHT($C$82,4)&amp;"*"&amp;BN$55&amp;"*"&amp;"A"</f>
        <v>152*2020*8610*A</v>
      </c>
      <c r="B797" s="275"/>
      <c r="C797" s="277">
        <f>ROUND(BN60,2)</f>
        <v>10.029999999999999</v>
      </c>
      <c r="D797" s="275">
        <f>ROUND(BN61,0)</f>
        <v>1907261</v>
      </c>
      <c r="E797" s="275">
        <f>ROUND(BN62,0)</f>
        <v>459501</v>
      </c>
      <c r="F797" s="275">
        <f>ROUND(BN63,0)</f>
        <v>204659</v>
      </c>
      <c r="G797" s="275">
        <f>ROUND(BN64,0)</f>
        <v>62884</v>
      </c>
      <c r="H797" s="275">
        <f>ROUND(BN65,0)</f>
        <v>1665</v>
      </c>
      <c r="I797" s="275">
        <f>ROUND(BN66,0)</f>
        <v>1016394</v>
      </c>
      <c r="J797" s="275">
        <f>ROUND(BN67,0)</f>
        <v>111938</v>
      </c>
      <c r="K797" s="275">
        <f>ROUND(BN68,0)</f>
        <v>38708</v>
      </c>
      <c r="L797" s="275">
        <f>ROUND(BN69,0)</f>
        <v>285860</v>
      </c>
      <c r="M797" s="275">
        <f>ROUND(BN70,0)</f>
        <v>0</v>
      </c>
      <c r="N797" s="275"/>
      <c r="O797" s="275"/>
      <c r="P797" s="275">
        <f>IF(BN76&gt;0,ROUND(BN76,0),0)</f>
        <v>5383</v>
      </c>
      <c r="Q797" s="275">
        <f>IF(BN77&gt;0,ROUND(BN77,0),0)</f>
        <v>0</v>
      </c>
      <c r="R797" s="275">
        <f>IF(BN78&gt;0,ROUND(BN78,0),0)</f>
        <v>0</v>
      </c>
      <c r="S797" s="275">
        <f>IF(BN79&gt;0,ROUND(BN79,0),0)</f>
        <v>0</v>
      </c>
      <c r="T797" s="277">
        <f>IF(BN80&gt;0,ROUND(BN80,2),0)</f>
        <v>0</v>
      </c>
      <c r="U797" s="275"/>
      <c r="V797" s="276"/>
      <c r="W797" s="275"/>
      <c r="X797" s="275"/>
      <c r="Y797" s="275"/>
      <c r="Z797" s="276"/>
      <c r="AA797" s="276"/>
      <c r="AB797" s="276"/>
      <c r="AC797" s="276"/>
      <c r="AD797" s="276"/>
      <c r="AE797" s="276"/>
      <c r="AF797" s="276"/>
      <c r="AG797" s="276"/>
      <c r="AH797" s="276"/>
      <c r="AI797" s="276"/>
      <c r="AJ797" s="276"/>
      <c r="AK797" s="276"/>
      <c r="AL797" s="276"/>
      <c r="AM797" s="276"/>
      <c r="AN797" s="276"/>
      <c r="AO797" s="276"/>
      <c r="AP797" s="276"/>
      <c r="AQ797" s="276"/>
      <c r="AR797" s="276"/>
      <c r="AS797" s="276"/>
      <c r="AT797" s="276"/>
      <c r="AU797" s="276"/>
      <c r="AV797" s="276"/>
      <c r="AW797" s="276"/>
      <c r="AX797" s="276"/>
      <c r="AY797" s="276"/>
      <c r="AZ797" s="276"/>
      <c r="BA797" s="276"/>
      <c r="BB797" s="276"/>
      <c r="BC797" s="276"/>
      <c r="BD797" s="276"/>
      <c r="BE797" s="276"/>
      <c r="BF797" s="276"/>
      <c r="BG797" s="276"/>
      <c r="BH797" s="276"/>
      <c r="BI797" s="276"/>
      <c r="BJ797" s="276"/>
      <c r="BK797" s="276"/>
      <c r="BL797" s="276"/>
      <c r="BM797" s="276"/>
      <c r="BN797" s="276"/>
      <c r="BO797" s="276"/>
      <c r="BP797" s="276"/>
      <c r="BQ797" s="276"/>
      <c r="BR797" s="276"/>
      <c r="BS797" s="276"/>
      <c r="BT797" s="276"/>
      <c r="BU797" s="276"/>
      <c r="BV797" s="276"/>
      <c r="BW797" s="276"/>
      <c r="BX797" s="276"/>
      <c r="BY797" s="276"/>
      <c r="BZ797" s="276"/>
      <c r="CA797" s="276"/>
      <c r="CB797" s="276"/>
      <c r="CC797" s="276"/>
      <c r="CD797" s="276"/>
      <c r="CE797" s="276"/>
    </row>
    <row r="798" spans="1:83" ht="12.65" customHeight="1" x14ac:dyDescent="0.35">
      <c r="A798" s="209" t="str">
        <f>RIGHT($C$83,3)&amp;"*"&amp;RIGHT($C$82,4)&amp;"*"&amp;BO$55&amp;"*"&amp;"A"</f>
        <v>152*2020*8620*A</v>
      </c>
      <c r="B798" s="275"/>
      <c r="C798" s="277">
        <f>ROUND(BO60,2)</f>
        <v>1.48</v>
      </c>
      <c r="D798" s="275">
        <f>ROUND(BO61,0)</f>
        <v>118025</v>
      </c>
      <c r="E798" s="275">
        <f>ROUND(BO62,0)</f>
        <v>31655</v>
      </c>
      <c r="F798" s="275">
        <f>ROUND(BO63,0)</f>
        <v>0</v>
      </c>
      <c r="G798" s="275">
        <f>ROUND(BO64,0)</f>
        <v>6184</v>
      </c>
      <c r="H798" s="275">
        <f>ROUND(BO65,0)</f>
        <v>1295</v>
      </c>
      <c r="I798" s="275">
        <f>ROUND(BO66,0)</f>
        <v>42548</v>
      </c>
      <c r="J798" s="275">
        <f>ROUND(BO67,0)</f>
        <v>5808</v>
      </c>
      <c r="K798" s="275">
        <f>ROUND(BO68,0)</f>
        <v>2281</v>
      </c>
      <c r="L798" s="275">
        <f>ROUND(BO69,0)</f>
        <v>77</v>
      </c>
      <c r="M798" s="275">
        <f>ROUND(BO70,0)</f>
        <v>0</v>
      </c>
      <c r="N798" s="275"/>
      <c r="O798" s="275"/>
      <c r="P798" s="275">
        <f>IF(BO76&gt;0,ROUND(BO76,0),0)</f>
        <v>279</v>
      </c>
      <c r="Q798" s="275">
        <f>IF(BO77&gt;0,ROUND(BO77,0),0)</f>
        <v>0</v>
      </c>
      <c r="R798" s="275">
        <f>IF(BO78&gt;0,ROUND(BO78,0),0)</f>
        <v>0</v>
      </c>
      <c r="S798" s="275">
        <f>IF(BO79&gt;0,ROUND(BO79,0),0)</f>
        <v>0</v>
      </c>
      <c r="T798" s="277">
        <f>IF(BO80&gt;0,ROUND(BO80,2),0)</f>
        <v>0</v>
      </c>
      <c r="U798" s="275"/>
      <c r="V798" s="276"/>
      <c r="W798" s="275"/>
      <c r="X798" s="275"/>
      <c r="Y798" s="275"/>
      <c r="Z798" s="276"/>
      <c r="AA798" s="276"/>
      <c r="AB798" s="276"/>
      <c r="AC798" s="276"/>
      <c r="AD798" s="276"/>
      <c r="AE798" s="276"/>
      <c r="AF798" s="276"/>
      <c r="AG798" s="276"/>
      <c r="AH798" s="276"/>
      <c r="AI798" s="276"/>
      <c r="AJ798" s="276"/>
      <c r="AK798" s="276"/>
      <c r="AL798" s="276"/>
      <c r="AM798" s="276"/>
      <c r="AN798" s="276"/>
      <c r="AO798" s="276"/>
      <c r="AP798" s="276"/>
      <c r="AQ798" s="276"/>
      <c r="AR798" s="276"/>
      <c r="AS798" s="276"/>
      <c r="AT798" s="276"/>
      <c r="AU798" s="276"/>
      <c r="AV798" s="276"/>
      <c r="AW798" s="276"/>
      <c r="AX798" s="276"/>
      <c r="AY798" s="276"/>
      <c r="AZ798" s="276"/>
      <c r="BA798" s="276"/>
      <c r="BB798" s="276"/>
      <c r="BC798" s="276"/>
      <c r="BD798" s="276"/>
      <c r="BE798" s="276"/>
      <c r="BF798" s="276"/>
      <c r="BG798" s="276"/>
      <c r="BH798" s="276"/>
      <c r="BI798" s="276"/>
      <c r="BJ798" s="276"/>
      <c r="BK798" s="276"/>
      <c r="BL798" s="276"/>
      <c r="BM798" s="276"/>
      <c r="BN798" s="276"/>
      <c r="BO798" s="276"/>
      <c r="BP798" s="276"/>
      <c r="BQ798" s="276"/>
      <c r="BR798" s="276"/>
      <c r="BS798" s="276"/>
      <c r="BT798" s="276"/>
      <c r="BU798" s="276"/>
      <c r="BV798" s="276"/>
      <c r="BW798" s="276"/>
      <c r="BX798" s="276"/>
      <c r="BY798" s="276"/>
      <c r="BZ798" s="276"/>
      <c r="CA798" s="276"/>
      <c r="CB798" s="276"/>
      <c r="CC798" s="276"/>
      <c r="CD798" s="276"/>
      <c r="CE798" s="276"/>
    </row>
    <row r="799" spans="1:83" ht="12.65" customHeight="1" x14ac:dyDescent="0.35">
      <c r="A799" s="209" t="str">
        <f>RIGHT($C$83,3)&amp;"*"&amp;RIGHT($C$82,4)&amp;"*"&amp;BP$55&amp;"*"&amp;"A"</f>
        <v>152*2020*8630*A</v>
      </c>
      <c r="B799" s="275"/>
      <c r="C799" s="277">
        <f>ROUND(BP60,2)</f>
        <v>0</v>
      </c>
      <c r="D799" s="275">
        <f>ROUND(BP61,0)</f>
        <v>0</v>
      </c>
      <c r="E799" s="275">
        <f>ROUND(BP62,0)</f>
        <v>0</v>
      </c>
      <c r="F799" s="275">
        <f>ROUND(BP63,0)</f>
        <v>0</v>
      </c>
      <c r="G799" s="275">
        <f>ROUND(BP64,0)</f>
        <v>14457</v>
      </c>
      <c r="H799" s="275">
        <f>ROUND(BP65,0)</f>
        <v>0</v>
      </c>
      <c r="I799" s="275">
        <f>ROUND(BP66,0)</f>
        <v>147447</v>
      </c>
      <c r="J799" s="275">
        <f>ROUND(BP67,0)</f>
        <v>59232</v>
      </c>
      <c r="K799" s="275">
        <f>ROUND(BP68,0)</f>
        <v>1526</v>
      </c>
      <c r="L799" s="275">
        <f>ROUND(BP69,0)</f>
        <v>52967</v>
      </c>
      <c r="M799" s="275">
        <f>ROUND(BP70,0)</f>
        <v>0</v>
      </c>
      <c r="N799" s="275"/>
      <c r="O799" s="275"/>
      <c r="P799" s="275">
        <f>IF(BP76&gt;0,ROUND(BP76,0),0)</f>
        <v>2848</v>
      </c>
      <c r="Q799" s="275">
        <f>IF(BP77&gt;0,ROUND(BP77,0),0)</f>
        <v>0</v>
      </c>
      <c r="R799" s="275">
        <f>IF(BP78&gt;0,ROUND(BP78,0),0)</f>
        <v>0</v>
      </c>
      <c r="S799" s="275">
        <f>IF(BP79&gt;0,ROUND(BP79,0),0)</f>
        <v>0</v>
      </c>
      <c r="T799" s="277">
        <f>IF(BP80&gt;0,ROUND(BP80,2),0)</f>
        <v>0</v>
      </c>
      <c r="U799" s="275"/>
      <c r="V799" s="276"/>
      <c r="W799" s="275"/>
      <c r="X799" s="275"/>
      <c r="Y799" s="275"/>
      <c r="Z799" s="276"/>
      <c r="AA799" s="276"/>
      <c r="AB799" s="276"/>
      <c r="AC799" s="276"/>
      <c r="AD799" s="276"/>
      <c r="AE799" s="276"/>
      <c r="AF799" s="276"/>
      <c r="AG799" s="276"/>
      <c r="AH799" s="276"/>
      <c r="AI799" s="276"/>
      <c r="AJ799" s="276"/>
      <c r="AK799" s="276"/>
      <c r="AL799" s="276"/>
      <c r="AM799" s="276"/>
      <c r="AN799" s="276"/>
      <c r="AO799" s="276"/>
      <c r="AP799" s="276"/>
      <c r="AQ799" s="276"/>
      <c r="AR799" s="276"/>
      <c r="AS799" s="276"/>
      <c r="AT799" s="276"/>
      <c r="AU799" s="276"/>
      <c r="AV799" s="276"/>
      <c r="AW799" s="276"/>
      <c r="AX799" s="276"/>
      <c r="AY799" s="276"/>
      <c r="AZ799" s="276"/>
      <c r="BA799" s="276"/>
      <c r="BB799" s="276"/>
      <c r="BC799" s="276"/>
      <c r="BD799" s="276"/>
      <c r="BE799" s="276"/>
      <c r="BF799" s="276"/>
      <c r="BG799" s="276"/>
      <c r="BH799" s="276"/>
      <c r="BI799" s="276"/>
      <c r="BJ799" s="276"/>
      <c r="BK799" s="276"/>
      <c r="BL799" s="276"/>
      <c r="BM799" s="276"/>
      <c r="BN799" s="276"/>
      <c r="BO799" s="276"/>
      <c r="BP799" s="276"/>
      <c r="BQ799" s="276"/>
      <c r="BR799" s="276"/>
      <c r="BS799" s="276"/>
      <c r="BT799" s="276"/>
      <c r="BU799" s="276"/>
      <c r="BV799" s="276"/>
      <c r="BW799" s="276"/>
      <c r="BX799" s="276"/>
      <c r="BY799" s="276"/>
      <c r="BZ799" s="276"/>
      <c r="CA799" s="276"/>
      <c r="CB799" s="276"/>
      <c r="CC799" s="276"/>
      <c r="CD799" s="276"/>
      <c r="CE799" s="276"/>
    </row>
    <row r="800" spans="1:83" ht="12.65" customHeight="1" x14ac:dyDescent="0.35">
      <c r="A800" s="209" t="str">
        <f>RIGHT($C$83,3)&amp;"*"&amp;RIGHT($C$82,4)&amp;"*"&amp;BQ$55&amp;"*"&amp;"A"</f>
        <v>152*2020*8640*A</v>
      </c>
      <c r="B800" s="275"/>
      <c r="C800" s="277">
        <f>ROUND(BQ60,2)</f>
        <v>0</v>
      </c>
      <c r="D800" s="275">
        <f>ROUND(BQ61,0)</f>
        <v>0</v>
      </c>
      <c r="E800" s="275">
        <f>ROUND(BQ62,0)</f>
        <v>0</v>
      </c>
      <c r="F800" s="275">
        <f>ROUND(BQ63,0)</f>
        <v>0</v>
      </c>
      <c r="G800" s="275">
        <f>ROUND(BQ64,0)</f>
        <v>0</v>
      </c>
      <c r="H800" s="275">
        <f>ROUND(BQ65,0)</f>
        <v>0</v>
      </c>
      <c r="I800" s="275">
        <f>ROUND(BQ66,0)</f>
        <v>0</v>
      </c>
      <c r="J800" s="275">
        <f>ROUND(BQ67,0)</f>
        <v>0</v>
      </c>
      <c r="K800" s="275">
        <f>ROUND(BQ68,0)</f>
        <v>0</v>
      </c>
      <c r="L800" s="275">
        <f>ROUND(BQ69,0)</f>
        <v>0</v>
      </c>
      <c r="M800" s="275">
        <f>ROUND(BQ70,0)</f>
        <v>0</v>
      </c>
      <c r="N800" s="275"/>
      <c r="O800" s="275"/>
      <c r="P800" s="275">
        <f>IF(BQ76&gt;0,ROUND(BQ76,0),0)</f>
        <v>0</v>
      </c>
      <c r="Q800" s="275">
        <f>IF(BQ77&gt;0,ROUND(BQ77,0),0)</f>
        <v>0</v>
      </c>
      <c r="R800" s="275">
        <f>IF(BQ78&gt;0,ROUND(BQ78,0),0)</f>
        <v>0</v>
      </c>
      <c r="S800" s="275">
        <f>IF(BQ79&gt;0,ROUND(BQ79,0),0)</f>
        <v>0</v>
      </c>
      <c r="T800" s="277">
        <f>IF(BQ80&gt;0,ROUND(BQ80,2),0)</f>
        <v>0</v>
      </c>
      <c r="U800" s="275"/>
      <c r="V800" s="276"/>
      <c r="W800" s="275"/>
      <c r="X800" s="275"/>
      <c r="Y800" s="275"/>
      <c r="Z800" s="276"/>
      <c r="AA800" s="276"/>
      <c r="AB800" s="276"/>
      <c r="AC800" s="276"/>
      <c r="AD800" s="276"/>
      <c r="AE800" s="276"/>
      <c r="AF800" s="276"/>
      <c r="AG800" s="276"/>
      <c r="AH800" s="276"/>
      <c r="AI800" s="276"/>
      <c r="AJ800" s="276"/>
      <c r="AK800" s="276"/>
      <c r="AL800" s="276"/>
      <c r="AM800" s="276"/>
      <c r="AN800" s="276"/>
      <c r="AO800" s="276"/>
      <c r="AP800" s="276"/>
      <c r="AQ800" s="276"/>
      <c r="AR800" s="276"/>
      <c r="AS800" s="276"/>
      <c r="AT800" s="276"/>
      <c r="AU800" s="276"/>
      <c r="AV800" s="276"/>
      <c r="AW800" s="276"/>
      <c r="AX800" s="276"/>
      <c r="AY800" s="276"/>
      <c r="AZ800" s="276"/>
      <c r="BA800" s="276"/>
      <c r="BB800" s="276"/>
      <c r="BC800" s="276"/>
      <c r="BD800" s="276"/>
      <c r="BE800" s="276"/>
      <c r="BF800" s="276"/>
      <c r="BG800" s="276"/>
      <c r="BH800" s="276"/>
      <c r="BI800" s="276"/>
      <c r="BJ800" s="276"/>
      <c r="BK800" s="276"/>
      <c r="BL800" s="276"/>
      <c r="BM800" s="276"/>
      <c r="BN800" s="276"/>
      <c r="BO800" s="276"/>
      <c r="BP800" s="276"/>
      <c r="BQ800" s="276"/>
      <c r="BR800" s="276"/>
      <c r="BS800" s="276"/>
      <c r="BT800" s="276"/>
      <c r="BU800" s="276"/>
      <c r="BV800" s="276"/>
      <c r="BW800" s="276"/>
      <c r="BX800" s="276"/>
      <c r="BY800" s="276"/>
      <c r="BZ800" s="276"/>
      <c r="CA800" s="276"/>
      <c r="CB800" s="276"/>
      <c r="CC800" s="276"/>
      <c r="CD800" s="276"/>
      <c r="CE800" s="276"/>
    </row>
    <row r="801" spans="1:83" ht="12.65" customHeight="1" x14ac:dyDescent="0.35">
      <c r="A801" s="209" t="str">
        <f>RIGHT($C$83,3)&amp;"*"&amp;RIGHT($C$82,4)&amp;"*"&amp;BR$55&amp;"*"&amp;"A"</f>
        <v>152*2020*8650*A</v>
      </c>
      <c r="B801" s="275"/>
      <c r="C801" s="277">
        <f>ROUND(BR60,2)</f>
        <v>4.6399999999999997</v>
      </c>
      <c r="D801" s="275">
        <f>ROUND(BR61,0)</f>
        <v>444576</v>
      </c>
      <c r="E801" s="275">
        <f>ROUND(BR62,0)</f>
        <v>123074</v>
      </c>
      <c r="F801" s="275">
        <f>ROUND(BR63,0)</f>
        <v>0</v>
      </c>
      <c r="G801" s="275">
        <f>ROUND(BR64,0)</f>
        <v>1242</v>
      </c>
      <c r="H801" s="275">
        <f>ROUND(BR65,0)</f>
        <v>806</v>
      </c>
      <c r="I801" s="275">
        <f>ROUND(BR66,0)</f>
        <v>59707</v>
      </c>
      <c r="J801" s="275">
        <f>ROUND(BR67,0)</f>
        <v>44278</v>
      </c>
      <c r="K801" s="275">
        <f>ROUND(BR68,0)</f>
        <v>16968</v>
      </c>
      <c r="L801" s="275">
        <f>ROUND(BR69,0)</f>
        <v>173086</v>
      </c>
      <c r="M801" s="275">
        <f>ROUND(BR70,0)</f>
        <v>0</v>
      </c>
      <c r="N801" s="275"/>
      <c r="O801" s="275"/>
      <c r="P801" s="275">
        <f>IF(BR76&gt;0,ROUND(BR76,0),0)</f>
        <v>2129</v>
      </c>
      <c r="Q801" s="275">
        <f>IF(BR77&gt;0,ROUND(BR77,0),0)</f>
        <v>0</v>
      </c>
      <c r="R801" s="275">
        <f>IF(BR78&gt;0,ROUND(BR78,0),0)</f>
        <v>0</v>
      </c>
      <c r="S801" s="275">
        <f>IF(BR79&gt;0,ROUND(BR79,0),0)</f>
        <v>0</v>
      </c>
      <c r="T801" s="277">
        <f>IF(BR80&gt;0,ROUND(BR80,2),0)</f>
        <v>0</v>
      </c>
      <c r="U801" s="275"/>
      <c r="V801" s="276"/>
      <c r="W801" s="275"/>
      <c r="X801" s="275"/>
      <c r="Y801" s="275"/>
      <c r="Z801" s="276"/>
      <c r="AA801" s="276"/>
      <c r="AB801" s="276"/>
      <c r="AC801" s="276"/>
      <c r="AD801" s="276"/>
      <c r="AE801" s="276"/>
      <c r="AF801" s="276"/>
      <c r="AG801" s="276"/>
      <c r="AH801" s="276"/>
      <c r="AI801" s="276"/>
      <c r="AJ801" s="276"/>
      <c r="AK801" s="276"/>
      <c r="AL801" s="276"/>
      <c r="AM801" s="276"/>
      <c r="AN801" s="276"/>
      <c r="AO801" s="276"/>
      <c r="AP801" s="276"/>
      <c r="AQ801" s="276"/>
      <c r="AR801" s="276"/>
      <c r="AS801" s="276"/>
      <c r="AT801" s="276"/>
      <c r="AU801" s="276"/>
      <c r="AV801" s="276"/>
      <c r="AW801" s="276"/>
      <c r="AX801" s="276"/>
      <c r="AY801" s="276"/>
      <c r="AZ801" s="276"/>
      <c r="BA801" s="276"/>
      <c r="BB801" s="276"/>
      <c r="BC801" s="276"/>
      <c r="BD801" s="276"/>
      <c r="BE801" s="276"/>
      <c r="BF801" s="276"/>
      <c r="BG801" s="276"/>
      <c r="BH801" s="276"/>
      <c r="BI801" s="276"/>
      <c r="BJ801" s="276"/>
      <c r="BK801" s="276"/>
      <c r="BL801" s="276"/>
      <c r="BM801" s="276"/>
      <c r="BN801" s="276"/>
      <c r="BO801" s="276"/>
      <c r="BP801" s="276"/>
      <c r="BQ801" s="276"/>
      <c r="BR801" s="276"/>
      <c r="BS801" s="276"/>
      <c r="BT801" s="276"/>
      <c r="BU801" s="276"/>
      <c r="BV801" s="276"/>
      <c r="BW801" s="276"/>
      <c r="BX801" s="276"/>
      <c r="BY801" s="276"/>
      <c r="BZ801" s="276"/>
      <c r="CA801" s="276"/>
      <c r="CB801" s="276"/>
      <c r="CC801" s="276"/>
      <c r="CD801" s="276"/>
      <c r="CE801" s="276"/>
    </row>
    <row r="802" spans="1:83" ht="12.65" customHeight="1" x14ac:dyDescent="0.35">
      <c r="A802" s="209" t="str">
        <f>RIGHT($C$83,3)&amp;"*"&amp;RIGHT($C$82,4)&amp;"*"&amp;BS$55&amp;"*"&amp;"A"</f>
        <v>152*2020*8660*A</v>
      </c>
      <c r="B802" s="275"/>
      <c r="C802" s="277">
        <f>ROUND(BS60,2)</f>
        <v>0</v>
      </c>
      <c r="D802" s="275">
        <f>ROUND(BS61,0)</f>
        <v>0</v>
      </c>
      <c r="E802" s="275">
        <f>ROUND(BS62,0)</f>
        <v>0</v>
      </c>
      <c r="F802" s="275">
        <f>ROUND(BS63,0)</f>
        <v>0</v>
      </c>
      <c r="G802" s="275">
        <f>ROUND(BS64,0)</f>
        <v>0</v>
      </c>
      <c r="H802" s="275">
        <f>ROUND(BS65,0)</f>
        <v>0</v>
      </c>
      <c r="I802" s="275">
        <f>ROUND(BS66,0)</f>
        <v>0</v>
      </c>
      <c r="J802" s="275">
        <f>ROUND(BS67,0)</f>
        <v>0</v>
      </c>
      <c r="K802" s="275">
        <f>ROUND(BS68,0)</f>
        <v>0</v>
      </c>
      <c r="L802" s="275">
        <f>ROUND(BS69,0)</f>
        <v>0</v>
      </c>
      <c r="M802" s="275">
        <f>ROUND(BS70,0)</f>
        <v>0</v>
      </c>
      <c r="N802" s="275"/>
      <c r="O802" s="275"/>
      <c r="P802" s="275">
        <f>IF(BS76&gt;0,ROUND(BS76,0),0)</f>
        <v>0</v>
      </c>
      <c r="Q802" s="275">
        <f>IF(BS77&gt;0,ROUND(BS77,0),0)</f>
        <v>0</v>
      </c>
      <c r="R802" s="275">
        <f>IF(BS78&gt;0,ROUND(BS78,0),0)</f>
        <v>0</v>
      </c>
      <c r="S802" s="275">
        <f>IF(BS79&gt;0,ROUND(BS79,0),0)</f>
        <v>0</v>
      </c>
      <c r="T802" s="277">
        <f>IF(BS80&gt;0,ROUND(BS80,2),0)</f>
        <v>0</v>
      </c>
      <c r="U802" s="275"/>
      <c r="V802" s="276"/>
      <c r="W802" s="275"/>
      <c r="X802" s="275"/>
      <c r="Y802" s="275"/>
      <c r="Z802" s="276"/>
      <c r="AA802" s="276"/>
      <c r="AB802" s="276"/>
      <c r="AC802" s="276"/>
      <c r="AD802" s="276"/>
      <c r="AE802" s="276"/>
      <c r="AF802" s="276"/>
      <c r="AG802" s="276"/>
      <c r="AH802" s="276"/>
      <c r="AI802" s="276"/>
      <c r="AJ802" s="276"/>
      <c r="AK802" s="276"/>
      <c r="AL802" s="276"/>
      <c r="AM802" s="276"/>
      <c r="AN802" s="276"/>
      <c r="AO802" s="276"/>
      <c r="AP802" s="276"/>
      <c r="AQ802" s="276"/>
      <c r="AR802" s="276"/>
      <c r="AS802" s="276"/>
      <c r="AT802" s="276"/>
      <c r="AU802" s="276"/>
      <c r="AV802" s="276"/>
      <c r="AW802" s="276"/>
      <c r="AX802" s="276"/>
      <c r="AY802" s="276"/>
      <c r="AZ802" s="276"/>
      <c r="BA802" s="276"/>
      <c r="BB802" s="276"/>
      <c r="BC802" s="276"/>
      <c r="BD802" s="276"/>
      <c r="BE802" s="276"/>
      <c r="BF802" s="276"/>
      <c r="BG802" s="276"/>
      <c r="BH802" s="276"/>
      <c r="BI802" s="276"/>
      <c r="BJ802" s="276"/>
      <c r="BK802" s="276"/>
      <c r="BL802" s="276"/>
      <c r="BM802" s="276"/>
      <c r="BN802" s="276"/>
      <c r="BO802" s="276"/>
      <c r="BP802" s="276"/>
      <c r="BQ802" s="276"/>
      <c r="BR802" s="276"/>
      <c r="BS802" s="276"/>
      <c r="BT802" s="276"/>
      <c r="BU802" s="276"/>
      <c r="BV802" s="276"/>
      <c r="BW802" s="276"/>
      <c r="BX802" s="276"/>
      <c r="BY802" s="276"/>
      <c r="BZ802" s="276"/>
      <c r="CA802" s="276"/>
      <c r="CB802" s="276"/>
      <c r="CC802" s="276"/>
      <c r="CD802" s="276"/>
      <c r="CE802" s="276"/>
    </row>
    <row r="803" spans="1:83" ht="12.65" customHeight="1" x14ac:dyDescent="0.35">
      <c r="A803" s="209" t="str">
        <f>RIGHT($C$83,3)&amp;"*"&amp;RIGHT($C$82,4)&amp;"*"&amp;BT$55&amp;"*"&amp;"A"</f>
        <v>152*2020*8670*A</v>
      </c>
      <c r="B803" s="275"/>
      <c r="C803" s="277">
        <f>ROUND(BT60,2)</f>
        <v>0</v>
      </c>
      <c r="D803" s="275">
        <f>ROUND(BT61,0)</f>
        <v>0</v>
      </c>
      <c r="E803" s="275">
        <f>ROUND(BT62,0)</f>
        <v>0</v>
      </c>
      <c r="F803" s="275">
        <f>ROUND(BT63,0)</f>
        <v>0</v>
      </c>
      <c r="G803" s="275">
        <f>ROUND(BT64,0)</f>
        <v>0</v>
      </c>
      <c r="H803" s="275">
        <f>ROUND(BT65,0)</f>
        <v>0</v>
      </c>
      <c r="I803" s="275">
        <f>ROUND(BT66,0)</f>
        <v>0</v>
      </c>
      <c r="J803" s="275">
        <f>ROUND(BT67,0)</f>
        <v>0</v>
      </c>
      <c r="K803" s="275">
        <f>ROUND(BT68,0)</f>
        <v>0</v>
      </c>
      <c r="L803" s="275">
        <f>ROUND(BT69,0)</f>
        <v>0</v>
      </c>
      <c r="M803" s="275">
        <f>ROUND(BT70,0)</f>
        <v>0</v>
      </c>
      <c r="N803" s="275"/>
      <c r="O803" s="275"/>
      <c r="P803" s="275">
        <f>IF(BT76&gt;0,ROUND(BT76,0),0)</f>
        <v>0</v>
      </c>
      <c r="Q803" s="275">
        <f>IF(BT77&gt;0,ROUND(BT77,0),0)</f>
        <v>0</v>
      </c>
      <c r="R803" s="275">
        <f>IF(BT78&gt;0,ROUND(BT78,0),0)</f>
        <v>0</v>
      </c>
      <c r="S803" s="275">
        <f>IF(BT79&gt;0,ROUND(BT79,0),0)</f>
        <v>0</v>
      </c>
      <c r="T803" s="277">
        <f>IF(BT80&gt;0,ROUND(BT80,2),0)</f>
        <v>0</v>
      </c>
      <c r="U803" s="275"/>
      <c r="V803" s="276"/>
      <c r="W803" s="275"/>
      <c r="X803" s="275"/>
      <c r="Y803" s="275"/>
      <c r="Z803" s="276"/>
      <c r="AA803" s="276"/>
      <c r="AB803" s="276"/>
      <c r="AC803" s="276"/>
      <c r="AD803" s="276"/>
      <c r="AE803" s="276"/>
      <c r="AF803" s="276"/>
      <c r="AG803" s="276"/>
      <c r="AH803" s="276"/>
      <c r="AI803" s="276"/>
      <c r="AJ803" s="276"/>
      <c r="AK803" s="276"/>
      <c r="AL803" s="276"/>
      <c r="AM803" s="276"/>
      <c r="AN803" s="276"/>
      <c r="AO803" s="276"/>
      <c r="AP803" s="276"/>
      <c r="AQ803" s="276"/>
      <c r="AR803" s="276"/>
      <c r="AS803" s="276"/>
      <c r="AT803" s="276"/>
      <c r="AU803" s="276"/>
      <c r="AV803" s="276"/>
      <c r="AW803" s="276"/>
      <c r="AX803" s="276"/>
      <c r="AY803" s="276"/>
      <c r="AZ803" s="276"/>
      <c r="BA803" s="276"/>
      <c r="BB803" s="276"/>
      <c r="BC803" s="276"/>
      <c r="BD803" s="276"/>
      <c r="BE803" s="276"/>
      <c r="BF803" s="276"/>
      <c r="BG803" s="276"/>
      <c r="BH803" s="276"/>
      <c r="BI803" s="276"/>
      <c r="BJ803" s="276"/>
      <c r="BK803" s="276"/>
      <c r="BL803" s="276"/>
      <c r="BM803" s="276"/>
      <c r="BN803" s="276"/>
      <c r="BO803" s="276"/>
      <c r="BP803" s="276"/>
      <c r="BQ803" s="276"/>
      <c r="BR803" s="276"/>
      <c r="BS803" s="276"/>
      <c r="BT803" s="276"/>
      <c r="BU803" s="276"/>
      <c r="BV803" s="276"/>
      <c r="BW803" s="276"/>
      <c r="BX803" s="276"/>
      <c r="BY803" s="276"/>
      <c r="BZ803" s="276"/>
      <c r="CA803" s="276"/>
      <c r="CB803" s="276"/>
      <c r="CC803" s="276"/>
      <c r="CD803" s="276"/>
      <c r="CE803" s="276"/>
    </row>
    <row r="804" spans="1:83" ht="12.65" customHeight="1" x14ac:dyDescent="0.35">
      <c r="A804" s="209" t="str">
        <f>RIGHT($C$83,3)&amp;"*"&amp;RIGHT($C$82,4)&amp;"*"&amp;BU$55&amp;"*"&amp;"A"</f>
        <v>152*2020*8680*A</v>
      </c>
      <c r="B804" s="275"/>
      <c r="C804" s="277">
        <f>ROUND(BU60,2)</f>
        <v>0</v>
      </c>
      <c r="D804" s="275">
        <f>ROUND(BU61,0)</f>
        <v>0</v>
      </c>
      <c r="E804" s="275">
        <f>ROUND(BU62,0)</f>
        <v>0</v>
      </c>
      <c r="F804" s="275">
        <f>ROUND(BU63,0)</f>
        <v>0</v>
      </c>
      <c r="G804" s="275">
        <f>ROUND(BU64,0)</f>
        <v>0</v>
      </c>
      <c r="H804" s="275">
        <f>ROUND(BU65,0)</f>
        <v>0</v>
      </c>
      <c r="I804" s="275">
        <f>ROUND(BU66,0)</f>
        <v>0</v>
      </c>
      <c r="J804" s="275">
        <f>ROUND(BU67,0)</f>
        <v>0</v>
      </c>
      <c r="K804" s="275">
        <f>ROUND(BU68,0)</f>
        <v>0</v>
      </c>
      <c r="L804" s="275">
        <f>ROUND(BU69,0)</f>
        <v>0</v>
      </c>
      <c r="M804" s="275">
        <f>ROUND(BU70,0)</f>
        <v>0</v>
      </c>
      <c r="N804" s="275"/>
      <c r="O804" s="275"/>
      <c r="P804" s="275">
        <f>IF(BU76&gt;0,ROUND(BU76,0),0)</f>
        <v>0</v>
      </c>
      <c r="Q804" s="275">
        <f>IF(BU77&gt;0,ROUND(BU77,0),0)</f>
        <v>0</v>
      </c>
      <c r="R804" s="275">
        <f>IF(BU78&gt;0,ROUND(BU78,0),0)</f>
        <v>0</v>
      </c>
      <c r="S804" s="275">
        <f>IF(BU79&gt;0,ROUND(BU79,0),0)</f>
        <v>0</v>
      </c>
      <c r="T804" s="277">
        <f>IF(BU80&gt;0,ROUND(BU80,2),0)</f>
        <v>0</v>
      </c>
      <c r="U804" s="275"/>
      <c r="V804" s="276"/>
      <c r="W804" s="275"/>
      <c r="X804" s="275"/>
      <c r="Y804" s="275"/>
      <c r="Z804" s="276"/>
      <c r="AA804" s="276"/>
      <c r="AB804" s="276"/>
      <c r="AC804" s="276"/>
      <c r="AD804" s="276"/>
      <c r="AE804" s="276"/>
      <c r="AF804" s="276"/>
      <c r="AG804" s="276"/>
      <c r="AH804" s="276"/>
      <c r="AI804" s="276"/>
      <c r="AJ804" s="276"/>
      <c r="AK804" s="276"/>
      <c r="AL804" s="276"/>
      <c r="AM804" s="276"/>
      <c r="AN804" s="276"/>
      <c r="AO804" s="276"/>
      <c r="AP804" s="276"/>
      <c r="AQ804" s="276"/>
      <c r="AR804" s="276"/>
      <c r="AS804" s="276"/>
      <c r="AT804" s="276"/>
      <c r="AU804" s="276"/>
      <c r="AV804" s="276"/>
      <c r="AW804" s="276"/>
      <c r="AX804" s="276"/>
      <c r="AY804" s="276"/>
      <c r="AZ804" s="276"/>
      <c r="BA804" s="276"/>
      <c r="BB804" s="276"/>
      <c r="BC804" s="276"/>
      <c r="BD804" s="276"/>
      <c r="BE804" s="276"/>
      <c r="BF804" s="276"/>
      <c r="BG804" s="276"/>
      <c r="BH804" s="276"/>
      <c r="BI804" s="276"/>
      <c r="BJ804" s="276"/>
      <c r="BK804" s="276"/>
      <c r="BL804" s="276"/>
      <c r="BM804" s="276"/>
      <c r="BN804" s="276"/>
      <c r="BO804" s="276"/>
      <c r="BP804" s="276"/>
      <c r="BQ804" s="276"/>
      <c r="BR804" s="276"/>
      <c r="BS804" s="276"/>
      <c r="BT804" s="276"/>
      <c r="BU804" s="276"/>
      <c r="BV804" s="276"/>
      <c r="BW804" s="276"/>
      <c r="BX804" s="276"/>
      <c r="BY804" s="276"/>
      <c r="BZ804" s="276"/>
      <c r="CA804" s="276"/>
      <c r="CB804" s="276"/>
      <c r="CC804" s="276"/>
      <c r="CD804" s="276"/>
      <c r="CE804" s="276"/>
    </row>
    <row r="805" spans="1:83" ht="12.65" customHeight="1" x14ac:dyDescent="0.35">
      <c r="A805" s="209" t="str">
        <f>RIGHT($C$83,3)&amp;"*"&amp;RIGHT($C$82,4)&amp;"*"&amp;BV$55&amp;"*"&amp;"A"</f>
        <v>152*2020*8690*A</v>
      </c>
      <c r="B805" s="275"/>
      <c r="C805" s="277">
        <f>ROUND(BV60,2)</f>
        <v>19.61</v>
      </c>
      <c r="D805" s="275">
        <f>ROUND(BV61,0)</f>
        <v>1125155</v>
      </c>
      <c r="E805" s="275">
        <f>ROUND(BV62,0)</f>
        <v>515557</v>
      </c>
      <c r="F805" s="275">
        <f>ROUND(BV63,0)</f>
        <v>164260</v>
      </c>
      <c r="G805" s="275">
        <f>ROUND(BV64,0)</f>
        <v>7647</v>
      </c>
      <c r="H805" s="275">
        <f>ROUND(BV65,0)</f>
        <v>4400</v>
      </c>
      <c r="I805" s="275">
        <f>ROUND(BV66,0)</f>
        <v>409667</v>
      </c>
      <c r="J805" s="275">
        <f>ROUND(BV67,0)</f>
        <v>94535</v>
      </c>
      <c r="K805" s="275">
        <f>ROUND(BV68,0)</f>
        <v>55796</v>
      </c>
      <c r="L805" s="275">
        <f>ROUND(BV69,0)</f>
        <v>3931</v>
      </c>
      <c r="M805" s="275">
        <f>ROUND(BV70,0)</f>
        <v>31035</v>
      </c>
      <c r="N805" s="275"/>
      <c r="O805" s="275"/>
      <c r="P805" s="275">
        <f>IF(BV76&gt;0,ROUND(BV76,0),0)</f>
        <v>4546</v>
      </c>
      <c r="Q805" s="275">
        <f>IF(BV77&gt;0,ROUND(BV77,0),0)</f>
        <v>0</v>
      </c>
      <c r="R805" s="275">
        <f>IF(BV78&gt;0,ROUND(BV78,0),0)</f>
        <v>4546</v>
      </c>
      <c r="S805" s="275">
        <f>IF(BV79&gt;0,ROUND(BV79,0),0)</f>
        <v>0</v>
      </c>
      <c r="T805" s="277">
        <f>IF(BV80&gt;0,ROUND(BV80,2),0)</f>
        <v>0</v>
      </c>
      <c r="U805" s="275"/>
      <c r="V805" s="276"/>
      <c r="W805" s="275"/>
      <c r="X805" s="275"/>
      <c r="Y805" s="275"/>
      <c r="Z805" s="276"/>
      <c r="AA805" s="276"/>
      <c r="AB805" s="276"/>
      <c r="AC805" s="276"/>
      <c r="AD805" s="276"/>
      <c r="AE805" s="276"/>
      <c r="AF805" s="276"/>
      <c r="AG805" s="276"/>
      <c r="AH805" s="276"/>
      <c r="AI805" s="276"/>
      <c r="AJ805" s="276"/>
      <c r="AK805" s="276"/>
      <c r="AL805" s="276"/>
      <c r="AM805" s="276"/>
      <c r="AN805" s="276"/>
      <c r="AO805" s="276"/>
      <c r="AP805" s="276"/>
      <c r="AQ805" s="276"/>
      <c r="AR805" s="276"/>
      <c r="AS805" s="276"/>
      <c r="AT805" s="276"/>
      <c r="AU805" s="276"/>
      <c r="AV805" s="276"/>
      <c r="AW805" s="276"/>
      <c r="AX805" s="276"/>
      <c r="AY805" s="276"/>
      <c r="AZ805" s="276"/>
      <c r="BA805" s="276"/>
      <c r="BB805" s="276"/>
      <c r="BC805" s="276"/>
      <c r="BD805" s="276"/>
      <c r="BE805" s="276"/>
      <c r="BF805" s="276"/>
      <c r="BG805" s="276"/>
      <c r="BH805" s="276"/>
      <c r="BI805" s="276"/>
      <c r="BJ805" s="276"/>
      <c r="BK805" s="276"/>
      <c r="BL805" s="276"/>
      <c r="BM805" s="276"/>
      <c r="BN805" s="276"/>
      <c r="BO805" s="276"/>
      <c r="BP805" s="276"/>
      <c r="BQ805" s="276"/>
      <c r="BR805" s="276"/>
      <c r="BS805" s="276"/>
      <c r="BT805" s="276"/>
      <c r="BU805" s="276"/>
      <c r="BV805" s="276"/>
      <c r="BW805" s="276"/>
      <c r="BX805" s="276"/>
      <c r="BY805" s="276"/>
      <c r="BZ805" s="276"/>
      <c r="CA805" s="276"/>
      <c r="CB805" s="276"/>
      <c r="CC805" s="276"/>
      <c r="CD805" s="276"/>
      <c r="CE805" s="276"/>
    </row>
    <row r="806" spans="1:83" ht="12.65" customHeight="1" x14ac:dyDescent="0.35">
      <c r="A806" s="209" t="str">
        <f>RIGHT($C$83,3)&amp;"*"&amp;RIGHT($C$82,4)&amp;"*"&amp;BW$55&amp;"*"&amp;"A"</f>
        <v>152*2020*8700*A</v>
      </c>
      <c r="B806" s="275"/>
      <c r="C806" s="277">
        <f>ROUND(BW60,2)</f>
        <v>2</v>
      </c>
      <c r="D806" s="275">
        <f>ROUND(BW61,0)</f>
        <v>180745</v>
      </c>
      <c r="E806" s="275">
        <f>ROUND(BW62,0)</f>
        <v>57072</v>
      </c>
      <c r="F806" s="275">
        <f>ROUND(BW63,0)</f>
        <v>21100</v>
      </c>
      <c r="G806" s="275">
        <f>ROUND(BW64,0)</f>
        <v>2152</v>
      </c>
      <c r="H806" s="275">
        <f>ROUND(BW65,0)</f>
        <v>0</v>
      </c>
      <c r="I806" s="275">
        <f>ROUND(BW66,0)</f>
        <v>10213</v>
      </c>
      <c r="J806" s="275">
        <f>ROUND(BW67,0)</f>
        <v>21251</v>
      </c>
      <c r="K806" s="275">
        <f>ROUND(BW68,0)</f>
        <v>836</v>
      </c>
      <c r="L806" s="275">
        <f>ROUND(BW69,0)</f>
        <v>38589</v>
      </c>
      <c r="M806" s="275">
        <f>ROUND(BW70,0)</f>
        <v>3475</v>
      </c>
      <c r="N806" s="275"/>
      <c r="O806" s="275"/>
      <c r="P806" s="275">
        <f>IF(BW76&gt;0,ROUND(BW76,0),0)</f>
        <v>1022</v>
      </c>
      <c r="Q806" s="275">
        <f>IF(BW77&gt;0,ROUND(BW77,0),0)</f>
        <v>0</v>
      </c>
      <c r="R806" s="275">
        <f>IF(BW78&gt;0,ROUND(BW78,0),0)</f>
        <v>1022</v>
      </c>
      <c r="S806" s="275">
        <f>IF(BW79&gt;0,ROUND(BW79,0),0)</f>
        <v>0</v>
      </c>
      <c r="T806" s="277">
        <f>IF(BW80&gt;0,ROUND(BW80,2),0)</f>
        <v>0</v>
      </c>
      <c r="U806" s="275"/>
      <c r="V806" s="276"/>
      <c r="W806" s="275"/>
      <c r="X806" s="275"/>
      <c r="Y806" s="275"/>
      <c r="Z806" s="276"/>
      <c r="AA806" s="276"/>
      <c r="AB806" s="276"/>
      <c r="AC806" s="276"/>
      <c r="AD806" s="276"/>
      <c r="AE806" s="276"/>
      <c r="AF806" s="276"/>
      <c r="AG806" s="276"/>
      <c r="AH806" s="276"/>
      <c r="AI806" s="276"/>
      <c r="AJ806" s="276"/>
      <c r="AK806" s="276"/>
      <c r="AL806" s="276"/>
      <c r="AM806" s="276"/>
      <c r="AN806" s="276"/>
      <c r="AO806" s="276"/>
      <c r="AP806" s="276"/>
      <c r="AQ806" s="276"/>
      <c r="AR806" s="276"/>
      <c r="AS806" s="276"/>
      <c r="AT806" s="276"/>
      <c r="AU806" s="276"/>
      <c r="AV806" s="276"/>
      <c r="AW806" s="276"/>
      <c r="AX806" s="276"/>
      <c r="AY806" s="276"/>
      <c r="AZ806" s="276"/>
      <c r="BA806" s="276"/>
      <c r="BB806" s="276"/>
      <c r="BC806" s="276"/>
      <c r="BD806" s="276"/>
      <c r="BE806" s="276"/>
      <c r="BF806" s="276"/>
      <c r="BG806" s="276"/>
      <c r="BH806" s="276"/>
      <c r="BI806" s="276"/>
      <c r="BJ806" s="276"/>
      <c r="BK806" s="276"/>
      <c r="BL806" s="276"/>
      <c r="BM806" s="276"/>
      <c r="BN806" s="276"/>
      <c r="BO806" s="276"/>
      <c r="BP806" s="276"/>
      <c r="BQ806" s="276"/>
      <c r="BR806" s="276"/>
      <c r="BS806" s="276"/>
      <c r="BT806" s="276"/>
      <c r="BU806" s="276"/>
      <c r="BV806" s="276"/>
      <c r="BW806" s="276"/>
      <c r="BX806" s="276"/>
      <c r="BY806" s="276"/>
      <c r="BZ806" s="276"/>
      <c r="CA806" s="276"/>
      <c r="CB806" s="276"/>
      <c r="CC806" s="276"/>
      <c r="CD806" s="276"/>
      <c r="CE806" s="276"/>
    </row>
    <row r="807" spans="1:83" ht="12.65" customHeight="1" x14ac:dyDescent="0.35">
      <c r="A807" s="209" t="str">
        <f>RIGHT($C$83,3)&amp;"*"&amp;RIGHT($C$82,4)&amp;"*"&amp;BX$55&amp;"*"&amp;"A"</f>
        <v>152*2020*8710*A</v>
      </c>
      <c r="B807" s="275"/>
      <c r="C807" s="277">
        <f>ROUND(BX60,2)</f>
        <v>0</v>
      </c>
      <c r="D807" s="275">
        <f>ROUND(BX61,0)</f>
        <v>0</v>
      </c>
      <c r="E807" s="275">
        <f>ROUND(BX62,0)</f>
        <v>0</v>
      </c>
      <c r="F807" s="275">
        <f>ROUND(BX63,0)</f>
        <v>0</v>
      </c>
      <c r="G807" s="275">
        <f>ROUND(BX64,0)</f>
        <v>0</v>
      </c>
      <c r="H807" s="275">
        <f>ROUND(BX65,0)</f>
        <v>0</v>
      </c>
      <c r="I807" s="275">
        <f>ROUND(BX66,0)</f>
        <v>0</v>
      </c>
      <c r="J807" s="275">
        <f>ROUND(BX67,0)</f>
        <v>0</v>
      </c>
      <c r="K807" s="275">
        <f>ROUND(BX68,0)</f>
        <v>0</v>
      </c>
      <c r="L807" s="275">
        <f>ROUND(BX69,0)</f>
        <v>0</v>
      </c>
      <c r="M807" s="275">
        <f>ROUND(BX70,0)</f>
        <v>0</v>
      </c>
      <c r="N807" s="275"/>
      <c r="O807" s="275"/>
      <c r="P807" s="275">
        <f>IF(BX76&gt;0,ROUND(BX76,0),0)</f>
        <v>0</v>
      </c>
      <c r="Q807" s="275">
        <f>IF(BX77&gt;0,ROUND(BX77,0),0)</f>
        <v>0</v>
      </c>
      <c r="R807" s="275">
        <f>IF(BX78&gt;0,ROUND(BX78,0),0)</f>
        <v>0</v>
      </c>
      <c r="S807" s="275">
        <f>IF(BX79&gt;0,ROUND(BX79,0),0)</f>
        <v>0</v>
      </c>
      <c r="T807" s="277">
        <f>IF(BX80&gt;0,ROUND(BX80,2),0)</f>
        <v>0</v>
      </c>
      <c r="U807" s="275"/>
      <c r="V807" s="276"/>
      <c r="W807" s="275"/>
      <c r="X807" s="275"/>
      <c r="Y807" s="275"/>
      <c r="Z807" s="276"/>
      <c r="AA807" s="276"/>
      <c r="AB807" s="276"/>
      <c r="AC807" s="276"/>
      <c r="AD807" s="276"/>
      <c r="AE807" s="276"/>
      <c r="AF807" s="276"/>
      <c r="AG807" s="276"/>
      <c r="AH807" s="276"/>
      <c r="AI807" s="276"/>
      <c r="AJ807" s="276"/>
      <c r="AK807" s="276"/>
      <c r="AL807" s="276"/>
      <c r="AM807" s="276"/>
      <c r="AN807" s="276"/>
      <c r="AO807" s="276"/>
      <c r="AP807" s="276"/>
      <c r="AQ807" s="276"/>
      <c r="AR807" s="276"/>
      <c r="AS807" s="276"/>
      <c r="AT807" s="276"/>
      <c r="AU807" s="276"/>
      <c r="AV807" s="276"/>
      <c r="AW807" s="276"/>
      <c r="AX807" s="276"/>
      <c r="AY807" s="276"/>
      <c r="AZ807" s="276"/>
      <c r="BA807" s="276"/>
      <c r="BB807" s="276"/>
      <c r="BC807" s="276"/>
      <c r="BD807" s="276"/>
      <c r="BE807" s="276"/>
      <c r="BF807" s="276"/>
      <c r="BG807" s="276"/>
      <c r="BH807" s="276"/>
      <c r="BI807" s="276"/>
      <c r="BJ807" s="276"/>
      <c r="BK807" s="276"/>
      <c r="BL807" s="276"/>
      <c r="BM807" s="276"/>
      <c r="BN807" s="276"/>
      <c r="BO807" s="276"/>
      <c r="BP807" s="276"/>
      <c r="BQ807" s="276"/>
      <c r="BR807" s="276"/>
      <c r="BS807" s="276"/>
      <c r="BT807" s="276"/>
      <c r="BU807" s="276"/>
      <c r="BV807" s="276"/>
      <c r="BW807" s="276"/>
      <c r="BX807" s="276"/>
      <c r="BY807" s="276"/>
      <c r="BZ807" s="276"/>
      <c r="CA807" s="276"/>
      <c r="CB807" s="276"/>
      <c r="CC807" s="276"/>
      <c r="CD807" s="276"/>
      <c r="CE807" s="276"/>
    </row>
    <row r="808" spans="1:83" ht="12.65" customHeight="1" x14ac:dyDescent="0.35">
      <c r="A808" s="209" t="str">
        <f>RIGHT($C$83,3)&amp;"*"&amp;RIGHT($C$82,4)&amp;"*"&amp;BY$55&amp;"*"&amp;"A"</f>
        <v>152*2020*8720*A</v>
      </c>
      <c r="B808" s="275"/>
      <c r="C808" s="277">
        <f>ROUND(BY60,2)</f>
        <v>30.07</v>
      </c>
      <c r="D808" s="275">
        <f>ROUND(BY61,0)</f>
        <v>2882380</v>
      </c>
      <c r="E808" s="275">
        <f>ROUND(BY62,0)</f>
        <v>921390</v>
      </c>
      <c r="F808" s="275">
        <f>ROUND(BY63,0)</f>
        <v>0</v>
      </c>
      <c r="G808" s="275">
        <f>ROUND(BY64,0)</f>
        <v>5888</v>
      </c>
      <c r="H808" s="275">
        <f>ROUND(BY65,0)</f>
        <v>7108</v>
      </c>
      <c r="I808" s="275">
        <f>ROUND(BY66,0)</f>
        <v>211625</v>
      </c>
      <c r="J808" s="275">
        <f>ROUND(BY67,0)</f>
        <v>35991</v>
      </c>
      <c r="K808" s="275">
        <f>ROUND(BY68,0)</f>
        <v>5538</v>
      </c>
      <c r="L808" s="275">
        <f>ROUND(BY69,0)</f>
        <v>6530</v>
      </c>
      <c r="M808" s="275">
        <f>ROUND(BY70,0)</f>
        <v>0</v>
      </c>
      <c r="N808" s="275"/>
      <c r="O808" s="275"/>
      <c r="P808" s="275">
        <f>IF(BY76&gt;0,ROUND(BY76,0),0)</f>
        <v>1731</v>
      </c>
      <c r="Q808" s="275">
        <f>IF(BY77&gt;0,ROUND(BY77,0),0)</f>
        <v>0</v>
      </c>
      <c r="R808" s="275">
        <f>IF(BY78&gt;0,ROUND(BY78,0),0)</f>
        <v>1731</v>
      </c>
      <c r="S808" s="275">
        <f>IF(BY79&gt;0,ROUND(BY79,0),0)</f>
        <v>0</v>
      </c>
      <c r="T808" s="277">
        <f>IF(BY80&gt;0,ROUND(BY80,2),0)</f>
        <v>0</v>
      </c>
      <c r="U808" s="275"/>
      <c r="V808" s="276"/>
      <c r="W808" s="275"/>
      <c r="X808" s="275"/>
      <c r="Y808" s="275"/>
      <c r="Z808" s="276"/>
      <c r="AA808" s="276"/>
      <c r="AB808" s="276"/>
      <c r="AC808" s="276"/>
      <c r="AD808" s="276"/>
      <c r="AE808" s="276"/>
      <c r="AF808" s="276"/>
      <c r="AG808" s="276"/>
      <c r="AH808" s="276"/>
      <c r="AI808" s="276"/>
      <c r="AJ808" s="276"/>
      <c r="AK808" s="276"/>
      <c r="AL808" s="276"/>
      <c r="AM808" s="276"/>
      <c r="AN808" s="276"/>
      <c r="AO808" s="276"/>
      <c r="AP808" s="276"/>
      <c r="AQ808" s="276"/>
      <c r="AR808" s="276"/>
      <c r="AS808" s="276"/>
      <c r="AT808" s="276"/>
      <c r="AU808" s="276"/>
      <c r="AV808" s="276"/>
      <c r="AW808" s="276"/>
      <c r="AX808" s="276"/>
      <c r="AY808" s="276"/>
      <c r="AZ808" s="276"/>
      <c r="BA808" s="276"/>
      <c r="BB808" s="276"/>
      <c r="BC808" s="276"/>
      <c r="BD808" s="276"/>
      <c r="BE808" s="276"/>
      <c r="BF808" s="276"/>
      <c r="BG808" s="276"/>
      <c r="BH808" s="276"/>
      <c r="BI808" s="276"/>
      <c r="BJ808" s="276"/>
      <c r="BK808" s="276"/>
      <c r="BL808" s="276"/>
      <c r="BM808" s="276"/>
      <c r="BN808" s="276"/>
      <c r="BO808" s="276"/>
      <c r="BP808" s="276"/>
      <c r="BQ808" s="276"/>
      <c r="BR808" s="276"/>
      <c r="BS808" s="276"/>
      <c r="BT808" s="276"/>
      <c r="BU808" s="276"/>
      <c r="BV808" s="276"/>
      <c r="BW808" s="276"/>
      <c r="BX808" s="276"/>
      <c r="BY808" s="276"/>
      <c r="BZ808" s="276"/>
      <c r="CA808" s="276"/>
      <c r="CB808" s="276"/>
      <c r="CC808" s="276"/>
      <c r="CD808" s="276"/>
      <c r="CE808" s="276"/>
    </row>
    <row r="809" spans="1:83" ht="12.65" customHeight="1" x14ac:dyDescent="0.35">
      <c r="A809" s="209" t="str">
        <f>RIGHT($C$83,3)&amp;"*"&amp;RIGHT($C$82,4)&amp;"*"&amp;BZ$55&amp;"*"&amp;"A"</f>
        <v>152*2020*8730*A</v>
      </c>
      <c r="B809" s="275"/>
      <c r="C809" s="277">
        <f>ROUND(BZ60,2)</f>
        <v>0</v>
      </c>
      <c r="D809" s="275">
        <f>ROUND(BZ61,0)</f>
        <v>0</v>
      </c>
      <c r="E809" s="275">
        <f>ROUND(BZ62,0)</f>
        <v>0</v>
      </c>
      <c r="F809" s="275">
        <f>ROUND(BZ63,0)</f>
        <v>0</v>
      </c>
      <c r="G809" s="275">
        <f>ROUND(BZ64,0)</f>
        <v>0</v>
      </c>
      <c r="H809" s="275">
        <f>ROUND(BZ65,0)</f>
        <v>0</v>
      </c>
      <c r="I809" s="275">
        <f>ROUND(BZ66,0)</f>
        <v>0</v>
      </c>
      <c r="J809" s="275">
        <f>ROUND(BZ67,0)</f>
        <v>0</v>
      </c>
      <c r="K809" s="275">
        <f>ROUND(BZ68,0)</f>
        <v>0</v>
      </c>
      <c r="L809" s="275">
        <f>ROUND(BZ69,0)</f>
        <v>0</v>
      </c>
      <c r="M809" s="275">
        <f>ROUND(BZ70,0)</f>
        <v>0</v>
      </c>
      <c r="N809" s="275"/>
      <c r="O809" s="275"/>
      <c r="P809" s="275">
        <f>IF(BZ76&gt;0,ROUND(BZ76,0),0)</f>
        <v>0</v>
      </c>
      <c r="Q809" s="275">
        <f>IF(BZ77&gt;0,ROUND(BZ77,0),0)</f>
        <v>0</v>
      </c>
      <c r="R809" s="275">
        <f>IF(BZ78&gt;0,ROUND(BZ78,0),0)</f>
        <v>0</v>
      </c>
      <c r="S809" s="275">
        <f>IF(BZ79&gt;0,ROUND(BZ79,0),0)</f>
        <v>0</v>
      </c>
      <c r="T809" s="277">
        <f>IF(BZ80&gt;0,ROUND(BZ80,2),0)</f>
        <v>0</v>
      </c>
      <c r="U809" s="275"/>
      <c r="V809" s="276"/>
      <c r="W809" s="275"/>
      <c r="X809" s="275"/>
      <c r="Y809" s="275"/>
      <c r="Z809" s="276"/>
      <c r="AA809" s="276"/>
      <c r="AB809" s="276"/>
      <c r="AC809" s="276"/>
      <c r="AD809" s="276"/>
      <c r="AE809" s="276"/>
      <c r="AF809" s="276"/>
      <c r="AG809" s="276"/>
      <c r="AH809" s="276"/>
      <c r="AI809" s="276"/>
      <c r="AJ809" s="276"/>
      <c r="AK809" s="276"/>
      <c r="AL809" s="276"/>
      <c r="AM809" s="276"/>
      <c r="AN809" s="276"/>
      <c r="AO809" s="276"/>
      <c r="AP809" s="276"/>
      <c r="AQ809" s="276"/>
      <c r="AR809" s="276"/>
      <c r="AS809" s="276"/>
      <c r="AT809" s="276"/>
      <c r="AU809" s="276"/>
      <c r="AV809" s="276"/>
      <c r="AW809" s="276"/>
      <c r="AX809" s="276"/>
      <c r="AY809" s="276"/>
      <c r="AZ809" s="276"/>
      <c r="BA809" s="276"/>
      <c r="BB809" s="276"/>
      <c r="BC809" s="276"/>
      <c r="BD809" s="276"/>
      <c r="BE809" s="276"/>
      <c r="BF809" s="276"/>
      <c r="BG809" s="276"/>
      <c r="BH809" s="276"/>
      <c r="BI809" s="276"/>
      <c r="BJ809" s="276"/>
      <c r="BK809" s="276"/>
      <c r="BL809" s="276"/>
      <c r="BM809" s="276"/>
      <c r="BN809" s="276"/>
      <c r="BO809" s="276"/>
      <c r="BP809" s="276"/>
      <c r="BQ809" s="276"/>
      <c r="BR809" s="276"/>
      <c r="BS809" s="276"/>
      <c r="BT809" s="276"/>
      <c r="BU809" s="276"/>
      <c r="BV809" s="276"/>
      <c r="BW809" s="276"/>
      <c r="BX809" s="276"/>
      <c r="BY809" s="276"/>
      <c r="BZ809" s="276"/>
      <c r="CA809" s="276"/>
      <c r="CB809" s="276"/>
      <c r="CC809" s="276"/>
      <c r="CD809" s="276"/>
      <c r="CE809" s="276"/>
    </row>
    <row r="810" spans="1:83" ht="12.65" customHeight="1" x14ac:dyDescent="0.35">
      <c r="A810" s="209" t="str">
        <f>RIGHT($C$83,3)&amp;"*"&amp;RIGHT($C$82,4)&amp;"*"&amp;CA$55&amp;"*"&amp;"A"</f>
        <v>152*2020*8740*A</v>
      </c>
      <c r="B810" s="275"/>
      <c r="C810" s="277">
        <f>ROUND(CA60,2)</f>
        <v>2</v>
      </c>
      <c r="D810" s="275">
        <f>ROUND(CA61,0)</f>
        <v>190584</v>
      </c>
      <c r="E810" s="275">
        <f>ROUND(CA62,0)</f>
        <v>64835</v>
      </c>
      <c r="F810" s="275">
        <f>ROUND(CA63,0)</f>
        <v>0</v>
      </c>
      <c r="G810" s="275">
        <f>ROUND(CA64,0)</f>
        <v>3985</v>
      </c>
      <c r="H810" s="275">
        <f>ROUND(CA65,0)</f>
        <v>485</v>
      </c>
      <c r="I810" s="275">
        <f>ROUND(CA66,0)</f>
        <v>23191</v>
      </c>
      <c r="J810" s="275">
        <f>ROUND(CA67,0)</f>
        <v>21753</v>
      </c>
      <c r="K810" s="275">
        <f>ROUND(CA68,0)</f>
        <v>20610</v>
      </c>
      <c r="L810" s="275">
        <f>ROUND(CA69,0)</f>
        <v>18729</v>
      </c>
      <c r="M810" s="275">
        <f>ROUND(CA70,0)</f>
        <v>12</v>
      </c>
      <c r="N810" s="275"/>
      <c r="O810" s="275"/>
      <c r="P810" s="275">
        <f>IF(CA76&gt;0,ROUND(CA76,0),0)</f>
        <v>1046</v>
      </c>
      <c r="Q810" s="275">
        <f>IF(CA77&gt;0,ROUND(CA77,0),0)</f>
        <v>0</v>
      </c>
      <c r="R810" s="275">
        <f>IF(CA78&gt;0,ROUND(CA78,0),0)</f>
        <v>1046</v>
      </c>
      <c r="S810" s="275">
        <f>IF(CA79&gt;0,ROUND(CA79,0),0)</f>
        <v>0</v>
      </c>
      <c r="T810" s="277">
        <f>IF(CA80&gt;0,ROUND(CA80,2),0)</f>
        <v>0</v>
      </c>
      <c r="U810" s="275"/>
      <c r="V810" s="276"/>
      <c r="W810" s="275"/>
      <c r="X810" s="275"/>
      <c r="Y810" s="275"/>
      <c r="Z810" s="276"/>
      <c r="AA810" s="276"/>
      <c r="AB810" s="276"/>
      <c r="AC810" s="276"/>
      <c r="AD810" s="276"/>
      <c r="AE810" s="276"/>
      <c r="AF810" s="276"/>
      <c r="AG810" s="276"/>
      <c r="AH810" s="276"/>
      <c r="AI810" s="276"/>
      <c r="AJ810" s="276"/>
      <c r="AK810" s="276"/>
      <c r="AL810" s="276"/>
      <c r="AM810" s="276"/>
      <c r="AN810" s="276"/>
      <c r="AO810" s="276"/>
      <c r="AP810" s="276"/>
      <c r="AQ810" s="276"/>
      <c r="AR810" s="276"/>
      <c r="AS810" s="276"/>
      <c r="AT810" s="276"/>
      <c r="AU810" s="276"/>
      <c r="AV810" s="276"/>
      <c r="AW810" s="276"/>
      <c r="AX810" s="276"/>
      <c r="AY810" s="276"/>
      <c r="AZ810" s="276"/>
      <c r="BA810" s="276"/>
      <c r="BB810" s="276"/>
      <c r="BC810" s="276"/>
      <c r="BD810" s="276"/>
      <c r="BE810" s="276"/>
      <c r="BF810" s="276"/>
      <c r="BG810" s="276"/>
      <c r="BH810" s="276"/>
      <c r="BI810" s="276"/>
      <c r="BJ810" s="276"/>
      <c r="BK810" s="276"/>
      <c r="BL810" s="276"/>
      <c r="BM810" s="276"/>
      <c r="BN810" s="276"/>
      <c r="BO810" s="276"/>
      <c r="BP810" s="276"/>
      <c r="BQ810" s="276"/>
      <c r="BR810" s="276"/>
      <c r="BS810" s="276"/>
      <c r="BT810" s="276"/>
      <c r="BU810" s="276"/>
      <c r="BV810" s="276"/>
      <c r="BW810" s="276"/>
      <c r="BX810" s="276"/>
      <c r="BY810" s="276"/>
      <c r="BZ810" s="276"/>
      <c r="CA810" s="276"/>
      <c r="CB810" s="276"/>
      <c r="CC810" s="276"/>
      <c r="CD810" s="276"/>
      <c r="CE810" s="276"/>
    </row>
    <row r="811" spans="1:83" ht="12.65" customHeight="1" x14ac:dyDescent="0.35">
      <c r="A811" s="209" t="str">
        <f>RIGHT($C$83,3)&amp;"*"&amp;RIGHT($C$82,4)&amp;"*"&amp;CB$55&amp;"*"&amp;"A"</f>
        <v>152*2020*8770*A</v>
      </c>
      <c r="B811" s="275"/>
      <c r="C811" s="277">
        <f>ROUND(CB60,2)</f>
        <v>0</v>
      </c>
      <c r="D811" s="275">
        <f>ROUND(CB61,0)</f>
        <v>0</v>
      </c>
      <c r="E811" s="275">
        <f>ROUND(CB62,0)</f>
        <v>0</v>
      </c>
      <c r="F811" s="275">
        <f>ROUND(CB63,0)</f>
        <v>0</v>
      </c>
      <c r="G811" s="275">
        <f>ROUND(CB64,0)</f>
        <v>0</v>
      </c>
      <c r="H811" s="275">
        <f>ROUND(CB65,0)</f>
        <v>0</v>
      </c>
      <c r="I811" s="275">
        <f>ROUND(CB66,0)</f>
        <v>0</v>
      </c>
      <c r="J811" s="275">
        <f>ROUND(CB67,0)</f>
        <v>0</v>
      </c>
      <c r="K811" s="275">
        <f>ROUND(CB68,0)</f>
        <v>0</v>
      </c>
      <c r="L811" s="275">
        <f>ROUND(CB69,0)</f>
        <v>0</v>
      </c>
      <c r="M811" s="275">
        <f>ROUND(CB70,0)</f>
        <v>0</v>
      </c>
      <c r="N811" s="275"/>
      <c r="O811" s="275"/>
      <c r="P811" s="275">
        <f>IF(CB76&gt;0,ROUND(CB76,0),0)</f>
        <v>0</v>
      </c>
      <c r="Q811" s="275">
        <f>IF(CB77&gt;0,ROUND(CB77,0),0)</f>
        <v>0</v>
      </c>
      <c r="R811" s="275">
        <f>IF(CB78&gt;0,ROUND(CB78,0),0)</f>
        <v>0</v>
      </c>
      <c r="S811" s="275">
        <f>IF(CB79&gt;0,ROUND(CB79,0),0)</f>
        <v>0</v>
      </c>
      <c r="T811" s="277">
        <f>IF(CB80&gt;0,ROUND(CB80,2),0)</f>
        <v>0</v>
      </c>
      <c r="U811" s="275"/>
      <c r="V811" s="276"/>
      <c r="W811" s="275"/>
      <c r="X811" s="275"/>
      <c r="Y811" s="275"/>
      <c r="Z811" s="276"/>
      <c r="AA811" s="276"/>
      <c r="AB811" s="276"/>
      <c r="AC811" s="276"/>
      <c r="AD811" s="276"/>
      <c r="AE811" s="276"/>
      <c r="AF811" s="276"/>
      <c r="AG811" s="276"/>
      <c r="AH811" s="276"/>
      <c r="AI811" s="276"/>
      <c r="AJ811" s="276"/>
      <c r="AK811" s="276"/>
      <c r="AL811" s="276"/>
      <c r="AM811" s="276"/>
      <c r="AN811" s="276"/>
      <c r="AO811" s="276"/>
      <c r="AP811" s="276"/>
      <c r="AQ811" s="276"/>
      <c r="AR811" s="276"/>
      <c r="AS811" s="276"/>
      <c r="AT811" s="276"/>
      <c r="AU811" s="276"/>
      <c r="AV811" s="276"/>
      <c r="AW811" s="276"/>
      <c r="AX811" s="276"/>
      <c r="AY811" s="276"/>
      <c r="AZ811" s="276"/>
      <c r="BA811" s="276"/>
      <c r="BB811" s="276"/>
      <c r="BC811" s="276"/>
      <c r="BD811" s="276"/>
      <c r="BE811" s="276"/>
      <c r="BF811" s="276"/>
      <c r="BG811" s="276"/>
      <c r="BH811" s="276"/>
      <c r="BI811" s="276"/>
      <c r="BJ811" s="276"/>
      <c r="BK811" s="276"/>
      <c r="BL811" s="276"/>
      <c r="BM811" s="276"/>
      <c r="BN811" s="276"/>
      <c r="BO811" s="276"/>
      <c r="BP811" s="276"/>
      <c r="BQ811" s="276"/>
      <c r="BR811" s="276"/>
      <c r="BS811" s="276"/>
      <c r="BT811" s="276"/>
      <c r="BU811" s="276"/>
      <c r="BV811" s="276"/>
      <c r="BW811" s="276"/>
      <c r="BX811" s="276"/>
      <c r="BY811" s="276"/>
      <c r="BZ811" s="276"/>
      <c r="CA811" s="276"/>
      <c r="CB811" s="276"/>
      <c r="CC811" s="276"/>
      <c r="CD811" s="276"/>
      <c r="CE811" s="276"/>
    </row>
    <row r="812" spans="1:83" ht="12.65" customHeight="1" x14ac:dyDescent="0.35">
      <c r="A812" s="209" t="str">
        <f>RIGHT($C$83,3)&amp;"*"&amp;RIGHT($C$82,4)&amp;"*"&amp;CC$55&amp;"*"&amp;"A"</f>
        <v>152*2020*8790*A</v>
      </c>
      <c r="B812" s="275"/>
      <c r="C812" s="277">
        <f>ROUND(CC60,2)</f>
        <v>19.59</v>
      </c>
      <c r="D812" s="275">
        <f>ROUND(CC61,0)</f>
        <v>1602593</v>
      </c>
      <c r="E812" s="275">
        <f>ROUND(CC62,0)</f>
        <v>527746</v>
      </c>
      <c r="F812" s="275">
        <f>ROUND(CC63,0)</f>
        <v>1945</v>
      </c>
      <c r="G812" s="275">
        <f>ROUND(CC64,0)</f>
        <v>483365</v>
      </c>
      <c r="H812" s="275">
        <f>ROUND(CC65,0)</f>
        <v>6085</v>
      </c>
      <c r="I812" s="275">
        <f>ROUND(CC66,0)</f>
        <v>931658</v>
      </c>
      <c r="J812" s="275">
        <f>ROUND(CC67,0)</f>
        <v>379572</v>
      </c>
      <c r="K812" s="275">
        <f>ROUND(CC68,0)</f>
        <v>163538</v>
      </c>
      <c r="L812" s="275">
        <f>ROUND(CC69,0)</f>
        <v>33428</v>
      </c>
      <c r="M812" s="275">
        <f>ROUND(CC70,0)</f>
        <v>0</v>
      </c>
      <c r="N812" s="275"/>
      <c r="O812" s="275"/>
      <c r="P812" s="275">
        <f>IF(CC76&gt;0,ROUND(CC76,0),0)</f>
        <v>18252</v>
      </c>
      <c r="Q812" s="275">
        <f>IF(CC77&gt;0,ROUND(CC77,0),0)</f>
        <v>0</v>
      </c>
      <c r="R812" s="275">
        <f>IF(CC78&gt;0,ROUND(CC78,0),0)</f>
        <v>0</v>
      </c>
      <c r="S812" s="275">
        <f>IF(CC79&gt;0,ROUND(CC79,0),0)</f>
        <v>0</v>
      </c>
      <c r="T812" s="277">
        <f>IF(CC80&gt;0,ROUND(CC80,2),0)</f>
        <v>0</v>
      </c>
      <c r="U812" s="275"/>
      <c r="V812" s="276"/>
      <c r="W812" s="275"/>
      <c r="X812" s="275"/>
      <c r="Y812" s="275"/>
      <c r="Z812" s="276"/>
      <c r="AA812" s="276"/>
      <c r="AB812" s="276"/>
      <c r="AC812" s="276"/>
      <c r="AD812" s="276"/>
      <c r="AE812" s="276"/>
      <c r="AF812" s="276"/>
      <c r="AG812" s="276"/>
      <c r="AH812" s="276"/>
      <c r="AI812" s="276"/>
      <c r="AJ812" s="276"/>
      <c r="AK812" s="276"/>
      <c r="AL812" s="276"/>
      <c r="AM812" s="276"/>
      <c r="AN812" s="276"/>
      <c r="AO812" s="276"/>
      <c r="AP812" s="276"/>
      <c r="AQ812" s="276"/>
      <c r="AR812" s="276"/>
      <c r="AS812" s="276"/>
      <c r="AT812" s="276"/>
      <c r="AU812" s="276"/>
      <c r="AV812" s="276"/>
      <c r="AW812" s="276"/>
      <c r="AX812" s="276"/>
      <c r="AY812" s="276"/>
      <c r="AZ812" s="276"/>
      <c r="BA812" s="276"/>
      <c r="BB812" s="276"/>
      <c r="BC812" s="276"/>
      <c r="BD812" s="276"/>
      <c r="BE812" s="276"/>
      <c r="BF812" s="276"/>
      <c r="BG812" s="276"/>
      <c r="BH812" s="276"/>
      <c r="BI812" s="276"/>
      <c r="BJ812" s="276"/>
      <c r="BK812" s="276"/>
      <c r="BL812" s="276"/>
      <c r="BM812" s="276"/>
      <c r="BN812" s="276"/>
      <c r="BO812" s="276"/>
      <c r="BP812" s="276"/>
      <c r="BQ812" s="276"/>
      <c r="BR812" s="276"/>
      <c r="BS812" s="276"/>
      <c r="BT812" s="276"/>
      <c r="BU812" s="276"/>
      <c r="BV812" s="276"/>
      <c r="BW812" s="276"/>
      <c r="BX812" s="276"/>
      <c r="BY812" s="276"/>
      <c r="BZ812" s="276"/>
      <c r="CA812" s="276"/>
      <c r="CB812" s="276"/>
      <c r="CC812" s="276"/>
      <c r="CD812" s="276"/>
      <c r="CE812" s="276"/>
    </row>
    <row r="813" spans="1:83" ht="12.65" customHeight="1" x14ac:dyDescent="0.35">
      <c r="A813" s="209" t="str">
        <f>RIGHT($C$83,3)&amp;"*"&amp;RIGHT($C$82,4)&amp;"*"&amp;"9000"&amp;"*"&amp;"A"</f>
        <v>152*2020*9000*A</v>
      </c>
      <c r="B813" s="275"/>
      <c r="C813" s="278"/>
      <c r="D813" s="275"/>
      <c r="E813" s="275"/>
      <c r="F813" s="275"/>
      <c r="G813" s="275"/>
      <c r="H813" s="275"/>
      <c r="I813" s="275"/>
      <c r="J813" s="275"/>
      <c r="K813" s="275"/>
      <c r="L813" s="275"/>
      <c r="M813" s="275"/>
      <c r="N813" s="275"/>
      <c r="O813" s="275"/>
      <c r="P813" s="275"/>
      <c r="Q813" s="275"/>
      <c r="R813" s="275"/>
      <c r="S813" s="275"/>
      <c r="T813" s="278"/>
      <c r="U813" s="275">
        <f>ROUND(CD69,0)</f>
        <v>4198149</v>
      </c>
      <c r="V813" s="276">
        <f>ROUND(CD70,0)</f>
        <v>7619437</v>
      </c>
      <c r="W813" s="275">
        <f>ROUND(CE72,0)</f>
        <v>2299605</v>
      </c>
      <c r="X813" s="275">
        <f>ROUND(C131,0)</f>
        <v>0</v>
      </c>
      <c r="Y813" s="275"/>
      <c r="Z813" s="276"/>
      <c r="AA813" s="276"/>
      <c r="AB813" s="276"/>
      <c r="AC813" s="276"/>
      <c r="AD813" s="276"/>
      <c r="AE813" s="276"/>
      <c r="AF813" s="276"/>
      <c r="AG813" s="276"/>
      <c r="AH813" s="276"/>
      <c r="AI813" s="276"/>
      <c r="AJ813" s="276"/>
      <c r="AK813" s="276"/>
      <c r="AL813" s="276"/>
      <c r="AM813" s="276"/>
      <c r="AN813" s="276"/>
      <c r="AO813" s="276"/>
      <c r="AP813" s="276"/>
      <c r="AQ813" s="276"/>
      <c r="AR813" s="276"/>
      <c r="AS813" s="276"/>
      <c r="AT813" s="276"/>
      <c r="AU813" s="276"/>
      <c r="AV813" s="276"/>
      <c r="AW813" s="276"/>
      <c r="AX813" s="276"/>
      <c r="AY813" s="276"/>
      <c r="AZ813" s="276"/>
      <c r="BA813" s="276"/>
      <c r="BB813" s="276"/>
      <c r="BC813" s="276"/>
      <c r="BD813" s="276"/>
      <c r="BE813" s="276"/>
      <c r="BF813" s="276"/>
      <c r="BG813" s="276"/>
      <c r="BH813" s="276"/>
      <c r="BI813" s="276"/>
      <c r="BJ813" s="276"/>
      <c r="BK813" s="276"/>
      <c r="BL813" s="276"/>
      <c r="BM813" s="276"/>
      <c r="BN813" s="276"/>
      <c r="BO813" s="276"/>
      <c r="BP813" s="276"/>
      <c r="BQ813" s="276"/>
      <c r="BR813" s="276"/>
      <c r="BS813" s="276"/>
      <c r="BT813" s="276"/>
      <c r="BU813" s="276"/>
      <c r="BV813" s="276"/>
      <c r="BW813" s="276"/>
      <c r="BX813" s="276"/>
      <c r="BY813" s="276"/>
      <c r="BZ813" s="276"/>
      <c r="CA813" s="276"/>
      <c r="CB813" s="276"/>
      <c r="CC813" s="276"/>
      <c r="CD813" s="276"/>
      <c r="CE813" s="276"/>
    </row>
    <row r="814" spans="1:83" ht="12.65" customHeight="1" x14ac:dyDescent="0.35">
      <c r="B814" s="276"/>
      <c r="C814" s="276"/>
      <c r="D814" s="276"/>
      <c r="E814" s="276"/>
      <c r="F814" s="276"/>
      <c r="G814" s="276"/>
      <c r="H814" s="276"/>
      <c r="I814" s="276"/>
      <c r="J814" s="276"/>
      <c r="K814" s="276"/>
      <c r="L814" s="276"/>
      <c r="M814" s="276"/>
      <c r="N814" s="276"/>
      <c r="O814" s="276"/>
      <c r="P814" s="276"/>
      <c r="Q814" s="276"/>
      <c r="R814" s="276"/>
      <c r="S814" s="276"/>
      <c r="T814" s="276"/>
      <c r="U814" s="276"/>
      <c r="V814" s="276"/>
      <c r="W814" s="276"/>
      <c r="X814" s="276"/>
      <c r="Y814" s="276"/>
      <c r="Z814" s="276"/>
      <c r="AA814" s="276"/>
      <c r="AB814" s="276"/>
      <c r="AC814" s="276"/>
      <c r="AD814" s="276"/>
      <c r="AE814" s="276"/>
      <c r="AF814" s="276"/>
      <c r="AG814" s="276"/>
      <c r="AH814" s="276"/>
      <c r="AI814" s="276"/>
      <c r="AJ814" s="276"/>
      <c r="AK814" s="276"/>
      <c r="AL814" s="276"/>
      <c r="AM814" s="276"/>
      <c r="AN814" s="276"/>
      <c r="AO814" s="276"/>
      <c r="AP814" s="276"/>
      <c r="AQ814" s="276"/>
      <c r="AR814" s="276"/>
      <c r="AS814" s="276"/>
      <c r="AT814" s="276"/>
      <c r="AU814" s="276"/>
      <c r="AV814" s="276"/>
      <c r="AW814" s="276"/>
      <c r="AX814" s="276"/>
      <c r="AY814" s="276"/>
      <c r="AZ814" s="276"/>
      <c r="BA814" s="276"/>
      <c r="BB814" s="276"/>
      <c r="BC814" s="276"/>
      <c r="BD814" s="276"/>
      <c r="BE814" s="276"/>
      <c r="BF814" s="276"/>
      <c r="BG814" s="276"/>
      <c r="BH814" s="276"/>
      <c r="BI814" s="276"/>
      <c r="BJ814" s="276"/>
      <c r="BK814" s="276"/>
      <c r="BL814" s="276"/>
      <c r="BM814" s="276"/>
      <c r="BN814" s="276"/>
      <c r="BO814" s="276"/>
      <c r="BP814" s="276"/>
      <c r="BQ814" s="276"/>
      <c r="BR814" s="276"/>
      <c r="BS814" s="276"/>
      <c r="BT814" s="276"/>
      <c r="BU814" s="276"/>
      <c r="BV814" s="276"/>
      <c r="BW814" s="276"/>
      <c r="BX814" s="276"/>
      <c r="BY814" s="276"/>
      <c r="BZ814" s="276"/>
      <c r="CA814" s="276"/>
      <c r="CB814" s="276"/>
      <c r="CC814" s="276"/>
      <c r="CD814" s="276"/>
      <c r="CE814" s="276"/>
    </row>
    <row r="815" spans="1:83" ht="12.65" customHeight="1" x14ac:dyDescent="0.35">
      <c r="B815" s="279" t="s">
        <v>1004</v>
      </c>
      <c r="C815" s="280">
        <f t="shared" ref="C815:K815" si="22">SUM(C734:C813)</f>
        <v>578.99</v>
      </c>
      <c r="D815" s="276">
        <f t="shared" si="22"/>
        <v>51701360</v>
      </c>
      <c r="E815" s="276">
        <f t="shared" si="22"/>
        <v>16595535</v>
      </c>
      <c r="F815" s="276">
        <f t="shared" si="22"/>
        <v>6241848</v>
      </c>
      <c r="G815" s="276">
        <f t="shared" si="22"/>
        <v>13672315</v>
      </c>
      <c r="H815" s="276">
        <f t="shared" si="22"/>
        <v>1080054</v>
      </c>
      <c r="I815" s="276">
        <f t="shared" si="22"/>
        <v>15080297</v>
      </c>
      <c r="J815" s="276">
        <f t="shared" si="22"/>
        <v>7650493</v>
      </c>
      <c r="K815" s="276">
        <f t="shared" si="22"/>
        <v>825455</v>
      </c>
      <c r="L815" s="276">
        <f>SUM(L734:L813)+SUM(U734:U813)</f>
        <v>5511826</v>
      </c>
      <c r="M815" s="276">
        <f>SUM(M734:M813)+SUM(V734:V813)</f>
        <v>13934793</v>
      </c>
      <c r="N815" s="276">
        <f t="shared" ref="N815:Y815" si="23">SUM(N734:N813)</f>
        <v>250522863</v>
      </c>
      <c r="O815" s="276">
        <f t="shared" si="23"/>
        <v>56841635</v>
      </c>
      <c r="P815" s="276">
        <f t="shared" si="23"/>
        <v>241490</v>
      </c>
      <c r="Q815" s="276">
        <f t="shared" si="23"/>
        <v>29602</v>
      </c>
      <c r="R815" s="276">
        <f t="shared" si="23"/>
        <v>171715</v>
      </c>
      <c r="S815" s="276">
        <f t="shared" si="23"/>
        <v>269916</v>
      </c>
      <c r="T815" s="280">
        <f t="shared" si="23"/>
        <v>129.04</v>
      </c>
      <c r="U815" s="276">
        <f t="shared" si="23"/>
        <v>4198149</v>
      </c>
      <c r="V815" s="276">
        <f t="shared" si="23"/>
        <v>7619437</v>
      </c>
      <c r="W815" s="276">
        <f t="shared" si="23"/>
        <v>2299605</v>
      </c>
      <c r="X815" s="276">
        <f t="shared" si="23"/>
        <v>0</v>
      </c>
      <c r="Y815" s="276">
        <f t="shared" si="23"/>
        <v>34273342</v>
      </c>
      <c r="Z815" s="276"/>
      <c r="AA815" s="276"/>
      <c r="AB815" s="276"/>
      <c r="AC815" s="276"/>
      <c r="AD815" s="276"/>
      <c r="AE815" s="276"/>
      <c r="AF815" s="276"/>
      <c r="AG815" s="276"/>
      <c r="AH815" s="276"/>
      <c r="AI815" s="276"/>
      <c r="AJ815" s="276"/>
      <c r="AK815" s="276"/>
      <c r="AL815" s="276"/>
      <c r="AM815" s="276"/>
      <c r="AN815" s="276"/>
      <c r="AO815" s="276"/>
      <c r="AP815" s="276"/>
      <c r="AQ815" s="276"/>
      <c r="AR815" s="276"/>
      <c r="AS815" s="276"/>
      <c r="AT815" s="276"/>
      <c r="AU815" s="276"/>
      <c r="AV815" s="276"/>
      <c r="AW815" s="276"/>
      <c r="AX815" s="276"/>
      <c r="AY815" s="276"/>
      <c r="AZ815" s="276"/>
      <c r="BA815" s="276"/>
      <c r="BB815" s="276"/>
      <c r="BC815" s="276"/>
      <c r="BD815" s="276"/>
      <c r="BE815" s="276"/>
      <c r="BF815" s="276"/>
      <c r="BG815" s="276"/>
      <c r="BH815" s="276"/>
      <c r="BI815" s="276"/>
      <c r="BJ815" s="276"/>
      <c r="BK815" s="276"/>
      <c r="BL815" s="276"/>
      <c r="BM815" s="276"/>
      <c r="BN815" s="276"/>
      <c r="BO815" s="276"/>
      <c r="BP815" s="276"/>
      <c r="BQ815" s="276"/>
      <c r="BR815" s="276"/>
      <c r="BS815" s="276"/>
      <c r="BT815" s="276"/>
      <c r="BU815" s="276"/>
      <c r="BV815" s="276"/>
      <c r="BW815" s="276"/>
      <c r="BX815" s="276"/>
      <c r="BY815" s="276"/>
      <c r="BZ815" s="276"/>
      <c r="CA815" s="276"/>
      <c r="CB815" s="276"/>
      <c r="CC815" s="276"/>
      <c r="CD815" s="276"/>
      <c r="CE815" s="276"/>
    </row>
    <row r="816" spans="1:83" ht="12.65" customHeight="1" x14ac:dyDescent="0.35">
      <c r="B816" s="276" t="s">
        <v>1005</v>
      </c>
      <c r="C816" s="280">
        <f>CE60</f>
        <v>578.99593035689679</v>
      </c>
      <c r="D816" s="276">
        <f>CE61</f>
        <v>51701358.369999997</v>
      </c>
      <c r="E816" s="276">
        <f>CE62</f>
        <v>16595535</v>
      </c>
      <c r="F816" s="276">
        <f>CE63</f>
        <v>6241845.8900000006</v>
      </c>
      <c r="G816" s="276">
        <f>CE64</f>
        <v>13672315.58</v>
      </c>
      <c r="H816" s="279">
        <f>CE65</f>
        <v>1080053.92</v>
      </c>
      <c r="I816" s="279">
        <f>CE66</f>
        <v>15080296.909999998</v>
      </c>
      <c r="J816" s="279">
        <f>CE67</f>
        <v>7650493</v>
      </c>
      <c r="K816" s="279">
        <f>CE68</f>
        <v>825453.14000000013</v>
      </c>
      <c r="L816" s="279">
        <f>CE69</f>
        <v>5511827.4699999997</v>
      </c>
      <c r="M816" s="279">
        <f>CE70</f>
        <v>13934793.710000001</v>
      </c>
      <c r="N816" s="276">
        <f>CE75</f>
        <v>250522862.57999998</v>
      </c>
      <c r="O816" s="276">
        <f>CE73</f>
        <v>56841635.059999987</v>
      </c>
      <c r="P816" s="276">
        <f>CE76</f>
        <v>241486.90000000002</v>
      </c>
      <c r="Q816" s="276">
        <f>CE77</f>
        <v>29601.114391143921</v>
      </c>
      <c r="R816" s="276">
        <f>CE78</f>
        <v>171713.11000000002</v>
      </c>
      <c r="S816" s="276">
        <f>CE79</f>
        <v>269916</v>
      </c>
      <c r="T816" s="280">
        <f>CE80</f>
        <v>129.0403299066092</v>
      </c>
      <c r="U816" s="276" t="s">
        <v>1006</v>
      </c>
      <c r="V816" s="276" t="s">
        <v>1006</v>
      </c>
      <c r="W816" s="276" t="s">
        <v>1006</v>
      </c>
      <c r="X816" s="276" t="s">
        <v>1006</v>
      </c>
      <c r="Y816" s="276">
        <f>M716</f>
        <v>34273341.179999992</v>
      </c>
      <c r="Z816" s="276"/>
      <c r="AA816" s="276"/>
      <c r="AB816" s="276"/>
      <c r="AC816" s="276"/>
      <c r="AD816" s="276"/>
      <c r="AE816" s="276"/>
      <c r="AF816" s="276"/>
      <c r="AG816" s="276"/>
      <c r="AH816" s="276"/>
      <c r="AI816" s="276"/>
      <c r="AJ816" s="276"/>
      <c r="AK816" s="276"/>
      <c r="AL816" s="276"/>
      <c r="AM816" s="276"/>
      <c r="AN816" s="276"/>
      <c r="AO816" s="276"/>
      <c r="AP816" s="276"/>
      <c r="AQ816" s="276"/>
      <c r="AR816" s="276"/>
      <c r="AS816" s="276"/>
      <c r="AT816" s="276"/>
      <c r="AU816" s="276"/>
      <c r="AV816" s="276"/>
      <c r="AW816" s="276"/>
      <c r="AX816" s="276"/>
      <c r="AY816" s="276"/>
      <c r="AZ816" s="276"/>
      <c r="BA816" s="276"/>
      <c r="BB816" s="276"/>
      <c r="BC816" s="276"/>
      <c r="BD816" s="276"/>
      <c r="BE816" s="276"/>
      <c r="BF816" s="276"/>
      <c r="BG816" s="276"/>
      <c r="BH816" s="276"/>
      <c r="BI816" s="276"/>
      <c r="BJ816" s="276"/>
      <c r="BK816" s="276"/>
      <c r="BL816" s="276"/>
      <c r="BM816" s="276"/>
      <c r="BN816" s="276"/>
      <c r="BO816" s="276"/>
      <c r="BP816" s="276"/>
      <c r="BQ816" s="276"/>
      <c r="BR816" s="276"/>
      <c r="BS816" s="276"/>
      <c r="BT816" s="276"/>
      <c r="BU816" s="276"/>
      <c r="BV816" s="276"/>
      <c r="BW816" s="276"/>
      <c r="BX816" s="276"/>
      <c r="BY816" s="276"/>
      <c r="BZ816" s="276"/>
      <c r="CA816" s="276"/>
      <c r="CB816" s="276"/>
      <c r="CC816" s="276"/>
      <c r="CD816" s="276"/>
      <c r="CE816" s="276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51701358.370000005</v>
      </c>
      <c r="E817" s="180">
        <f>C379</f>
        <v>16595535.43</v>
      </c>
      <c r="F817" s="180">
        <f>C380</f>
        <v>6241845.8899999997</v>
      </c>
      <c r="G817" s="240">
        <f>C381</f>
        <v>13672315.58</v>
      </c>
      <c r="H817" s="240">
        <f>C382</f>
        <v>1080053.92</v>
      </c>
      <c r="I817" s="240">
        <f>C383</f>
        <v>15080296.91</v>
      </c>
      <c r="J817" s="240">
        <f>C384</f>
        <v>7650492.0300000003</v>
      </c>
      <c r="K817" s="240">
        <f>C385</f>
        <v>825453.14</v>
      </c>
      <c r="L817" s="240">
        <f>C386+C387+C388+C389</f>
        <v>5511827.4699999988</v>
      </c>
      <c r="M817" s="240">
        <f>C370</f>
        <v>12314108.43</v>
      </c>
      <c r="N817" s="180">
        <f>D361</f>
        <v>250522862.57999998</v>
      </c>
      <c r="O817" s="180">
        <f>C359</f>
        <v>56841635.060000002</v>
      </c>
    </row>
  </sheetData>
  <sheetProtection algorithmName="SHA-512" hashValue="sR+SFI6ZUY1ofNPLe+dTMja4eVObHoLH2myvFQ213aausTaqqTaCIjUZl9PMZEfP00rHmMd8GkxRna9pTXnepg==" saltValue="zDvW3+2SzvIi7vA3a+qpHg==" spinCount="100000" sheet="1" objects="1" scenarios="1"/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8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I54" transitionEvaluation="1" transitionEntry="1" codeName="Sheet10">
    <pageSetUpPr autoPageBreaks="0" fitToPage="1"/>
  </sheetPr>
  <dimension ref="A1:CF818"/>
  <sheetViews>
    <sheetView showGridLines="0" topLeftCell="BI54" zoomScale="70" zoomScaleNormal="70" workbookViewId="0">
      <selection activeCell="CE73" sqref="CE73"/>
    </sheetView>
  </sheetViews>
  <sheetFormatPr defaultColWidth="11.75" defaultRowHeight="12.65" customHeight="1" x14ac:dyDescent="0.35"/>
  <cols>
    <col min="1" max="1" width="29.5625" style="2" customWidth="1"/>
    <col min="2" max="2" width="15.5625" style="2" customWidth="1"/>
    <col min="3" max="3" width="14.75" style="2" customWidth="1"/>
    <col min="4" max="4" width="13.25" style="2" customWidth="1"/>
    <col min="5" max="81" width="11.75" style="2"/>
    <col min="82" max="82" width="14" style="2" bestFit="1" customWidth="1"/>
    <col min="83" max="16384" width="11.75" style="2"/>
  </cols>
  <sheetData>
    <row r="1" spans="1:6" ht="12.75" customHeight="1" x14ac:dyDescent="0.35">
      <c r="A1" s="328" t="s">
        <v>1232</v>
      </c>
      <c r="B1" s="329"/>
      <c r="C1" s="329"/>
      <c r="D1" s="329"/>
      <c r="E1" s="329"/>
      <c r="F1" s="329"/>
    </row>
    <row r="2" spans="1:6" ht="12.75" customHeight="1" x14ac:dyDescent="0.35">
      <c r="A2" s="329" t="s">
        <v>1233</v>
      </c>
      <c r="B2" s="329"/>
      <c r="C2" s="330"/>
      <c r="D2" s="329"/>
      <c r="E2" s="329"/>
      <c r="F2" s="329"/>
    </row>
    <row r="3" spans="1:6" ht="12.75" customHeight="1" x14ac:dyDescent="0.35">
      <c r="A3" s="320"/>
      <c r="B3" s="312"/>
      <c r="C3" s="331"/>
      <c r="D3" s="312"/>
      <c r="E3" s="312"/>
      <c r="F3" s="312"/>
    </row>
    <row r="4" spans="1:6" ht="12.75" customHeight="1" x14ac:dyDescent="0.35">
      <c r="A4" s="312"/>
      <c r="B4" s="312"/>
      <c r="C4" s="331"/>
      <c r="D4" s="312"/>
      <c r="E4" s="312"/>
      <c r="F4" s="312"/>
    </row>
    <row r="5" spans="1:6" ht="12.75" customHeight="1" x14ac:dyDescent="0.35">
      <c r="A5" s="320" t="s">
        <v>1279</v>
      </c>
      <c r="B5" s="312"/>
      <c r="C5" s="331"/>
      <c r="D5" s="312"/>
      <c r="E5" s="312"/>
      <c r="F5" s="312"/>
    </row>
    <row r="6" spans="1:6" ht="12.75" customHeight="1" x14ac:dyDescent="0.35">
      <c r="A6" s="320" t="s">
        <v>0</v>
      </c>
      <c r="B6" s="312"/>
      <c r="C6" s="331"/>
      <c r="D6" s="312"/>
      <c r="E6" s="312"/>
      <c r="F6" s="312"/>
    </row>
    <row r="7" spans="1:6" ht="12.75" customHeight="1" x14ac:dyDescent="0.35">
      <c r="A7" s="320" t="s">
        <v>1</v>
      </c>
      <c r="B7" s="312"/>
      <c r="C7" s="331"/>
      <c r="D7" s="312"/>
      <c r="E7" s="312"/>
      <c r="F7" s="312"/>
    </row>
    <row r="8" spans="1:6" ht="12.75" customHeight="1" x14ac:dyDescent="0.35">
      <c r="A8" s="312"/>
      <c r="B8" s="312"/>
      <c r="C8" s="331"/>
      <c r="D8" s="312"/>
      <c r="E8" s="312"/>
      <c r="F8" s="312"/>
    </row>
    <row r="9" spans="1:6" ht="12.75" customHeight="1" x14ac:dyDescent="0.35">
      <c r="A9" s="312"/>
      <c r="B9" s="312"/>
      <c r="C9" s="331"/>
      <c r="D9" s="312"/>
      <c r="E9" s="312"/>
      <c r="F9" s="312"/>
    </row>
    <row r="10" spans="1:6" ht="12.75" customHeight="1" x14ac:dyDescent="0.35">
      <c r="A10" s="319" t="s">
        <v>1228</v>
      </c>
      <c r="B10" s="312"/>
      <c r="C10" s="331"/>
      <c r="D10" s="312"/>
      <c r="E10" s="312"/>
      <c r="F10" s="312"/>
    </row>
    <row r="11" spans="1:6" ht="12.75" customHeight="1" x14ac:dyDescent="0.35">
      <c r="A11" s="319" t="s">
        <v>1231</v>
      </c>
      <c r="B11" s="312"/>
      <c r="C11" s="331"/>
      <c r="D11" s="312"/>
      <c r="E11" s="312"/>
      <c r="F11" s="312"/>
    </row>
    <row r="12" spans="1:6" ht="12.75" customHeight="1" x14ac:dyDescent="0.35">
      <c r="A12" s="312"/>
      <c r="B12" s="312"/>
      <c r="C12" s="331"/>
      <c r="D12" s="312"/>
      <c r="E12" s="312"/>
      <c r="F12" s="312"/>
    </row>
    <row r="13" spans="1:6" ht="12.75" customHeight="1" x14ac:dyDescent="0.35">
      <c r="A13" s="312"/>
      <c r="B13" s="312"/>
      <c r="C13" s="331"/>
      <c r="D13" s="312"/>
      <c r="E13" s="312"/>
      <c r="F13" s="312"/>
    </row>
    <row r="14" spans="1:6" ht="12.75" customHeight="1" x14ac:dyDescent="0.35">
      <c r="A14" s="320" t="s">
        <v>2</v>
      </c>
      <c r="B14" s="312"/>
      <c r="C14" s="331"/>
      <c r="D14" s="312"/>
      <c r="E14" s="312"/>
      <c r="F14" s="312"/>
    </row>
    <row r="15" spans="1:6" ht="12.75" customHeight="1" x14ac:dyDescent="0.35">
      <c r="A15" s="320"/>
      <c r="B15" s="312"/>
      <c r="C15" s="331"/>
      <c r="D15" s="312"/>
      <c r="E15" s="312"/>
      <c r="F15" s="312"/>
    </row>
    <row r="16" spans="1:6" ht="12.75" customHeight="1" x14ac:dyDescent="0.35">
      <c r="A16" s="314" t="s">
        <v>1280</v>
      </c>
      <c r="B16" s="312"/>
      <c r="C16" s="331"/>
      <c r="D16" s="312"/>
      <c r="E16" s="332" t="s">
        <v>1281</v>
      </c>
      <c r="F16" s="312"/>
    </row>
    <row r="17" spans="1:6" ht="12.75" customHeight="1" x14ac:dyDescent="0.35">
      <c r="A17" s="314" t="s">
        <v>1230</v>
      </c>
      <c r="B17" s="312"/>
      <c r="C17" s="332" t="s">
        <v>1281</v>
      </c>
      <c r="D17" s="312"/>
      <c r="E17" s="312"/>
      <c r="F17" s="312"/>
    </row>
    <row r="18" spans="1:6" ht="12.75" customHeight="1" x14ac:dyDescent="0.35">
      <c r="A18" s="327"/>
      <c r="B18" s="312"/>
      <c r="C18" s="331"/>
      <c r="D18" s="312"/>
      <c r="E18" s="312"/>
      <c r="F18" s="312"/>
    </row>
    <row r="19" spans="1:6" ht="12.75" customHeight="1" x14ac:dyDescent="0.35">
      <c r="A19" s="312"/>
      <c r="B19" s="312"/>
      <c r="C19" s="331"/>
      <c r="D19" s="312"/>
      <c r="E19" s="312"/>
      <c r="F19" s="312"/>
    </row>
    <row r="20" spans="1:6" ht="12.75" customHeight="1" x14ac:dyDescent="0.35">
      <c r="A20" s="333" t="s">
        <v>1234</v>
      </c>
      <c r="B20" s="333"/>
      <c r="C20" s="334"/>
      <c r="D20" s="333"/>
      <c r="E20" s="333"/>
      <c r="F20" s="333"/>
    </row>
    <row r="21" spans="1:6" ht="22.5" customHeight="1" x14ac:dyDescent="0.35">
      <c r="A21" s="320"/>
      <c r="B21" s="312"/>
      <c r="C21" s="331"/>
      <c r="D21" s="312"/>
      <c r="E21" s="312"/>
      <c r="F21" s="312"/>
    </row>
    <row r="22" spans="1:6" ht="12.65" customHeight="1" x14ac:dyDescent="0.35">
      <c r="A22" s="335" t="s">
        <v>1254</v>
      </c>
      <c r="B22" s="336"/>
      <c r="C22" s="337"/>
      <c r="D22" s="335"/>
      <c r="E22" s="335"/>
      <c r="F22" s="312"/>
    </row>
    <row r="23" spans="1:6" ht="12.65" customHeight="1" x14ac:dyDescent="0.35">
      <c r="A23" s="312"/>
      <c r="B23" s="320"/>
      <c r="C23" s="331"/>
      <c r="D23" s="312"/>
      <c r="E23" s="312"/>
      <c r="F23" s="312"/>
    </row>
    <row r="24" spans="1:6" ht="12.65" customHeight="1" x14ac:dyDescent="0.35">
      <c r="A24" s="338" t="s">
        <v>3</v>
      </c>
      <c r="B24" s="312"/>
      <c r="C24" s="331"/>
      <c r="D24" s="312"/>
      <c r="E24" s="312"/>
      <c r="F24" s="312"/>
    </row>
    <row r="25" spans="1:6" ht="12.65" customHeight="1" x14ac:dyDescent="0.35">
      <c r="A25" s="319" t="s">
        <v>1235</v>
      </c>
      <c r="B25" s="312"/>
      <c r="C25" s="331"/>
      <c r="D25" s="312"/>
      <c r="E25" s="312"/>
      <c r="F25" s="312"/>
    </row>
    <row r="26" spans="1:6" ht="12.65" customHeight="1" x14ac:dyDescent="0.35">
      <c r="A26" s="320" t="s">
        <v>4</v>
      </c>
      <c r="B26" s="312"/>
      <c r="C26" s="331"/>
      <c r="D26" s="312"/>
      <c r="E26" s="312"/>
      <c r="F26" s="312"/>
    </row>
    <row r="27" spans="1:6" ht="12.65" customHeight="1" x14ac:dyDescent="0.35">
      <c r="A27" s="319" t="s">
        <v>1236</v>
      </c>
      <c r="B27" s="312"/>
      <c r="C27" s="331"/>
      <c r="D27" s="312"/>
      <c r="E27" s="312"/>
      <c r="F27" s="312"/>
    </row>
    <row r="28" spans="1:6" ht="12.65" customHeight="1" x14ac:dyDescent="0.35">
      <c r="A28" s="320" t="s">
        <v>5</v>
      </c>
      <c r="B28" s="312"/>
      <c r="C28" s="331"/>
      <c r="D28" s="312"/>
      <c r="E28" s="312"/>
      <c r="F28" s="312"/>
    </row>
    <row r="29" spans="1:6" ht="12.65" customHeight="1" x14ac:dyDescent="0.35">
      <c r="A29" s="319"/>
      <c r="B29" s="312"/>
      <c r="C29" s="331"/>
      <c r="D29" s="312"/>
      <c r="E29" s="312"/>
      <c r="F29" s="312"/>
    </row>
    <row r="30" spans="1:6" ht="12.65" customHeight="1" x14ac:dyDescent="0.35">
      <c r="A30" s="314" t="s">
        <v>6</v>
      </c>
      <c r="B30" s="312"/>
      <c r="C30" s="331"/>
      <c r="D30" s="312"/>
      <c r="E30" s="312"/>
      <c r="F30" s="312"/>
    </row>
    <row r="31" spans="1:6" ht="12.65" customHeight="1" x14ac:dyDescent="0.35">
      <c r="A31" s="320" t="s">
        <v>7</v>
      </c>
      <c r="B31" s="312"/>
      <c r="C31" s="331"/>
      <c r="D31" s="312"/>
      <c r="E31" s="312"/>
      <c r="F31" s="312"/>
    </row>
    <row r="32" spans="1:6" ht="12.65" customHeight="1" x14ac:dyDescent="0.35">
      <c r="A32" s="320" t="s">
        <v>8</v>
      </c>
      <c r="B32" s="312"/>
      <c r="C32" s="331"/>
      <c r="D32" s="312"/>
      <c r="E32" s="312"/>
      <c r="F32" s="312"/>
    </row>
    <row r="33" spans="1:84" ht="12.65" customHeight="1" x14ac:dyDescent="0.35">
      <c r="A33" s="319" t="s">
        <v>1237</v>
      </c>
      <c r="B33" s="312"/>
      <c r="C33" s="331"/>
      <c r="D33" s="312"/>
      <c r="E33" s="312"/>
      <c r="F33" s="312"/>
      <c r="G33" s="312"/>
      <c r="H33" s="312"/>
      <c r="I33" s="312"/>
      <c r="J33" s="312"/>
      <c r="K33" s="312"/>
      <c r="L33" s="312"/>
      <c r="M33" s="312"/>
      <c r="N33" s="312"/>
      <c r="O33" s="312"/>
      <c r="P33" s="312"/>
      <c r="Q33" s="312"/>
      <c r="R33" s="312"/>
      <c r="S33" s="312"/>
      <c r="T33" s="312"/>
      <c r="U33" s="312"/>
      <c r="V33" s="312"/>
      <c r="W33" s="312"/>
      <c r="X33" s="312"/>
      <c r="Y33" s="312"/>
      <c r="Z33" s="312"/>
      <c r="AA33" s="312"/>
      <c r="AB33" s="312"/>
      <c r="AC33" s="312"/>
      <c r="AD33" s="312"/>
      <c r="AE33" s="312"/>
      <c r="AF33" s="312"/>
      <c r="AG33" s="312"/>
      <c r="AH33" s="312"/>
      <c r="AI33" s="312"/>
      <c r="AJ33" s="312"/>
      <c r="AK33" s="312"/>
      <c r="AL33" s="312"/>
      <c r="AM33" s="312"/>
      <c r="AN33" s="312"/>
      <c r="AO33" s="312"/>
      <c r="AP33" s="312"/>
      <c r="AQ33" s="312"/>
      <c r="AR33" s="312"/>
      <c r="AS33" s="312"/>
      <c r="AT33" s="312"/>
      <c r="AU33" s="312"/>
      <c r="AV33" s="312"/>
      <c r="AW33" s="312"/>
      <c r="AX33" s="312"/>
      <c r="AY33" s="312"/>
      <c r="AZ33" s="312"/>
      <c r="BA33" s="312"/>
      <c r="BB33" s="312"/>
      <c r="BC33" s="312"/>
      <c r="BD33" s="312"/>
      <c r="BE33" s="312"/>
      <c r="BF33" s="312"/>
      <c r="BG33" s="312"/>
      <c r="BH33" s="312"/>
      <c r="BI33" s="312"/>
      <c r="BJ33" s="312"/>
      <c r="BK33" s="312"/>
      <c r="BL33" s="312"/>
      <c r="BM33" s="312"/>
      <c r="BN33" s="312"/>
      <c r="BO33" s="312"/>
      <c r="BP33" s="312"/>
      <c r="BQ33" s="312"/>
      <c r="BR33" s="312"/>
      <c r="BS33" s="312"/>
      <c r="BT33" s="312"/>
      <c r="BU33" s="312"/>
      <c r="BV33" s="312"/>
      <c r="BW33" s="312"/>
      <c r="BX33" s="312"/>
      <c r="BY33" s="312"/>
      <c r="BZ33" s="312"/>
      <c r="CA33" s="312"/>
      <c r="CB33" s="312"/>
      <c r="CC33" s="312"/>
      <c r="CD33" s="312"/>
      <c r="CE33" s="312"/>
    </row>
    <row r="34" spans="1:84" ht="12.65" customHeight="1" x14ac:dyDescent="0.35">
      <c r="A34" s="320" t="s">
        <v>9</v>
      </c>
      <c r="B34" s="312"/>
      <c r="C34" s="331"/>
      <c r="D34" s="312"/>
      <c r="E34" s="312"/>
      <c r="F34" s="312"/>
      <c r="G34" s="312"/>
      <c r="H34" s="312"/>
      <c r="I34" s="312"/>
      <c r="J34" s="312"/>
      <c r="K34" s="312"/>
      <c r="L34" s="312"/>
      <c r="M34" s="312"/>
      <c r="N34" s="312"/>
      <c r="O34" s="312"/>
      <c r="P34" s="312"/>
      <c r="Q34" s="312"/>
      <c r="R34" s="312"/>
      <c r="S34" s="312"/>
      <c r="T34" s="312"/>
      <c r="U34" s="312"/>
      <c r="V34" s="312"/>
      <c r="W34" s="312"/>
      <c r="X34" s="312"/>
      <c r="Y34" s="312"/>
      <c r="Z34" s="312"/>
      <c r="AA34" s="312"/>
      <c r="AB34" s="312"/>
      <c r="AC34" s="312"/>
      <c r="AD34" s="312"/>
      <c r="AE34" s="312"/>
      <c r="AF34" s="312"/>
      <c r="AG34" s="312"/>
      <c r="AH34" s="312"/>
      <c r="AI34" s="312"/>
      <c r="AJ34" s="312"/>
      <c r="AK34" s="312"/>
      <c r="AL34" s="312"/>
      <c r="AM34" s="312"/>
      <c r="AN34" s="312"/>
      <c r="AO34" s="312"/>
      <c r="AP34" s="312"/>
      <c r="AQ34" s="312"/>
      <c r="AR34" s="312"/>
      <c r="AS34" s="312"/>
      <c r="AT34" s="312"/>
      <c r="AU34" s="312"/>
      <c r="AV34" s="312"/>
      <c r="AW34" s="312"/>
      <c r="AX34" s="312"/>
      <c r="AY34" s="312"/>
      <c r="AZ34" s="312"/>
      <c r="BA34" s="312"/>
      <c r="BB34" s="312"/>
      <c r="BC34" s="312"/>
      <c r="BD34" s="312"/>
      <c r="BE34" s="312"/>
      <c r="BF34" s="312"/>
      <c r="BG34" s="312"/>
      <c r="BH34" s="312"/>
      <c r="BI34" s="312"/>
      <c r="BJ34" s="312"/>
      <c r="BK34" s="312"/>
      <c r="BL34" s="312"/>
      <c r="BM34" s="312"/>
      <c r="BN34" s="312"/>
      <c r="BO34" s="312"/>
      <c r="BP34" s="312"/>
      <c r="BQ34" s="312"/>
      <c r="BR34" s="312"/>
      <c r="BS34" s="312"/>
      <c r="BT34" s="312"/>
      <c r="BU34" s="312"/>
      <c r="BV34" s="312"/>
      <c r="BW34" s="312"/>
      <c r="BX34" s="312"/>
      <c r="BY34" s="312"/>
      <c r="BZ34" s="312"/>
      <c r="CA34" s="312"/>
      <c r="CB34" s="312"/>
      <c r="CC34" s="312"/>
      <c r="CD34" s="312"/>
      <c r="CE34" s="312"/>
    </row>
    <row r="35" spans="1:84" ht="12.65" customHeight="1" x14ac:dyDescent="0.35">
      <c r="A35" s="320"/>
      <c r="B35" s="312"/>
      <c r="C35" s="331"/>
      <c r="D35" s="312"/>
      <c r="E35" s="312"/>
      <c r="F35" s="312"/>
      <c r="G35" s="312"/>
      <c r="H35" s="312"/>
      <c r="I35" s="312"/>
      <c r="J35" s="312"/>
      <c r="K35" s="312"/>
      <c r="L35" s="312"/>
      <c r="M35" s="312"/>
      <c r="N35" s="312"/>
      <c r="O35" s="312"/>
      <c r="P35" s="312"/>
      <c r="Q35" s="312"/>
      <c r="R35" s="312"/>
      <c r="S35" s="312"/>
      <c r="T35" s="312"/>
      <c r="U35" s="312"/>
      <c r="V35" s="312"/>
      <c r="W35" s="312"/>
      <c r="X35" s="312"/>
      <c r="Y35" s="312"/>
      <c r="Z35" s="312"/>
      <c r="AA35" s="312"/>
      <c r="AB35" s="312"/>
      <c r="AC35" s="312"/>
      <c r="AD35" s="312"/>
      <c r="AE35" s="312"/>
      <c r="AF35" s="312"/>
      <c r="AG35" s="312"/>
      <c r="AH35" s="312"/>
      <c r="AI35" s="312"/>
      <c r="AJ35" s="312"/>
      <c r="AK35" s="312"/>
      <c r="AL35" s="312"/>
      <c r="AM35" s="312"/>
      <c r="AN35" s="312"/>
      <c r="AO35" s="312"/>
      <c r="AP35" s="312"/>
      <c r="AQ35" s="312"/>
      <c r="AR35" s="312"/>
      <c r="AS35" s="312"/>
      <c r="AT35" s="312"/>
      <c r="AU35" s="312"/>
      <c r="AV35" s="312"/>
      <c r="AW35" s="312"/>
      <c r="AX35" s="312"/>
      <c r="AY35" s="312"/>
      <c r="AZ35" s="312"/>
      <c r="BA35" s="312"/>
      <c r="BB35" s="312"/>
      <c r="BC35" s="312"/>
      <c r="BD35" s="312"/>
      <c r="BE35" s="312"/>
      <c r="BF35" s="312"/>
      <c r="BG35" s="312"/>
      <c r="BH35" s="312"/>
      <c r="BI35" s="312"/>
      <c r="BJ35" s="312"/>
      <c r="BK35" s="312"/>
      <c r="BL35" s="312"/>
      <c r="BM35" s="312"/>
      <c r="BN35" s="312"/>
      <c r="BO35" s="312"/>
      <c r="BP35" s="312"/>
      <c r="BQ35" s="312"/>
      <c r="BR35" s="312"/>
      <c r="BS35" s="312"/>
      <c r="BT35" s="312"/>
      <c r="BU35" s="312"/>
      <c r="BV35" s="312"/>
      <c r="BW35" s="312"/>
      <c r="BX35" s="312"/>
      <c r="BY35" s="312"/>
      <c r="BZ35" s="312"/>
      <c r="CA35" s="312"/>
      <c r="CB35" s="312"/>
      <c r="CC35" s="312"/>
      <c r="CD35" s="312"/>
      <c r="CE35" s="312"/>
    </row>
    <row r="36" spans="1:84" ht="12.65" customHeight="1" x14ac:dyDescent="0.35">
      <c r="A36" s="319" t="s">
        <v>1238</v>
      </c>
      <c r="B36" s="312"/>
      <c r="C36" s="331"/>
      <c r="D36" s="312"/>
      <c r="E36" s="312"/>
      <c r="F36" s="312"/>
      <c r="G36" s="312"/>
      <c r="H36" s="312"/>
      <c r="I36" s="312"/>
      <c r="J36" s="312"/>
      <c r="K36" s="312"/>
      <c r="L36" s="312"/>
      <c r="M36" s="312"/>
      <c r="N36" s="312"/>
      <c r="O36" s="312"/>
      <c r="P36" s="312"/>
      <c r="Q36" s="312"/>
      <c r="R36" s="312"/>
      <c r="S36" s="312"/>
      <c r="T36" s="312"/>
      <c r="U36" s="312"/>
      <c r="V36" s="312"/>
      <c r="W36" s="312"/>
      <c r="X36" s="312"/>
      <c r="Y36" s="312"/>
      <c r="Z36" s="312"/>
      <c r="AA36" s="312"/>
      <c r="AB36" s="312"/>
      <c r="AC36" s="312"/>
      <c r="AD36" s="312"/>
      <c r="AE36" s="312"/>
      <c r="AF36" s="312"/>
      <c r="AG36" s="312"/>
      <c r="AH36" s="312"/>
      <c r="AI36" s="312"/>
      <c r="AJ36" s="312"/>
      <c r="AK36" s="312"/>
      <c r="AL36" s="312"/>
      <c r="AM36" s="312"/>
      <c r="AN36" s="312"/>
      <c r="AO36" s="312"/>
      <c r="AP36" s="312"/>
      <c r="AQ36" s="312"/>
      <c r="AR36" s="312"/>
      <c r="AS36" s="312"/>
      <c r="AT36" s="312"/>
      <c r="AU36" s="312"/>
      <c r="AV36" s="312"/>
      <c r="AW36" s="312"/>
      <c r="AX36" s="312"/>
      <c r="AY36" s="312"/>
      <c r="AZ36" s="312"/>
      <c r="BA36" s="312"/>
      <c r="BB36" s="312"/>
      <c r="BC36" s="312"/>
      <c r="BD36" s="312"/>
      <c r="BE36" s="312"/>
      <c r="BF36" s="312"/>
      <c r="BG36" s="312"/>
      <c r="BH36" s="312"/>
      <c r="BI36" s="312"/>
      <c r="BJ36" s="312"/>
      <c r="BK36" s="312"/>
      <c r="BL36" s="312"/>
      <c r="BM36" s="312"/>
      <c r="BN36" s="312"/>
      <c r="BO36" s="312"/>
      <c r="BP36" s="312"/>
      <c r="BQ36" s="312"/>
      <c r="BR36" s="312"/>
      <c r="BS36" s="312"/>
      <c r="BT36" s="312"/>
      <c r="BU36" s="312"/>
      <c r="BV36" s="312"/>
      <c r="BW36" s="312"/>
      <c r="BX36" s="312"/>
      <c r="BY36" s="312"/>
      <c r="BZ36" s="312"/>
      <c r="CA36" s="312"/>
      <c r="CB36" s="312"/>
      <c r="CC36" s="312"/>
      <c r="CD36" s="312"/>
      <c r="CE36" s="312"/>
    </row>
    <row r="37" spans="1:84" ht="12.65" customHeight="1" x14ac:dyDescent="0.35">
      <c r="A37" s="320" t="s">
        <v>1229</v>
      </c>
      <c r="B37" s="312"/>
      <c r="C37" s="331"/>
      <c r="D37" s="312"/>
      <c r="E37" s="312"/>
      <c r="F37" s="312"/>
      <c r="G37" s="312"/>
      <c r="H37" s="312"/>
      <c r="I37" s="312"/>
      <c r="J37" s="312"/>
      <c r="K37" s="312"/>
      <c r="L37" s="312"/>
      <c r="M37" s="312"/>
      <c r="N37" s="312"/>
      <c r="O37" s="312"/>
      <c r="P37" s="312"/>
      <c r="Q37" s="312"/>
      <c r="R37" s="312"/>
      <c r="S37" s="312"/>
      <c r="T37" s="312"/>
      <c r="U37" s="312"/>
      <c r="V37" s="312"/>
      <c r="W37" s="312"/>
      <c r="X37" s="312"/>
      <c r="Y37" s="312"/>
      <c r="Z37" s="312"/>
      <c r="AA37" s="312"/>
      <c r="AB37" s="312"/>
      <c r="AC37" s="312"/>
      <c r="AD37" s="312"/>
      <c r="AE37" s="312"/>
      <c r="AF37" s="312"/>
      <c r="AG37" s="312"/>
      <c r="AH37" s="312"/>
      <c r="AI37" s="312"/>
      <c r="AJ37" s="312"/>
      <c r="AK37" s="312"/>
      <c r="AL37" s="312"/>
      <c r="AM37" s="312"/>
      <c r="AN37" s="312"/>
      <c r="AO37" s="312"/>
      <c r="AP37" s="312"/>
      <c r="AQ37" s="312"/>
      <c r="AR37" s="312"/>
      <c r="AS37" s="312"/>
      <c r="AT37" s="312"/>
      <c r="AU37" s="312"/>
      <c r="AV37" s="312"/>
      <c r="AW37" s="312"/>
      <c r="AX37" s="312"/>
      <c r="AY37" s="312"/>
      <c r="AZ37" s="312"/>
      <c r="BA37" s="312"/>
      <c r="BB37" s="312"/>
      <c r="BC37" s="312"/>
      <c r="BD37" s="312"/>
      <c r="BE37" s="312"/>
      <c r="BF37" s="312"/>
      <c r="BG37" s="312"/>
      <c r="BH37" s="312"/>
      <c r="BI37" s="312"/>
      <c r="BJ37" s="312"/>
      <c r="BK37" s="312"/>
      <c r="BL37" s="312"/>
      <c r="BM37" s="312"/>
      <c r="BN37" s="312"/>
      <c r="BO37" s="312"/>
      <c r="BP37" s="312"/>
      <c r="BQ37" s="312"/>
      <c r="BR37" s="312"/>
      <c r="BS37" s="312"/>
      <c r="BT37" s="312"/>
      <c r="BU37" s="312"/>
      <c r="BV37" s="312"/>
      <c r="BW37" s="312"/>
      <c r="BX37" s="312"/>
      <c r="BY37" s="312"/>
      <c r="BZ37" s="312"/>
      <c r="CA37" s="312"/>
      <c r="CB37" s="312"/>
      <c r="CC37" s="312"/>
      <c r="CD37" s="312"/>
      <c r="CE37" s="312"/>
    </row>
    <row r="38" spans="1:84" ht="12" customHeight="1" x14ac:dyDescent="0.35">
      <c r="A38" s="319"/>
      <c r="B38" s="312"/>
      <c r="C38" s="331"/>
      <c r="D38" s="312"/>
      <c r="E38" s="312"/>
      <c r="F38" s="312"/>
      <c r="G38" s="312"/>
      <c r="H38" s="312"/>
      <c r="I38" s="312"/>
      <c r="J38" s="312"/>
      <c r="K38" s="312"/>
      <c r="L38" s="312"/>
      <c r="M38" s="312"/>
      <c r="N38" s="312"/>
      <c r="O38" s="312"/>
      <c r="P38" s="312"/>
      <c r="Q38" s="312"/>
      <c r="R38" s="312"/>
      <c r="S38" s="312"/>
      <c r="T38" s="312"/>
      <c r="U38" s="312"/>
      <c r="V38" s="312"/>
      <c r="W38" s="312"/>
      <c r="X38" s="312"/>
      <c r="Y38" s="312"/>
      <c r="Z38" s="312"/>
      <c r="AA38" s="312"/>
      <c r="AB38" s="312"/>
      <c r="AC38" s="312"/>
      <c r="AD38" s="312"/>
      <c r="AE38" s="312"/>
      <c r="AF38" s="312"/>
      <c r="AG38" s="312"/>
      <c r="AH38" s="312"/>
      <c r="AI38" s="312"/>
      <c r="AJ38" s="312"/>
      <c r="AK38" s="312"/>
      <c r="AL38" s="312"/>
      <c r="AM38" s="312"/>
      <c r="AN38" s="312"/>
      <c r="AO38" s="312"/>
      <c r="AP38" s="312"/>
      <c r="AQ38" s="312"/>
      <c r="AR38" s="312"/>
      <c r="AS38" s="312"/>
      <c r="AT38" s="312"/>
      <c r="AU38" s="312"/>
      <c r="AV38" s="312"/>
      <c r="AW38" s="312"/>
      <c r="AX38" s="312"/>
      <c r="AY38" s="312"/>
      <c r="AZ38" s="312"/>
      <c r="BA38" s="312"/>
      <c r="BB38" s="312"/>
      <c r="BC38" s="312"/>
      <c r="BD38" s="312"/>
      <c r="BE38" s="312"/>
      <c r="BF38" s="312"/>
      <c r="BG38" s="312"/>
      <c r="BH38" s="312"/>
      <c r="BI38" s="312"/>
      <c r="BJ38" s="312"/>
      <c r="BK38" s="312"/>
      <c r="BL38" s="312"/>
      <c r="BM38" s="312"/>
      <c r="BN38" s="312"/>
      <c r="BO38" s="312"/>
      <c r="BP38" s="312"/>
      <c r="BQ38" s="312"/>
      <c r="BR38" s="312"/>
      <c r="BS38" s="312"/>
      <c r="BT38" s="312"/>
      <c r="BU38" s="312"/>
      <c r="BV38" s="312"/>
      <c r="BW38" s="312"/>
      <c r="BX38" s="312"/>
      <c r="BY38" s="312"/>
      <c r="BZ38" s="312"/>
      <c r="CA38" s="312"/>
      <c r="CB38" s="312"/>
      <c r="CC38" s="312"/>
      <c r="CD38" s="312"/>
      <c r="CE38" s="312"/>
    </row>
    <row r="39" spans="1:84" ht="12.65" customHeight="1" x14ac:dyDescent="0.35">
      <c r="A39" s="320"/>
      <c r="B39" s="312"/>
      <c r="C39" s="331"/>
      <c r="D39" s="312"/>
      <c r="E39" s="312"/>
      <c r="F39" s="312"/>
      <c r="G39" s="312"/>
      <c r="H39" s="312"/>
      <c r="I39" s="312"/>
      <c r="J39" s="312"/>
      <c r="K39" s="312"/>
      <c r="L39" s="312"/>
      <c r="M39" s="312"/>
      <c r="N39" s="312"/>
      <c r="O39" s="312"/>
      <c r="P39" s="312"/>
      <c r="Q39" s="312"/>
      <c r="R39" s="312"/>
      <c r="S39" s="312"/>
      <c r="T39" s="312"/>
      <c r="U39" s="312"/>
      <c r="V39" s="312"/>
      <c r="W39" s="312"/>
      <c r="X39" s="312"/>
      <c r="Y39" s="312"/>
      <c r="Z39" s="312"/>
      <c r="AA39" s="312"/>
      <c r="AB39" s="312"/>
      <c r="AC39" s="312"/>
      <c r="AD39" s="312"/>
      <c r="AE39" s="312"/>
      <c r="AF39" s="312"/>
      <c r="AG39" s="312"/>
      <c r="AH39" s="312"/>
      <c r="AI39" s="312"/>
      <c r="AJ39" s="312"/>
      <c r="AK39" s="312"/>
      <c r="AL39" s="312"/>
      <c r="AM39" s="312"/>
      <c r="AN39" s="312"/>
      <c r="AO39" s="312"/>
      <c r="AP39" s="312"/>
      <c r="AQ39" s="312"/>
      <c r="AR39" s="312"/>
      <c r="AS39" s="312"/>
      <c r="AT39" s="312"/>
      <c r="AU39" s="312"/>
      <c r="AV39" s="312"/>
      <c r="AW39" s="312"/>
      <c r="AX39" s="312"/>
      <c r="AY39" s="312"/>
      <c r="AZ39" s="312"/>
      <c r="BA39" s="312"/>
      <c r="BB39" s="312"/>
      <c r="BC39" s="312"/>
      <c r="BD39" s="312"/>
      <c r="BE39" s="312"/>
      <c r="BF39" s="312"/>
      <c r="BG39" s="312"/>
      <c r="BH39" s="312"/>
      <c r="BI39" s="312"/>
      <c r="BJ39" s="312"/>
      <c r="BK39" s="312"/>
      <c r="BL39" s="312"/>
      <c r="BM39" s="312"/>
      <c r="BN39" s="312"/>
      <c r="BO39" s="312"/>
      <c r="BP39" s="312"/>
      <c r="BQ39" s="312"/>
      <c r="BR39" s="312"/>
      <c r="BS39" s="312"/>
      <c r="BT39" s="312"/>
      <c r="BU39" s="312"/>
      <c r="BV39" s="312"/>
      <c r="BW39" s="312"/>
      <c r="BX39" s="312"/>
      <c r="BY39" s="312"/>
      <c r="BZ39" s="312"/>
      <c r="CA39" s="312"/>
      <c r="CB39" s="312"/>
      <c r="CC39" s="312"/>
      <c r="CD39" s="312"/>
      <c r="CE39" s="312"/>
    </row>
    <row r="40" spans="1:84" ht="12" customHeight="1" x14ac:dyDescent="0.35">
      <c r="A40" s="320"/>
      <c r="B40" s="312"/>
      <c r="C40" s="331"/>
      <c r="D40" s="312"/>
      <c r="E40" s="312"/>
      <c r="F40" s="312"/>
      <c r="G40" s="312"/>
      <c r="H40" s="312"/>
      <c r="I40" s="312"/>
      <c r="J40" s="312"/>
      <c r="K40" s="312"/>
      <c r="L40" s="312"/>
      <c r="M40" s="312"/>
      <c r="N40" s="312"/>
      <c r="O40" s="312"/>
      <c r="P40" s="312"/>
      <c r="Q40" s="312"/>
      <c r="R40" s="312"/>
      <c r="S40" s="312"/>
      <c r="T40" s="312"/>
      <c r="U40" s="312"/>
      <c r="V40" s="312"/>
      <c r="W40" s="312"/>
      <c r="X40" s="312"/>
      <c r="Y40" s="312"/>
      <c r="Z40" s="312"/>
      <c r="AA40" s="312"/>
      <c r="AB40" s="312"/>
      <c r="AC40" s="312"/>
      <c r="AD40" s="312"/>
      <c r="AE40" s="312"/>
      <c r="AF40" s="312"/>
      <c r="AG40" s="312"/>
      <c r="AH40" s="312"/>
      <c r="AI40" s="312"/>
      <c r="AJ40" s="312"/>
      <c r="AK40" s="312"/>
      <c r="AL40" s="312"/>
      <c r="AM40" s="312"/>
      <c r="AN40" s="312"/>
      <c r="AO40" s="312"/>
      <c r="AP40" s="312"/>
      <c r="AQ40" s="312"/>
      <c r="AR40" s="312"/>
      <c r="AS40" s="312"/>
      <c r="AT40" s="312"/>
      <c r="AU40" s="312"/>
      <c r="AV40" s="312"/>
      <c r="AW40" s="312"/>
      <c r="AX40" s="312"/>
      <c r="AY40" s="312"/>
      <c r="AZ40" s="312"/>
      <c r="BA40" s="312"/>
      <c r="BB40" s="312"/>
      <c r="BC40" s="312"/>
      <c r="BD40" s="312"/>
      <c r="BE40" s="312"/>
      <c r="BF40" s="312"/>
      <c r="BG40" s="312"/>
      <c r="BH40" s="312"/>
      <c r="BI40" s="312"/>
      <c r="BJ40" s="312"/>
      <c r="BK40" s="312"/>
      <c r="BL40" s="312"/>
      <c r="BM40" s="312"/>
      <c r="BN40" s="312"/>
      <c r="BO40" s="312"/>
      <c r="BP40" s="312"/>
      <c r="BQ40" s="312"/>
      <c r="BR40" s="312"/>
      <c r="BS40" s="312"/>
      <c r="BT40" s="312"/>
      <c r="BU40" s="312"/>
      <c r="BV40" s="312"/>
      <c r="BW40" s="312"/>
      <c r="BX40" s="312"/>
      <c r="BY40" s="312"/>
      <c r="BZ40" s="312"/>
      <c r="CA40" s="312"/>
      <c r="CB40" s="312"/>
      <c r="CC40" s="312"/>
      <c r="CD40" s="312"/>
      <c r="CE40" s="312"/>
    </row>
    <row r="41" spans="1:84" ht="12" customHeight="1" x14ac:dyDescent="0.35">
      <c r="A41" s="320"/>
      <c r="B41" s="312"/>
      <c r="C41" s="339"/>
      <c r="D41" s="340"/>
      <c r="E41" s="339"/>
      <c r="F41" s="339"/>
      <c r="G41" s="339"/>
      <c r="H41" s="339"/>
      <c r="I41" s="339"/>
      <c r="J41" s="339"/>
      <c r="K41" s="339"/>
      <c r="L41" s="339"/>
      <c r="M41" s="339"/>
      <c r="N41" s="339"/>
      <c r="O41" s="339"/>
      <c r="P41" s="339"/>
      <c r="Q41" s="339"/>
      <c r="R41" s="339"/>
      <c r="S41" s="339"/>
      <c r="T41" s="339"/>
      <c r="U41" s="339"/>
      <c r="V41" s="339"/>
      <c r="W41" s="339"/>
      <c r="X41" s="339"/>
      <c r="Y41" s="339"/>
      <c r="Z41" s="339"/>
      <c r="AA41" s="339"/>
      <c r="AB41" s="339"/>
      <c r="AC41" s="339"/>
      <c r="AD41" s="339"/>
      <c r="AE41" s="339"/>
      <c r="AF41" s="339"/>
      <c r="AG41" s="339"/>
      <c r="AH41" s="339"/>
      <c r="AI41" s="339"/>
      <c r="AJ41" s="339"/>
      <c r="AK41" s="339"/>
      <c r="AL41" s="339"/>
      <c r="AM41" s="339"/>
      <c r="AN41" s="339"/>
      <c r="AO41" s="339"/>
      <c r="AP41" s="339"/>
      <c r="AQ41" s="339"/>
      <c r="AR41" s="339"/>
      <c r="AS41" s="339"/>
      <c r="AT41" s="339"/>
      <c r="AU41" s="339"/>
      <c r="AV41" s="339"/>
      <c r="AW41" s="339"/>
      <c r="AX41" s="339"/>
      <c r="AY41" s="339"/>
      <c r="AZ41" s="339"/>
      <c r="BA41" s="339"/>
      <c r="BB41" s="339"/>
      <c r="BC41" s="339"/>
      <c r="BD41" s="339"/>
      <c r="BE41" s="339"/>
      <c r="BF41" s="339"/>
      <c r="BG41" s="339"/>
      <c r="BH41" s="339"/>
      <c r="BI41" s="339"/>
      <c r="BJ41" s="339"/>
      <c r="BK41" s="339"/>
      <c r="BL41" s="339"/>
      <c r="BM41" s="339"/>
      <c r="BN41" s="339"/>
      <c r="BO41" s="339"/>
      <c r="BP41" s="339"/>
      <c r="BQ41" s="339"/>
      <c r="BR41" s="339"/>
      <c r="BS41" s="339"/>
      <c r="BT41" s="339"/>
      <c r="BU41" s="339"/>
      <c r="BV41" s="339"/>
      <c r="BW41" s="339"/>
      <c r="BX41" s="339"/>
      <c r="BY41" s="339"/>
      <c r="BZ41" s="339"/>
      <c r="CA41" s="339"/>
      <c r="CB41" s="339"/>
      <c r="CC41" s="339"/>
      <c r="CD41" s="312"/>
      <c r="CE41" s="312"/>
    </row>
    <row r="42" spans="1:84" ht="12" customHeight="1" x14ac:dyDescent="0.35">
      <c r="A42" s="320"/>
      <c r="B42" s="312"/>
      <c r="C42" s="339"/>
      <c r="D42" s="340"/>
      <c r="E42" s="339"/>
      <c r="F42" s="339"/>
      <c r="G42" s="339"/>
      <c r="H42" s="339"/>
      <c r="I42" s="339"/>
      <c r="J42" s="339"/>
      <c r="K42" s="339"/>
      <c r="L42" s="339"/>
      <c r="M42" s="339"/>
      <c r="N42" s="339"/>
      <c r="O42" s="339"/>
      <c r="P42" s="339"/>
      <c r="Q42" s="339"/>
      <c r="R42" s="339"/>
      <c r="S42" s="339"/>
      <c r="T42" s="339"/>
      <c r="U42" s="339"/>
      <c r="V42" s="339"/>
      <c r="W42" s="339"/>
      <c r="X42" s="339"/>
      <c r="Y42" s="339"/>
      <c r="Z42" s="339"/>
      <c r="AA42" s="339"/>
      <c r="AB42" s="339"/>
      <c r="AC42" s="339"/>
      <c r="AD42" s="339"/>
      <c r="AE42" s="339"/>
      <c r="AF42" s="339"/>
      <c r="AG42" s="339"/>
      <c r="AH42" s="339"/>
      <c r="AI42" s="339"/>
      <c r="AJ42" s="339"/>
      <c r="AK42" s="339"/>
      <c r="AL42" s="339"/>
      <c r="AM42" s="339"/>
      <c r="AN42" s="339"/>
      <c r="AO42" s="339"/>
      <c r="AP42" s="339"/>
      <c r="AQ42" s="339"/>
      <c r="AR42" s="339"/>
      <c r="AS42" s="339"/>
      <c r="AT42" s="339"/>
      <c r="AU42" s="339"/>
      <c r="AV42" s="339"/>
      <c r="AW42" s="339"/>
      <c r="AX42" s="339"/>
      <c r="AY42" s="339"/>
      <c r="AZ42" s="339"/>
      <c r="BA42" s="339"/>
      <c r="BB42" s="339"/>
      <c r="BC42" s="339"/>
      <c r="BD42" s="339"/>
      <c r="BE42" s="339"/>
      <c r="BF42" s="339"/>
      <c r="BG42" s="339"/>
      <c r="BH42" s="339"/>
      <c r="BI42" s="339"/>
      <c r="BJ42" s="339"/>
      <c r="BK42" s="339"/>
      <c r="BL42" s="339"/>
      <c r="BM42" s="339"/>
      <c r="BN42" s="339"/>
      <c r="BO42" s="339"/>
      <c r="BP42" s="339"/>
      <c r="BQ42" s="339"/>
      <c r="BR42" s="339"/>
      <c r="BS42" s="339"/>
      <c r="BT42" s="339"/>
      <c r="BU42" s="339"/>
      <c r="BV42" s="339"/>
      <c r="BW42" s="339"/>
      <c r="BX42" s="339"/>
      <c r="BY42" s="339"/>
      <c r="BZ42" s="339"/>
      <c r="CA42" s="339"/>
      <c r="CB42" s="339"/>
      <c r="CC42" s="339"/>
      <c r="CD42" s="341"/>
      <c r="CE42" s="312"/>
    </row>
    <row r="43" spans="1:84" ht="12" customHeight="1" x14ac:dyDescent="0.35">
      <c r="A43" s="320"/>
      <c r="B43" s="312"/>
      <c r="C43" s="331"/>
      <c r="D43" s="312"/>
      <c r="E43" s="312"/>
      <c r="F43" s="315"/>
      <c r="G43" s="312"/>
      <c r="H43" s="312"/>
      <c r="I43" s="312"/>
      <c r="J43" s="312"/>
      <c r="K43" s="312"/>
      <c r="L43" s="312"/>
      <c r="M43" s="312"/>
      <c r="N43" s="312"/>
      <c r="O43" s="312"/>
      <c r="P43" s="312"/>
      <c r="Q43" s="312"/>
      <c r="R43" s="312"/>
      <c r="S43" s="312"/>
      <c r="T43" s="312"/>
      <c r="U43" s="312"/>
      <c r="V43" s="312"/>
      <c r="W43" s="312"/>
      <c r="X43" s="312"/>
      <c r="Y43" s="312"/>
      <c r="Z43" s="312"/>
      <c r="AA43" s="312"/>
      <c r="AB43" s="312"/>
      <c r="AC43" s="312"/>
      <c r="AD43" s="312"/>
      <c r="AE43" s="312"/>
      <c r="AF43" s="312"/>
      <c r="AG43" s="312"/>
      <c r="AH43" s="312"/>
      <c r="AI43" s="312"/>
      <c r="AJ43" s="312"/>
      <c r="AK43" s="312"/>
      <c r="AL43" s="312"/>
      <c r="AM43" s="312"/>
      <c r="AN43" s="312"/>
      <c r="AO43" s="312"/>
      <c r="AP43" s="312"/>
      <c r="AQ43" s="312"/>
      <c r="AR43" s="312"/>
      <c r="AS43" s="312"/>
      <c r="AT43" s="312"/>
      <c r="AU43" s="312"/>
      <c r="AV43" s="312"/>
      <c r="AW43" s="312"/>
      <c r="AX43" s="312"/>
      <c r="AY43" s="312"/>
      <c r="AZ43" s="312"/>
      <c r="BA43" s="312"/>
      <c r="BB43" s="312"/>
      <c r="BC43" s="312"/>
      <c r="BD43" s="312"/>
      <c r="BE43" s="312"/>
      <c r="BF43" s="312"/>
      <c r="BG43" s="312"/>
      <c r="BH43" s="312"/>
      <c r="BI43" s="312"/>
      <c r="BJ43" s="312"/>
      <c r="BK43" s="312"/>
      <c r="BL43" s="312"/>
      <c r="BM43" s="312"/>
      <c r="BN43" s="312"/>
      <c r="BO43" s="312"/>
      <c r="BP43" s="312"/>
      <c r="BQ43" s="312"/>
      <c r="BR43" s="312"/>
      <c r="BS43" s="312"/>
      <c r="BT43" s="312"/>
      <c r="BU43" s="312"/>
      <c r="BV43" s="312"/>
      <c r="BW43" s="312"/>
      <c r="BX43" s="312"/>
      <c r="BY43" s="312"/>
      <c r="BZ43" s="312"/>
      <c r="CA43" s="312"/>
      <c r="CB43" s="312"/>
      <c r="CC43" s="312"/>
      <c r="CD43" s="312"/>
      <c r="CE43" s="312"/>
    </row>
    <row r="44" spans="1:84" ht="12" customHeight="1" x14ac:dyDescent="0.35">
      <c r="A44" s="401"/>
      <c r="B44" s="401"/>
      <c r="C44" s="402" t="s">
        <v>10</v>
      </c>
      <c r="D44" s="399" t="s">
        <v>11</v>
      </c>
      <c r="E44" s="399" t="s">
        <v>12</v>
      </c>
      <c r="F44" s="399" t="s">
        <v>13</v>
      </c>
      <c r="G44" s="399" t="s">
        <v>14</v>
      </c>
      <c r="H44" s="399" t="s">
        <v>15</v>
      </c>
      <c r="I44" s="399" t="s">
        <v>16</v>
      </c>
      <c r="J44" s="399" t="s">
        <v>17</v>
      </c>
      <c r="K44" s="399" t="s">
        <v>18</v>
      </c>
      <c r="L44" s="399" t="s">
        <v>19</v>
      </c>
      <c r="M44" s="399" t="s">
        <v>20</v>
      </c>
      <c r="N44" s="399" t="s">
        <v>21</v>
      </c>
      <c r="O44" s="399" t="s">
        <v>22</v>
      </c>
      <c r="P44" s="399" t="s">
        <v>23</v>
      </c>
      <c r="Q44" s="399" t="s">
        <v>24</v>
      </c>
      <c r="R44" s="399" t="s">
        <v>25</v>
      </c>
      <c r="S44" s="399" t="s">
        <v>26</v>
      </c>
      <c r="T44" s="399" t="s">
        <v>27</v>
      </c>
      <c r="U44" s="399" t="s">
        <v>28</v>
      </c>
      <c r="V44" s="399" t="s">
        <v>29</v>
      </c>
      <c r="W44" s="399" t="s">
        <v>30</v>
      </c>
      <c r="X44" s="399" t="s">
        <v>31</v>
      </c>
      <c r="Y44" s="399" t="s">
        <v>32</v>
      </c>
      <c r="Z44" s="399" t="s">
        <v>33</v>
      </c>
      <c r="AA44" s="399" t="s">
        <v>34</v>
      </c>
      <c r="AB44" s="399" t="s">
        <v>35</v>
      </c>
      <c r="AC44" s="399" t="s">
        <v>36</v>
      </c>
      <c r="AD44" s="399" t="s">
        <v>37</v>
      </c>
      <c r="AE44" s="399" t="s">
        <v>38</v>
      </c>
      <c r="AF44" s="399" t="s">
        <v>39</v>
      </c>
      <c r="AG44" s="399" t="s">
        <v>40</v>
      </c>
      <c r="AH44" s="399" t="s">
        <v>41</v>
      </c>
      <c r="AI44" s="399" t="s">
        <v>42</v>
      </c>
      <c r="AJ44" s="399" t="s">
        <v>43</v>
      </c>
      <c r="AK44" s="399" t="s">
        <v>44</v>
      </c>
      <c r="AL44" s="399" t="s">
        <v>45</v>
      </c>
      <c r="AM44" s="399" t="s">
        <v>46</v>
      </c>
      <c r="AN44" s="399" t="s">
        <v>47</v>
      </c>
      <c r="AO44" s="399" t="s">
        <v>48</v>
      </c>
      <c r="AP44" s="399" t="s">
        <v>49</v>
      </c>
      <c r="AQ44" s="399" t="s">
        <v>50</v>
      </c>
      <c r="AR44" s="399" t="s">
        <v>51</v>
      </c>
      <c r="AS44" s="399" t="s">
        <v>52</v>
      </c>
      <c r="AT44" s="399" t="s">
        <v>53</v>
      </c>
      <c r="AU44" s="399" t="s">
        <v>54</v>
      </c>
      <c r="AV44" s="399" t="s">
        <v>55</v>
      </c>
      <c r="AW44" s="399" t="s">
        <v>56</v>
      </c>
      <c r="AX44" s="399" t="s">
        <v>57</v>
      </c>
      <c r="AY44" s="399" t="s">
        <v>58</v>
      </c>
      <c r="AZ44" s="399" t="s">
        <v>59</v>
      </c>
      <c r="BA44" s="399" t="s">
        <v>60</v>
      </c>
      <c r="BB44" s="399" t="s">
        <v>61</v>
      </c>
      <c r="BC44" s="399" t="s">
        <v>62</v>
      </c>
      <c r="BD44" s="399" t="s">
        <v>63</v>
      </c>
      <c r="BE44" s="399" t="s">
        <v>64</v>
      </c>
      <c r="BF44" s="399" t="s">
        <v>65</v>
      </c>
      <c r="BG44" s="399" t="s">
        <v>66</v>
      </c>
      <c r="BH44" s="399" t="s">
        <v>67</v>
      </c>
      <c r="BI44" s="399" t="s">
        <v>68</v>
      </c>
      <c r="BJ44" s="399" t="s">
        <v>69</v>
      </c>
      <c r="BK44" s="399" t="s">
        <v>70</v>
      </c>
      <c r="BL44" s="399" t="s">
        <v>71</v>
      </c>
      <c r="BM44" s="399" t="s">
        <v>72</v>
      </c>
      <c r="BN44" s="399" t="s">
        <v>73</v>
      </c>
      <c r="BO44" s="399" t="s">
        <v>74</v>
      </c>
      <c r="BP44" s="399" t="s">
        <v>75</v>
      </c>
      <c r="BQ44" s="399" t="s">
        <v>76</v>
      </c>
      <c r="BR44" s="399" t="s">
        <v>77</v>
      </c>
      <c r="BS44" s="399" t="s">
        <v>78</v>
      </c>
      <c r="BT44" s="399" t="s">
        <v>79</v>
      </c>
      <c r="BU44" s="399" t="s">
        <v>80</v>
      </c>
      <c r="BV44" s="399" t="s">
        <v>81</v>
      </c>
      <c r="BW44" s="399" t="s">
        <v>82</v>
      </c>
      <c r="BX44" s="399" t="s">
        <v>83</v>
      </c>
      <c r="BY44" s="399" t="s">
        <v>84</v>
      </c>
      <c r="BZ44" s="399" t="s">
        <v>85</v>
      </c>
      <c r="CA44" s="399" t="s">
        <v>86</v>
      </c>
      <c r="CB44" s="399" t="s">
        <v>87</v>
      </c>
      <c r="CC44" s="399" t="s">
        <v>88</v>
      </c>
      <c r="CD44" s="399" t="s">
        <v>89</v>
      </c>
      <c r="CE44" s="399" t="s">
        <v>90</v>
      </c>
      <c r="CF44" s="311"/>
    </row>
    <row r="45" spans="1:84" ht="12" customHeight="1" x14ac:dyDescent="0.35">
      <c r="A45" s="401"/>
      <c r="B45" s="404" t="s">
        <v>91</v>
      </c>
      <c r="C45" s="402" t="s">
        <v>92</v>
      </c>
      <c r="D45" s="399" t="s">
        <v>93</v>
      </c>
      <c r="E45" s="399" t="s">
        <v>94</v>
      </c>
      <c r="F45" s="399" t="s">
        <v>95</v>
      </c>
      <c r="G45" s="399" t="s">
        <v>96</v>
      </c>
      <c r="H45" s="399" t="s">
        <v>97</v>
      </c>
      <c r="I45" s="399" t="s">
        <v>98</v>
      </c>
      <c r="J45" s="399" t="s">
        <v>99</v>
      </c>
      <c r="K45" s="399" t="s">
        <v>100</v>
      </c>
      <c r="L45" s="399" t="s">
        <v>101</v>
      </c>
      <c r="M45" s="399" t="s">
        <v>102</v>
      </c>
      <c r="N45" s="399" t="s">
        <v>103</v>
      </c>
      <c r="O45" s="399" t="s">
        <v>104</v>
      </c>
      <c r="P45" s="399" t="s">
        <v>105</v>
      </c>
      <c r="Q45" s="399" t="s">
        <v>106</v>
      </c>
      <c r="R45" s="399" t="s">
        <v>107</v>
      </c>
      <c r="S45" s="399" t="s">
        <v>108</v>
      </c>
      <c r="T45" s="399" t="s">
        <v>1194</v>
      </c>
      <c r="U45" s="399" t="s">
        <v>109</v>
      </c>
      <c r="V45" s="399" t="s">
        <v>110</v>
      </c>
      <c r="W45" s="399" t="s">
        <v>111</v>
      </c>
      <c r="X45" s="399" t="s">
        <v>112</v>
      </c>
      <c r="Y45" s="399" t="s">
        <v>113</v>
      </c>
      <c r="Z45" s="399" t="s">
        <v>113</v>
      </c>
      <c r="AA45" s="399" t="s">
        <v>114</v>
      </c>
      <c r="AB45" s="399" t="s">
        <v>115</v>
      </c>
      <c r="AC45" s="399" t="s">
        <v>116</v>
      </c>
      <c r="AD45" s="399" t="s">
        <v>117</v>
      </c>
      <c r="AE45" s="399" t="s">
        <v>96</v>
      </c>
      <c r="AF45" s="399" t="s">
        <v>97</v>
      </c>
      <c r="AG45" s="399" t="s">
        <v>118</v>
      </c>
      <c r="AH45" s="399" t="s">
        <v>119</v>
      </c>
      <c r="AI45" s="399" t="s">
        <v>120</v>
      </c>
      <c r="AJ45" s="399" t="s">
        <v>121</v>
      </c>
      <c r="AK45" s="399" t="s">
        <v>122</v>
      </c>
      <c r="AL45" s="399" t="s">
        <v>123</v>
      </c>
      <c r="AM45" s="399" t="s">
        <v>124</v>
      </c>
      <c r="AN45" s="399" t="s">
        <v>110</v>
      </c>
      <c r="AO45" s="399" t="s">
        <v>125</v>
      </c>
      <c r="AP45" s="399" t="s">
        <v>126</v>
      </c>
      <c r="AQ45" s="399" t="s">
        <v>127</v>
      </c>
      <c r="AR45" s="399" t="s">
        <v>128</v>
      </c>
      <c r="AS45" s="399" t="s">
        <v>129</v>
      </c>
      <c r="AT45" s="399" t="s">
        <v>130</v>
      </c>
      <c r="AU45" s="399" t="s">
        <v>131</v>
      </c>
      <c r="AV45" s="399" t="s">
        <v>132</v>
      </c>
      <c r="AW45" s="399" t="s">
        <v>133</v>
      </c>
      <c r="AX45" s="399" t="s">
        <v>134</v>
      </c>
      <c r="AY45" s="399" t="s">
        <v>135</v>
      </c>
      <c r="AZ45" s="399" t="s">
        <v>136</v>
      </c>
      <c r="BA45" s="399" t="s">
        <v>137</v>
      </c>
      <c r="BB45" s="399" t="s">
        <v>138</v>
      </c>
      <c r="BC45" s="399" t="s">
        <v>108</v>
      </c>
      <c r="BD45" s="399" t="s">
        <v>139</v>
      </c>
      <c r="BE45" s="399" t="s">
        <v>140</v>
      </c>
      <c r="BF45" s="399" t="s">
        <v>141</v>
      </c>
      <c r="BG45" s="399" t="s">
        <v>142</v>
      </c>
      <c r="BH45" s="399" t="s">
        <v>143</v>
      </c>
      <c r="BI45" s="399" t="s">
        <v>144</v>
      </c>
      <c r="BJ45" s="399" t="s">
        <v>145</v>
      </c>
      <c r="BK45" s="399" t="s">
        <v>146</v>
      </c>
      <c r="BL45" s="399" t="s">
        <v>147</v>
      </c>
      <c r="BM45" s="399" t="s">
        <v>132</v>
      </c>
      <c r="BN45" s="399" t="s">
        <v>148</v>
      </c>
      <c r="BO45" s="399" t="s">
        <v>149</v>
      </c>
      <c r="BP45" s="399" t="s">
        <v>150</v>
      </c>
      <c r="BQ45" s="399" t="s">
        <v>151</v>
      </c>
      <c r="BR45" s="399" t="s">
        <v>152</v>
      </c>
      <c r="BS45" s="399" t="s">
        <v>153</v>
      </c>
      <c r="BT45" s="399" t="s">
        <v>154</v>
      </c>
      <c r="BU45" s="399" t="s">
        <v>155</v>
      </c>
      <c r="BV45" s="399" t="s">
        <v>155</v>
      </c>
      <c r="BW45" s="399" t="s">
        <v>155</v>
      </c>
      <c r="BX45" s="399" t="s">
        <v>156</v>
      </c>
      <c r="BY45" s="399" t="s">
        <v>157</v>
      </c>
      <c r="BZ45" s="399" t="s">
        <v>158</v>
      </c>
      <c r="CA45" s="399" t="s">
        <v>159</v>
      </c>
      <c r="CB45" s="399" t="s">
        <v>160</v>
      </c>
      <c r="CC45" s="399" t="s">
        <v>132</v>
      </c>
      <c r="CD45" s="399"/>
      <c r="CE45" s="399" t="s">
        <v>161</v>
      </c>
      <c r="CF45" s="311"/>
    </row>
    <row r="46" spans="1:84" ht="12" customHeight="1" x14ac:dyDescent="0.35">
      <c r="A46" s="401" t="s">
        <v>3</v>
      </c>
      <c r="B46" s="399" t="s">
        <v>162</v>
      </c>
      <c r="C46" s="402" t="s">
        <v>163</v>
      </c>
      <c r="D46" s="399" t="s">
        <v>163</v>
      </c>
      <c r="E46" s="399" t="s">
        <v>163</v>
      </c>
      <c r="F46" s="399" t="s">
        <v>164</v>
      </c>
      <c r="G46" s="399" t="s">
        <v>165</v>
      </c>
      <c r="H46" s="399" t="s">
        <v>163</v>
      </c>
      <c r="I46" s="399" t="s">
        <v>166</v>
      </c>
      <c r="J46" s="399"/>
      <c r="K46" s="399" t="s">
        <v>157</v>
      </c>
      <c r="L46" s="399" t="s">
        <v>167</v>
      </c>
      <c r="M46" s="399" t="s">
        <v>168</v>
      </c>
      <c r="N46" s="399" t="s">
        <v>169</v>
      </c>
      <c r="O46" s="399" t="s">
        <v>170</v>
      </c>
      <c r="P46" s="399" t="s">
        <v>169</v>
      </c>
      <c r="Q46" s="399" t="s">
        <v>171</v>
      </c>
      <c r="R46" s="399"/>
      <c r="S46" s="399" t="s">
        <v>169</v>
      </c>
      <c r="T46" s="399" t="s">
        <v>172</v>
      </c>
      <c r="U46" s="399"/>
      <c r="V46" s="399" t="s">
        <v>173</v>
      </c>
      <c r="W46" s="399" t="s">
        <v>174</v>
      </c>
      <c r="X46" s="399" t="s">
        <v>175</v>
      </c>
      <c r="Y46" s="399" t="s">
        <v>176</v>
      </c>
      <c r="Z46" s="399" t="s">
        <v>177</v>
      </c>
      <c r="AA46" s="399" t="s">
        <v>178</v>
      </c>
      <c r="AB46" s="399"/>
      <c r="AC46" s="399" t="s">
        <v>172</v>
      </c>
      <c r="AD46" s="399"/>
      <c r="AE46" s="399" t="s">
        <v>172</v>
      </c>
      <c r="AF46" s="399" t="s">
        <v>179</v>
      </c>
      <c r="AG46" s="399" t="s">
        <v>171</v>
      </c>
      <c r="AH46" s="399"/>
      <c r="AI46" s="399" t="s">
        <v>180</v>
      </c>
      <c r="AJ46" s="399"/>
      <c r="AK46" s="399" t="s">
        <v>172</v>
      </c>
      <c r="AL46" s="399" t="s">
        <v>172</v>
      </c>
      <c r="AM46" s="399" t="s">
        <v>172</v>
      </c>
      <c r="AN46" s="399" t="s">
        <v>181</v>
      </c>
      <c r="AO46" s="399" t="s">
        <v>182</v>
      </c>
      <c r="AP46" s="399" t="s">
        <v>121</v>
      </c>
      <c r="AQ46" s="399" t="s">
        <v>183</v>
      </c>
      <c r="AR46" s="399" t="s">
        <v>169</v>
      </c>
      <c r="AS46" s="399"/>
      <c r="AT46" s="399" t="s">
        <v>184</v>
      </c>
      <c r="AU46" s="399" t="s">
        <v>185</v>
      </c>
      <c r="AV46" s="399" t="s">
        <v>186</v>
      </c>
      <c r="AW46" s="399" t="s">
        <v>187</v>
      </c>
      <c r="AX46" s="399" t="s">
        <v>188</v>
      </c>
      <c r="AY46" s="399"/>
      <c r="AZ46" s="399"/>
      <c r="BA46" s="399" t="s">
        <v>189</v>
      </c>
      <c r="BB46" s="399" t="s">
        <v>169</v>
      </c>
      <c r="BC46" s="399" t="s">
        <v>183</v>
      </c>
      <c r="BD46" s="399"/>
      <c r="BE46" s="399"/>
      <c r="BF46" s="399"/>
      <c r="BG46" s="399"/>
      <c r="BH46" s="399" t="s">
        <v>190</v>
      </c>
      <c r="BI46" s="399" t="s">
        <v>169</v>
      </c>
      <c r="BJ46" s="399"/>
      <c r="BK46" s="399" t="s">
        <v>191</v>
      </c>
      <c r="BL46" s="399"/>
      <c r="BM46" s="399" t="s">
        <v>192</v>
      </c>
      <c r="BN46" s="399" t="s">
        <v>193</v>
      </c>
      <c r="BO46" s="399" t="s">
        <v>194</v>
      </c>
      <c r="BP46" s="399" t="s">
        <v>195</v>
      </c>
      <c r="BQ46" s="399" t="s">
        <v>196</v>
      </c>
      <c r="BR46" s="399"/>
      <c r="BS46" s="399" t="s">
        <v>197</v>
      </c>
      <c r="BT46" s="399" t="s">
        <v>169</v>
      </c>
      <c r="BU46" s="399" t="s">
        <v>198</v>
      </c>
      <c r="BV46" s="399" t="s">
        <v>199</v>
      </c>
      <c r="BW46" s="399" t="s">
        <v>200</v>
      </c>
      <c r="BX46" s="399" t="s">
        <v>151</v>
      </c>
      <c r="BY46" s="399" t="s">
        <v>193</v>
      </c>
      <c r="BZ46" s="399" t="s">
        <v>152</v>
      </c>
      <c r="CA46" s="399" t="s">
        <v>201</v>
      </c>
      <c r="CB46" s="399" t="s">
        <v>201</v>
      </c>
      <c r="CC46" s="399" t="s">
        <v>202</v>
      </c>
      <c r="CD46" s="399"/>
      <c r="CE46" s="399" t="s">
        <v>203</v>
      </c>
      <c r="CF46" s="311"/>
    </row>
    <row r="47" spans="1:84" ht="12.65" customHeight="1" x14ac:dyDescent="0.35">
      <c r="A47" s="289" t="s">
        <v>204</v>
      </c>
      <c r="B47" s="290">
        <v>14630645.089999998</v>
      </c>
      <c r="C47" s="291">
        <v>526805.89</v>
      </c>
      <c r="D47" s="291"/>
      <c r="E47" s="291">
        <v>1270525.3799999999</v>
      </c>
      <c r="F47" s="291"/>
      <c r="G47" s="291"/>
      <c r="H47" s="291"/>
      <c r="I47" s="291"/>
      <c r="J47" s="291"/>
      <c r="K47" s="291"/>
      <c r="L47" s="291"/>
      <c r="M47" s="291"/>
      <c r="N47" s="291"/>
      <c r="O47" s="291"/>
      <c r="P47" s="291">
        <v>381975.52</v>
      </c>
      <c r="Q47" s="291">
        <v>369186.06</v>
      </c>
      <c r="R47" s="291">
        <v>218065.44999999998</v>
      </c>
      <c r="S47" s="291"/>
      <c r="T47" s="291"/>
      <c r="U47" s="291">
        <v>545607.31000000006</v>
      </c>
      <c r="V47" s="291"/>
      <c r="W47" s="291">
        <v>62871.91</v>
      </c>
      <c r="X47" s="291">
        <v>142247.39000000001</v>
      </c>
      <c r="Y47" s="291">
        <v>514216.04000000004</v>
      </c>
      <c r="Z47" s="291"/>
      <c r="AA47" s="291">
        <v>20887.099999999999</v>
      </c>
      <c r="AB47" s="291">
        <v>408260.00999999995</v>
      </c>
      <c r="AC47" s="291">
        <v>275148.67</v>
      </c>
      <c r="AD47" s="291"/>
      <c r="AE47" s="291">
        <v>456861.31</v>
      </c>
      <c r="AF47" s="291"/>
      <c r="AG47" s="291">
        <v>802720.42999999993</v>
      </c>
      <c r="AH47" s="291"/>
      <c r="AI47" s="291"/>
      <c r="AJ47" s="291"/>
      <c r="AK47" s="291"/>
      <c r="AL47" s="291"/>
      <c r="AM47" s="291"/>
      <c r="AN47" s="291"/>
      <c r="AO47" s="291"/>
      <c r="AP47" s="291">
        <v>3840980.02</v>
      </c>
      <c r="AQ47" s="291"/>
      <c r="AR47" s="291"/>
      <c r="AS47" s="291"/>
      <c r="AT47" s="291"/>
      <c r="AU47" s="291"/>
      <c r="AV47" s="291">
        <v>84411.890000000014</v>
      </c>
      <c r="AW47" s="291"/>
      <c r="AX47" s="291"/>
      <c r="AY47" s="291">
        <v>321872.64999999997</v>
      </c>
      <c r="AZ47" s="291"/>
      <c r="BA47" s="291">
        <v>39015.86</v>
      </c>
      <c r="BB47" s="291"/>
      <c r="BC47" s="291"/>
      <c r="BD47" s="291">
        <v>109084.5</v>
      </c>
      <c r="BE47" s="291">
        <v>294822.35000000003</v>
      </c>
      <c r="BF47" s="291">
        <v>457978.69</v>
      </c>
      <c r="BG47" s="291"/>
      <c r="BH47" s="291">
        <v>153113.51999999999</v>
      </c>
      <c r="BI47" s="291"/>
      <c r="BJ47" s="291">
        <v>180274.49999999997</v>
      </c>
      <c r="BK47" s="291">
        <v>457508.25</v>
      </c>
      <c r="BL47" s="291">
        <v>455776.44000000006</v>
      </c>
      <c r="BM47" s="291"/>
      <c r="BN47" s="291">
        <v>481114.19</v>
      </c>
      <c r="BO47" s="291">
        <v>48253.760000000002</v>
      </c>
      <c r="BP47" s="291"/>
      <c r="BQ47" s="291"/>
      <c r="BR47" s="291">
        <v>120356.94</v>
      </c>
      <c r="BS47" s="291"/>
      <c r="BT47" s="291"/>
      <c r="BU47" s="291"/>
      <c r="BV47" s="291">
        <v>473069.66000000003</v>
      </c>
      <c r="BW47" s="291">
        <v>50521.710000000006</v>
      </c>
      <c r="BX47" s="291"/>
      <c r="BY47" s="291">
        <v>789751.03</v>
      </c>
      <c r="BZ47" s="291"/>
      <c r="CA47" s="291">
        <v>60179.02</v>
      </c>
      <c r="CB47" s="291"/>
      <c r="CC47" s="291">
        <v>217181.64</v>
      </c>
      <c r="CD47" s="289"/>
      <c r="CE47" s="289">
        <f>SUM(C47:CC47)</f>
        <v>14630645.089999998</v>
      </c>
      <c r="CF47" s="311"/>
    </row>
    <row r="48" spans="1:84" ht="12.65" customHeight="1" x14ac:dyDescent="0.35">
      <c r="A48" s="289" t="s">
        <v>205</v>
      </c>
      <c r="B48" s="290"/>
      <c r="C48" s="292">
        <f>ROUND(((B48/CE61)*C61),0)</f>
        <v>0</v>
      </c>
      <c r="D48" s="292">
        <f>ROUND(((B48/CE61)*D61),0)</f>
        <v>0</v>
      </c>
      <c r="E48" s="289">
        <f>ROUND(((B48/CE61)*E61),0)</f>
        <v>0</v>
      </c>
      <c r="F48" s="289">
        <f>ROUND(((B48/CE61)*F61),0)</f>
        <v>0</v>
      </c>
      <c r="G48" s="289">
        <f>ROUND(((B48/CE61)*G61),0)</f>
        <v>0</v>
      </c>
      <c r="H48" s="289">
        <f>ROUND(((B48/CE61)*H61),0)</f>
        <v>0</v>
      </c>
      <c r="I48" s="289">
        <f>ROUND(((B48/CE61)*I61),0)</f>
        <v>0</v>
      </c>
      <c r="J48" s="289">
        <f>ROUND(((B48/CE61)*J61),0)</f>
        <v>0</v>
      </c>
      <c r="K48" s="289">
        <f>ROUND(((B48/CE61)*K61),0)</f>
        <v>0</v>
      </c>
      <c r="L48" s="289">
        <f>ROUND(((B48/CE61)*L61),0)</f>
        <v>0</v>
      </c>
      <c r="M48" s="289">
        <f>ROUND(((B48/CE61)*M61),0)</f>
        <v>0</v>
      </c>
      <c r="N48" s="289">
        <f>ROUND(((B48/CE61)*N61),0)</f>
        <v>0</v>
      </c>
      <c r="O48" s="289">
        <f>ROUND(((B48/CE61)*O61),0)</f>
        <v>0</v>
      </c>
      <c r="P48" s="289">
        <f>ROUND(((B48/CE61)*P61),0)</f>
        <v>0</v>
      </c>
      <c r="Q48" s="289">
        <f>ROUND(((B48/CE61)*Q61),0)</f>
        <v>0</v>
      </c>
      <c r="R48" s="289">
        <f>ROUND(((B48/CE61)*R61),0)</f>
        <v>0</v>
      </c>
      <c r="S48" s="289">
        <f>ROUND(((B48/CE61)*S61),0)</f>
        <v>0</v>
      </c>
      <c r="T48" s="289">
        <f>ROUND(((B48/CE61)*T61),0)</f>
        <v>0</v>
      </c>
      <c r="U48" s="289">
        <f>ROUND(((B48/CE61)*U61),0)</f>
        <v>0</v>
      </c>
      <c r="V48" s="289">
        <f>ROUND(((B48/CE61)*V61),0)</f>
        <v>0</v>
      </c>
      <c r="W48" s="289">
        <f>ROUND(((B48/CE61)*W61),0)</f>
        <v>0</v>
      </c>
      <c r="X48" s="289">
        <f>ROUND(((B48/CE61)*X61),0)</f>
        <v>0</v>
      </c>
      <c r="Y48" s="289">
        <f>ROUND(((B48/CE61)*Y61),0)</f>
        <v>0</v>
      </c>
      <c r="Z48" s="289">
        <f>ROUND(((B48/CE61)*Z61),0)</f>
        <v>0</v>
      </c>
      <c r="AA48" s="289">
        <f>ROUND(((B48/CE61)*AA61),0)</f>
        <v>0</v>
      </c>
      <c r="AB48" s="289">
        <f>ROUND(((B48/CE61)*AB61),0)</f>
        <v>0</v>
      </c>
      <c r="AC48" s="289">
        <f>ROUND(((B48/CE61)*AC61),0)</f>
        <v>0</v>
      </c>
      <c r="AD48" s="289">
        <f>ROUND(((B48/CE61)*AD61),0)</f>
        <v>0</v>
      </c>
      <c r="AE48" s="289">
        <f>ROUND(((B48/CE61)*AE61),0)</f>
        <v>0</v>
      </c>
      <c r="AF48" s="289">
        <f>ROUND(((B48/CE61)*AF61),0)</f>
        <v>0</v>
      </c>
      <c r="AG48" s="289">
        <f>ROUND(((B48/CE61)*AG61),0)</f>
        <v>0</v>
      </c>
      <c r="AH48" s="289">
        <f>ROUND(((B48/CE61)*AH61),0)</f>
        <v>0</v>
      </c>
      <c r="AI48" s="289">
        <f>ROUND(((B48/CE61)*AI61),0)</f>
        <v>0</v>
      </c>
      <c r="AJ48" s="289">
        <f>ROUND(((B48/CE61)*AJ61),0)</f>
        <v>0</v>
      </c>
      <c r="AK48" s="289">
        <f>ROUND(((B48/CE61)*AK61),0)</f>
        <v>0</v>
      </c>
      <c r="AL48" s="289">
        <f>ROUND(((B48/CE61)*AL61),0)</f>
        <v>0</v>
      </c>
      <c r="AM48" s="289">
        <f>ROUND(((B48/CE61)*AM61),0)</f>
        <v>0</v>
      </c>
      <c r="AN48" s="289">
        <f>ROUND(((B48/CE61)*AN61),0)</f>
        <v>0</v>
      </c>
      <c r="AO48" s="289">
        <f>ROUND(((B48/CE61)*AO61),0)</f>
        <v>0</v>
      </c>
      <c r="AP48" s="289">
        <f>ROUND(((B48/CE61)*AP61),0)</f>
        <v>0</v>
      </c>
      <c r="AQ48" s="289">
        <f>ROUND(((B48/CE61)*AQ61),0)</f>
        <v>0</v>
      </c>
      <c r="AR48" s="289">
        <f>ROUND(((B48/CE61)*AR61),0)</f>
        <v>0</v>
      </c>
      <c r="AS48" s="289">
        <f>ROUND(((B48/CE61)*AS61),0)</f>
        <v>0</v>
      </c>
      <c r="AT48" s="289">
        <f>ROUND(((B48/CE61)*AT61),0)</f>
        <v>0</v>
      </c>
      <c r="AU48" s="289">
        <f>ROUND(((B48/CE61)*AU61),0)</f>
        <v>0</v>
      </c>
      <c r="AV48" s="289">
        <f>ROUND(((B48/CE61)*AV61),0)</f>
        <v>0</v>
      </c>
      <c r="AW48" s="289">
        <f>ROUND(((B48/CE61)*AW61),0)</f>
        <v>0</v>
      </c>
      <c r="AX48" s="289">
        <f>ROUND(((B48/CE61)*AX61),0)</f>
        <v>0</v>
      </c>
      <c r="AY48" s="289">
        <f>ROUND(((B48/CE61)*AY61),0)</f>
        <v>0</v>
      </c>
      <c r="AZ48" s="289">
        <f>ROUND(((B48/CE61)*AZ61),0)</f>
        <v>0</v>
      </c>
      <c r="BA48" s="289">
        <f>ROUND(((B48/CE61)*BA61),0)</f>
        <v>0</v>
      </c>
      <c r="BB48" s="289">
        <f>ROUND(((B48/CE61)*BB61),0)</f>
        <v>0</v>
      </c>
      <c r="BC48" s="289">
        <f>ROUND(((B48/CE61)*BC61),0)</f>
        <v>0</v>
      </c>
      <c r="BD48" s="289">
        <f>ROUND(((B48/CE61)*BD61),0)</f>
        <v>0</v>
      </c>
      <c r="BE48" s="289">
        <f>ROUND(((B48/CE61)*BE61),0)</f>
        <v>0</v>
      </c>
      <c r="BF48" s="289">
        <f>ROUND(((B48/CE61)*BF61),0)</f>
        <v>0</v>
      </c>
      <c r="BG48" s="289">
        <f>ROUND(((B48/CE61)*BG61),0)</f>
        <v>0</v>
      </c>
      <c r="BH48" s="289">
        <f>ROUND(((B48/CE61)*BH61),0)</f>
        <v>0</v>
      </c>
      <c r="BI48" s="289">
        <f>ROUND(((B48/CE61)*BI61),0)</f>
        <v>0</v>
      </c>
      <c r="BJ48" s="289">
        <f>ROUND(((B48/CE61)*BJ61),0)</f>
        <v>0</v>
      </c>
      <c r="BK48" s="289">
        <f>ROUND(((B48/CE61)*BK61),0)</f>
        <v>0</v>
      </c>
      <c r="BL48" s="289">
        <f>ROUND(((B48/CE61)*BL61),0)</f>
        <v>0</v>
      </c>
      <c r="BM48" s="289">
        <f>ROUND(((B48/CE61)*BM61),0)</f>
        <v>0</v>
      </c>
      <c r="BN48" s="289">
        <f>ROUND(((B48/CE61)*BN61),0)</f>
        <v>0</v>
      </c>
      <c r="BO48" s="289">
        <f>ROUND(((B48/CE61)*BO61),0)</f>
        <v>0</v>
      </c>
      <c r="BP48" s="289">
        <f>ROUND(((B48/CE61)*BP61),0)</f>
        <v>0</v>
      </c>
      <c r="BQ48" s="289">
        <f>ROUND(((B48/CE61)*BQ61),0)</f>
        <v>0</v>
      </c>
      <c r="BR48" s="289">
        <f>ROUND(((B48/CE61)*BR61),0)</f>
        <v>0</v>
      </c>
      <c r="BS48" s="289">
        <f>ROUND(((B48/CE61)*BS61),0)</f>
        <v>0</v>
      </c>
      <c r="BT48" s="289">
        <f>ROUND(((B48/CE61)*BT61),0)</f>
        <v>0</v>
      </c>
      <c r="BU48" s="289">
        <f>ROUND(((B48/CE61)*BU61),0)</f>
        <v>0</v>
      </c>
      <c r="BV48" s="289">
        <f>ROUND(((B48/CE61)*BV61),0)</f>
        <v>0</v>
      </c>
      <c r="BW48" s="289">
        <f>ROUND(((B48/CE61)*BW61),0)</f>
        <v>0</v>
      </c>
      <c r="BX48" s="289">
        <f>ROUND(((B48/CE61)*BX61),0)</f>
        <v>0</v>
      </c>
      <c r="BY48" s="289">
        <f>ROUND(((B48/CE61)*BY61),0)</f>
        <v>0</v>
      </c>
      <c r="BZ48" s="289">
        <f>ROUND(((B48/CE61)*BZ61),0)</f>
        <v>0</v>
      </c>
      <c r="CA48" s="289">
        <f>ROUND(((B48/CE61)*CA61),0)</f>
        <v>0</v>
      </c>
      <c r="CB48" s="289">
        <f>ROUND(((B48/CE61)*CB61),0)</f>
        <v>0</v>
      </c>
      <c r="CC48" s="289">
        <f>ROUND(((B48/CE61)*CC61),0)</f>
        <v>0</v>
      </c>
      <c r="CD48" s="289"/>
      <c r="CE48" s="289">
        <f>SUM(C48:CD48)</f>
        <v>0</v>
      </c>
      <c r="CF48" s="311"/>
    </row>
    <row r="49" spans="1:84" ht="12.65" customHeight="1" x14ac:dyDescent="0.35">
      <c r="A49" s="289" t="s">
        <v>206</v>
      </c>
      <c r="B49" s="289">
        <f>B47+B48</f>
        <v>14630645.089999998</v>
      </c>
      <c r="C49" s="289"/>
      <c r="D49" s="289"/>
      <c r="E49" s="289"/>
      <c r="F49" s="289"/>
      <c r="G49" s="289"/>
      <c r="H49" s="289"/>
      <c r="I49" s="289"/>
      <c r="J49" s="289"/>
      <c r="K49" s="289"/>
      <c r="L49" s="289"/>
      <c r="M49" s="289"/>
      <c r="N49" s="289"/>
      <c r="O49" s="289"/>
      <c r="P49" s="289"/>
      <c r="Q49" s="289"/>
      <c r="R49" s="289"/>
      <c r="S49" s="289"/>
      <c r="T49" s="289"/>
      <c r="U49" s="289"/>
      <c r="V49" s="289"/>
      <c r="W49" s="289"/>
      <c r="X49" s="289"/>
      <c r="Y49" s="289"/>
      <c r="Z49" s="289"/>
      <c r="AA49" s="289"/>
      <c r="AB49" s="289"/>
      <c r="AC49" s="289"/>
      <c r="AD49" s="289"/>
      <c r="AE49" s="289"/>
      <c r="AF49" s="289"/>
      <c r="AG49" s="289"/>
      <c r="AH49" s="289"/>
      <c r="AI49" s="289"/>
      <c r="AJ49" s="289"/>
      <c r="AK49" s="289"/>
      <c r="AL49" s="289"/>
      <c r="AM49" s="289"/>
      <c r="AN49" s="289"/>
      <c r="AO49" s="289"/>
      <c r="AP49" s="289"/>
      <c r="AQ49" s="289"/>
      <c r="AR49" s="289"/>
      <c r="AS49" s="289"/>
      <c r="AT49" s="289"/>
      <c r="AU49" s="289"/>
      <c r="AV49" s="289"/>
      <c r="AW49" s="289"/>
      <c r="AX49" s="289"/>
      <c r="AY49" s="289"/>
      <c r="AZ49" s="289"/>
      <c r="BA49" s="289"/>
      <c r="BB49" s="289"/>
      <c r="BC49" s="289"/>
      <c r="BD49" s="289"/>
      <c r="BE49" s="289"/>
      <c r="BF49" s="289"/>
      <c r="BG49" s="289"/>
      <c r="BH49" s="289"/>
      <c r="BI49" s="289"/>
      <c r="BJ49" s="289"/>
      <c r="BK49" s="289"/>
      <c r="BL49" s="289"/>
      <c r="BM49" s="289"/>
      <c r="BN49" s="289"/>
      <c r="BO49" s="289"/>
      <c r="BP49" s="289"/>
      <c r="BQ49" s="289"/>
      <c r="BR49" s="289"/>
      <c r="BS49" s="289"/>
      <c r="BT49" s="289"/>
      <c r="BU49" s="289"/>
      <c r="BV49" s="289"/>
      <c r="BW49" s="289"/>
      <c r="BX49" s="289"/>
      <c r="BY49" s="289"/>
      <c r="BZ49" s="289"/>
      <c r="CA49" s="289"/>
      <c r="CB49" s="289"/>
      <c r="CC49" s="289"/>
      <c r="CD49" s="289"/>
      <c r="CE49" s="289"/>
      <c r="CF49" s="355"/>
    </row>
    <row r="50" spans="1:84" ht="12.65" customHeight="1" x14ac:dyDescent="0.35">
      <c r="A50" s="289" t="s">
        <v>6</v>
      </c>
      <c r="B50" s="289"/>
      <c r="C50" s="289"/>
      <c r="D50" s="289"/>
      <c r="E50" s="289"/>
      <c r="F50" s="289"/>
      <c r="G50" s="289"/>
      <c r="H50" s="289"/>
      <c r="I50" s="289"/>
      <c r="J50" s="289"/>
      <c r="K50" s="289"/>
      <c r="L50" s="289"/>
      <c r="M50" s="289"/>
      <c r="N50" s="289"/>
      <c r="O50" s="289"/>
      <c r="P50" s="289"/>
      <c r="Q50" s="289"/>
      <c r="R50" s="289"/>
      <c r="S50" s="289"/>
      <c r="T50" s="289"/>
      <c r="U50" s="289"/>
      <c r="V50" s="289"/>
      <c r="W50" s="289"/>
      <c r="X50" s="289"/>
      <c r="Y50" s="289"/>
      <c r="Z50" s="289"/>
      <c r="AA50" s="289"/>
      <c r="AB50" s="289"/>
      <c r="AC50" s="289"/>
      <c r="AD50" s="289"/>
      <c r="AE50" s="289"/>
      <c r="AF50" s="289"/>
      <c r="AG50" s="289"/>
      <c r="AH50" s="289"/>
      <c r="AI50" s="289"/>
      <c r="AJ50" s="289"/>
      <c r="AK50" s="289"/>
      <c r="AL50" s="289"/>
      <c r="AM50" s="289"/>
      <c r="AN50" s="289"/>
      <c r="AO50" s="289"/>
      <c r="AP50" s="289"/>
      <c r="AQ50" s="289"/>
      <c r="AR50" s="289"/>
      <c r="AS50" s="289"/>
      <c r="AT50" s="289"/>
      <c r="AU50" s="289"/>
      <c r="AV50" s="289"/>
      <c r="AW50" s="289"/>
      <c r="AX50" s="289"/>
      <c r="AY50" s="289"/>
      <c r="AZ50" s="289"/>
      <c r="BA50" s="289"/>
      <c r="BB50" s="289"/>
      <c r="BC50" s="289"/>
      <c r="BD50" s="289"/>
      <c r="BE50" s="289"/>
      <c r="BF50" s="289"/>
      <c r="BG50" s="289"/>
      <c r="BH50" s="289"/>
      <c r="BI50" s="289"/>
      <c r="BJ50" s="289"/>
      <c r="BK50" s="289"/>
      <c r="BL50" s="289"/>
      <c r="BM50" s="289"/>
      <c r="BN50" s="289"/>
      <c r="BO50" s="289"/>
      <c r="BP50" s="289"/>
      <c r="BQ50" s="289"/>
      <c r="BR50" s="289"/>
      <c r="BS50" s="289"/>
      <c r="BT50" s="289"/>
      <c r="BU50" s="289"/>
      <c r="BV50" s="289"/>
      <c r="BW50" s="289"/>
      <c r="BX50" s="289"/>
      <c r="BY50" s="289"/>
      <c r="BZ50" s="289"/>
      <c r="CA50" s="289"/>
      <c r="CB50" s="289"/>
      <c r="CC50" s="289"/>
      <c r="CD50" s="289"/>
      <c r="CE50" s="289"/>
      <c r="CF50" s="355"/>
    </row>
    <row r="51" spans="1:84" ht="12.65" customHeight="1" x14ac:dyDescent="0.35">
      <c r="A51" s="293" t="s">
        <v>207</v>
      </c>
      <c r="B51" s="291">
        <v>547259.82999999996</v>
      </c>
      <c r="C51" s="291"/>
      <c r="D51" s="291"/>
      <c r="E51" s="291"/>
      <c r="F51" s="291"/>
      <c r="G51" s="291"/>
      <c r="H51" s="291"/>
      <c r="I51" s="291"/>
      <c r="J51" s="291"/>
      <c r="K51" s="291"/>
      <c r="L51" s="291"/>
      <c r="M51" s="291"/>
      <c r="N51" s="291"/>
      <c r="O51" s="291"/>
      <c r="P51" s="291"/>
      <c r="Q51" s="291"/>
      <c r="R51" s="291"/>
      <c r="S51" s="291"/>
      <c r="T51" s="291"/>
      <c r="U51" s="291"/>
      <c r="V51" s="291"/>
      <c r="W51" s="291"/>
      <c r="X51" s="291"/>
      <c r="Y51" s="291"/>
      <c r="Z51" s="291"/>
      <c r="AA51" s="291"/>
      <c r="AB51" s="291"/>
      <c r="AC51" s="291"/>
      <c r="AD51" s="291"/>
      <c r="AE51" s="291"/>
      <c r="AF51" s="291"/>
      <c r="AG51" s="291"/>
      <c r="AH51" s="291"/>
      <c r="AI51" s="291"/>
      <c r="AJ51" s="291"/>
      <c r="AK51" s="291"/>
      <c r="AL51" s="291"/>
      <c r="AM51" s="291"/>
      <c r="AN51" s="291"/>
      <c r="AO51" s="291"/>
      <c r="AP51" s="291">
        <v>547259.82999999996</v>
      </c>
      <c r="AQ51" s="291"/>
      <c r="AR51" s="291"/>
      <c r="AS51" s="291"/>
      <c r="AT51" s="291"/>
      <c r="AU51" s="291"/>
      <c r="AV51" s="291"/>
      <c r="AW51" s="291"/>
      <c r="AX51" s="291"/>
      <c r="AY51" s="291"/>
      <c r="AZ51" s="291"/>
      <c r="BA51" s="291"/>
      <c r="BB51" s="291"/>
      <c r="BC51" s="291"/>
      <c r="BD51" s="291"/>
      <c r="BE51" s="291"/>
      <c r="BF51" s="291"/>
      <c r="BG51" s="291"/>
      <c r="BH51" s="291"/>
      <c r="BI51" s="291"/>
      <c r="BJ51" s="291"/>
      <c r="BK51" s="291"/>
      <c r="BL51" s="291"/>
      <c r="BM51" s="291"/>
      <c r="BN51" s="291"/>
      <c r="BO51" s="291"/>
      <c r="BP51" s="291"/>
      <c r="BQ51" s="291"/>
      <c r="BR51" s="291"/>
      <c r="BS51" s="291"/>
      <c r="BT51" s="291"/>
      <c r="BU51" s="291"/>
      <c r="BV51" s="291"/>
      <c r="BW51" s="291"/>
      <c r="BX51" s="291"/>
      <c r="BY51" s="291"/>
      <c r="BZ51" s="291"/>
      <c r="CA51" s="291"/>
      <c r="CB51" s="291"/>
      <c r="CC51" s="291"/>
      <c r="CD51" s="289"/>
      <c r="CE51" s="289">
        <f>SUM(C51:CD51)</f>
        <v>547259.82999999996</v>
      </c>
      <c r="CF51" s="355"/>
    </row>
    <row r="52" spans="1:84" ht="12.65" customHeight="1" x14ac:dyDescent="0.35">
      <c r="A52" s="293" t="s">
        <v>208</v>
      </c>
      <c r="B52" s="291">
        <v>4428168.04</v>
      </c>
      <c r="C52" s="289">
        <f>ROUND((B52/(CE76+CF76)*C76),0)</f>
        <v>185747</v>
      </c>
      <c r="D52" s="289">
        <f>ROUND((B52/(CE76+CF76)*D76),0)</f>
        <v>0</v>
      </c>
      <c r="E52" s="289">
        <f>ROUND((B52/(CE76+CF76)*E76),0)</f>
        <v>364560</v>
      </c>
      <c r="F52" s="289">
        <f>ROUND((B52/(CE76+CF76)*F76),0)</f>
        <v>0</v>
      </c>
      <c r="G52" s="289">
        <f>ROUND((B52/(CE76+CF76)*G76),0)</f>
        <v>0</v>
      </c>
      <c r="H52" s="289">
        <f>ROUND((B52/(CE76+CF76)*H76),0)</f>
        <v>0</v>
      </c>
      <c r="I52" s="289">
        <f>ROUND((B52/(CE76+CF76)*I76),0)</f>
        <v>0</v>
      </c>
      <c r="J52" s="289">
        <f>ROUND((B52/(CE76+CF76)*J76),0)</f>
        <v>22336</v>
      </c>
      <c r="K52" s="289">
        <f>ROUND((B52/(CE76+CF76)*K76),0)</f>
        <v>0</v>
      </c>
      <c r="L52" s="289">
        <f>ROUND((B52/(CE76+CF76)*L76),0)</f>
        <v>0</v>
      </c>
      <c r="M52" s="289">
        <f>ROUND((B52/(CE76+CF76)*M76),0)</f>
        <v>0</v>
      </c>
      <c r="N52" s="289">
        <f>ROUND((B52/(CE76+CF76)*N76),0)</f>
        <v>0</v>
      </c>
      <c r="O52" s="289">
        <f>ROUND((B52/(CE76+CF76)*O76),0)</f>
        <v>54101</v>
      </c>
      <c r="P52" s="289">
        <f>ROUND((B52/(CE76+CF76)*P76),0)</f>
        <v>255598</v>
      </c>
      <c r="Q52" s="289">
        <f>ROUND((B52/(CE76+CF76)*Q76),0)</f>
        <v>98272</v>
      </c>
      <c r="R52" s="289">
        <f>ROUND((B52/(CE76+CF76)*R76),0)</f>
        <v>34767</v>
      </c>
      <c r="S52" s="289">
        <f>ROUND((B52/(CE76+CF76)*S76),0)</f>
        <v>119256</v>
      </c>
      <c r="T52" s="289">
        <f>ROUND((B52/(CE76+CF76)*T76),0)</f>
        <v>0</v>
      </c>
      <c r="U52" s="289">
        <f>ROUND((B52/(CE76+CF76)*U76),0)</f>
        <v>520790</v>
      </c>
      <c r="V52" s="289">
        <f>ROUND((B52/(CE76+CF76)*V76),0)</f>
        <v>0</v>
      </c>
      <c r="W52" s="289">
        <f>ROUND((B52/(CE76+CF76)*W76),0)</f>
        <v>130155</v>
      </c>
      <c r="X52" s="289">
        <f>ROUND((B52/(CE76+CF76)*X76),0)</f>
        <v>384817</v>
      </c>
      <c r="Y52" s="289">
        <f>ROUND((B52/(CE76+CF76)*Y76),0)</f>
        <v>346251</v>
      </c>
      <c r="Z52" s="289">
        <f>ROUND((B52/(CE76+CF76)*Z76),0)</f>
        <v>0</v>
      </c>
      <c r="AA52" s="289">
        <f>ROUND((B52/(CE76+CF76)*AA76),0)</f>
        <v>9540</v>
      </c>
      <c r="AB52" s="289">
        <f>ROUND((B52/(CE76+CF76)*AB76),0)</f>
        <v>169363</v>
      </c>
      <c r="AC52" s="289">
        <f>ROUND((B52/(CE76+CF76)*AC76),0)</f>
        <v>124725</v>
      </c>
      <c r="AD52" s="289">
        <f>ROUND((B52/(CE76+CF76)*AD76),0)</f>
        <v>0</v>
      </c>
      <c r="AE52" s="289">
        <f>ROUND((B52/(CE76+CF76)*AE76),0)</f>
        <v>134292</v>
      </c>
      <c r="AF52" s="289">
        <f>ROUND((B52/(CE76+CF76)*AF76),0)</f>
        <v>0</v>
      </c>
      <c r="AG52" s="289">
        <f>ROUND((B52/(CE76+CF76)*AG76),0)</f>
        <v>962729</v>
      </c>
      <c r="AH52" s="289">
        <f>ROUND((B52/(CE76+CF76)*AH76),0)</f>
        <v>0</v>
      </c>
      <c r="AI52" s="289">
        <f>ROUND((B52/(CE76+CF76)*AI76),0)</f>
        <v>0</v>
      </c>
      <c r="AJ52" s="289">
        <f>ROUND((B52/(CE76+CF76)*AJ76),0)</f>
        <v>0</v>
      </c>
      <c r="AK52" s="289">
        <f>ROUND((B52/(CE76+CF76)*AK76),0)</f>
        <v>0</v>
      </c>
      <c r="AL52" s="289">
        <f>ROUND((B52/(CE76+CF76)*AL76),0)</f>
        <v>0</v>
      </c>
      <c r="AM52" s="289">
        <f>ROUND((B52/(CE76+CF76)*AM76),0)</f>
        <v>0</v>
      </c>
      <c r="AN52" s="289">
        <f>ROUND((B52/(CE76+CF76)*AN76),0)</f>
        <v>0</v>
      </c>
      <c r="AO52" s="289">
        <f>ROUND((B52/(CE76+CF76)*AO76),0)</f>
        <v>0</v>
      </c>
      <c r="AP52" s="289">
        <f>ROUND((B52/(CE76+CF76)*AP76),0)</f>
        <v>506443</v>
      </c>
      <c r="AQ52" s="289">
        <f>ROUND((B52/(CE76+CF76)*AQ76),0)</f>
        <v>0</v>
      </c>
      <c r="AR52" s="289">
        <f>ROUND((B52/(CE76+CF76)*AR76),0)</f>
        <v>0</v>
      </c>
      <c r="AS52" s="289">
        <f>ROUND((B52/(CE76+CF76)*AS76),0)</f>
        <v>0</v>
      </c>
      <c r="AT52" s="289">
        <f>ROUND((B52/(CE76+CF76)*AT76),0)</f>
        <v>0</v>
      </c>
      <c r="AU52" s="289">
        <f>ROUND((B52/(CE76+CF76)*AU76),0)</f>
        <v>0</v>
      </c>
      <c r="AV52" s="289">
        <f>ROUND((B52/(CE76+CF76)*AV76),0)</f>
        <v>4427</v>
      </c>
      <c r="AW52" s="289">
        <f>ROUND((B52/(CE76+CF76)*AW76),0)</f>
        <v>0</v>
      </c>
      <c r="AX52" s="289">
        <f>ROUND((B52/(CE76+CF76)*AX76),0)</f>
        <v>0</v>
      </c>
      <c r="AY52" s="289">
        <f>ROUND((B52/(CE76+CF76)*AY76),0)</f>
        <v>0</v>
      </c>
      <c r="AZ52" s="289">
        <f>ROUND((B52/(CE76+CF76)*AZ76),0)</f>
        <v>0</v>
      </c>
      <c r="BA52" s="289">
        <f>ROUND((B52/(CE76+CF76)*BA76),0)</f>
        <v>0</v>
      </c>
      <c r="BB52" s="289">
        <f>ROUND((B52/(CE76+CF76)*BB76),0)</f>
        <v>0</v>
      </c>
      <c r="BC52" s="289">
        <f>ROUND((B52/(CE76+CF76)*BC76),0)</f>
        <v>0</v>
      </c>
      <c r="BD52" s="289">
        <f>ROUND((B52/(CE76+CF76)*BD76),0)</f>
        <v>0</v>
      </c>
      <c r="BE52" s="289">
        <f>ROUND((B52/(CE76+CF76)*BE76),0)</f>
        <v>0</v>
      </c>
      <c r="BF52" s="289">
        <f>ROUND((B52/(CE76+CF76)*BF76),0)</f>
        <v>0</v>
      </c>
      <c r="BG52" s="289">
        <f>ROUND((B52/(CE76+CF76)*BG76),0)</f>
        <v>0</v>
      </c>
      <c r="BH52" s="289">
        <f>ROUND((B52/(CE76+CF76)*BH76),0)</f>
        <v>0</v>
      </c>
      <c r="BI52" s="289">
        <f>ROUND((B52/(CE76+CF76)*BI76),0)</f>
        <v>0</v>
      </c>
      <c r="BJ52" s="289">
        <f>ROUND((B52/(CE76+CF76)*BJ76),0)</f>
        <v>0</v>
      </c>
      <c r="BK52" s="289">
        <f>ROUND((B52/(CE76+CF76)*BK76),0)</f>
        <v>0</v>
      </c>
      <c r="BL52" s="289">
        <f>ROUND((B52/(CE76+CF76)*BL76),0)</f>
        <v>0</v>
      </c>
      <c r="BM52" s="289">
        <f>ROUND((B52/(CE76+CF76)*BM76),0)</f>
        <v>0</v>
      </c>
      <c r="BN52" s="289">
        <f>ROUND((B52/(CE76+CF76)*BN76),0)</f>
        <v>0</v>
      </c>
      <c r="BO52" s="289">
        <f>ROUND((B52/(CE76+CF76)*BO76),0)</f>
        <v>0</v>
      </c>
      <c r="BP52" s="289">
        <f>ROUND((B52/(CE76+CF76)*BP76),0)</f>
        <v>0</v>
      </c>
      <c r="BQ52" s="289">
        <f>ROUND((B52/(CE76+CF76)*BQ76),0)</f>
        <v>0</v>
      </c>
      <c r="BR52" s="289">
        <f>ROUND((B52/(CE76+CF76)*BR76),0)</f>
        <v>0</v>
      </c>
      <c r="BS52" s="289">
        <f>ROUND((B52/(CE76+CF76)*BS76),0)</f>
        <v>0</v>
      </c>
      <c r="BT52" s="289">
        <f>ROUND((B52/(CE76+CF76)*BT76),0)</f>
        <v>0</v>
      </c>
      <c r="BU52" s="289">
        <f>ROUND((B52/(CE76+CF76)*BU76),0)</f>
        <v>0</v>
      </c>
      <c r="BV52" s="289">
        <f>ROUND((B52/(CE76+CF76)*BV76),0)</f>
        <v>0</v>
      </c>
      <c r="BW52" s="289">
        <f>ROUND((B52/(CE76+CF76)*BW76),0)</f>
        <v>0</v>
      </c>
      <c r="BX52" s="289">
        <f>ROUND((B52/(CE76+CF76)*BX76),0)</f>
        <v>0</v>
      </c>
      <c r="BY52" s="289">
        <f>ROUND((B52/(CE76+CF76)*BY76),0)</f>
        <v>0</v>
      </c>
      <c r="BZ52" s="289">
        <f>ROUND((B52/(CE76+CF76)*BZ76),0)</f>
        <v>0</v>
      </c>
      <c r="CA52" s="289">
        <f>ROUND((B52/(CE76+CF76)*CA76),0)</f>
        <v>0</v>
      </c>
      <c r="CB52" s="289">
        <f>ROUND((B52/(CE76+CF76)*CB76),0)</f>
        <v>0</v>
      </c>
      <c r="CC52" s="289">
        <f>ROUND((B52/(CE76+CF76)*CC76),0)</f>
        <v>0</v>
      </c>
      <c r="CD52" s="289"/>
      <c r="CE52" s="289">
        <f>SUM(C52:CD52)</f>
        <v>4428169</v>
      </c>
      <c r="CF52" s="355"/>
    </row>
    <row r="53" spans="1:84" ht="12.65" customHeight="1" x14ac:dyDescent="0.35">
      <c r="A53" s="289" t="s">
        <v>206</v>
      </c>
      <c r="B53" s="289">
        <f>B51+B52</f>
        <v>4975427.87</v>
      </c>
      <c r="C53" s="289"/>
      <c r="D53" s="289"/>
      <c r="E53" s="289"/>
      <c r="F53" s="289"/>
      <c r="G53" s="289"/>
      <c r="H53" s="289"/>
      <c r="I53" s="289"/>
      <c r="J53" s="289"/>
      <c r="K53" s="289"/>
      <c r="L53" s="289"/>
      <c r="M53" s="289"/>
      <c r="N53" s="289"/>
      <c r="O53" s="289"/>
      <c r="P53" s="289"/>
      <c r="Q53" s="289"/>
      <c r="R53" s="289"/>
      <c r="S53" s="289"/>
      <c r="T53" s="289"/>
      <c r="U53" s="289"/>
      <c r="V53" s="289"/>
      <c r="W53" s="289"/>
      <c r="X53" s="289"/>
      <c r="Y53" s="289"/>
      <c r="Z53" s="289"/>
      <c r="AA53" s="289"/>
      <c r="AB53" s="289"/>
      <c r="AC53" s="289"/>
      <c r="AD53" s="289"/>
      <c r="AE53" s="289"/>
      <c r="AF53" s="289"/>
      <c r="AG53" s="289"/>
      <c r="AH53" s="289"/>
      <c r="AI53" s="289"/>
      <c r="AJ53" s="289"/>
      <c r="AK53" s="289"/>
      <c r="AL53" s="289"/>
      <c r="AM53" s="289"/>
      <c r="AN53" s="289"/>
      <c r="AO53" s="289"/>
      <c r="AP53" s="289"/>
      <c r="AQ53" s="289"/>
      <c r="AR53" s="289"/>
      <c r="AS53" s="289"/>
      <c r="AT53" s="289"/>
      <c r="AU53" s="289"/>
      <c r="AV53" s="289"/>
      <c r="AW53" s="289"/>
      <c r="AX53" s="289"/>
      <c r="AY53" s="289"/>
      <c r="AZ53" s="289"/>
      <c r="BA53" s="289"/>
      <c r="BB53" s="289"/>
      <c r="BC53" s="289"/>
      <c r="BD53" s="289"/>
      <c r="BE53" s="289"/>
      <c r="BF53" s="289"/>
      <c r="BG53" s="289"/>
      <c r="BH53" s="289"/>
      <c r="BI53" s="289"/>
      <c r="BJ53" s="289"/>
      <c r="BK53" s="289"/>
      <c r="BL53" s="289"/>
      <c r="BM53" s="289"/>
      <c r="BN53" s="289"/>
      <c r="BO53" s="289"/>
      <c r="BP53" s="289"/>
      <c r="BQ53" s="289"/>
      <c r="BR53" s="289"/>
      <c r="BS53" s="289"/>
      <c r="BT53" s="289"/>
      <c r="BU53" s="289"/>
      <c r="BV53" s="289"/>
      <c r="BW53" s="289"/>
      <c r="BX53" s="289"/>
      <c r="BY53" s="289"/>
      <c r="BZ53" s="289"/>
      <c r="CA53" s="289"/>
      <c r="CB53" s="289"/>
      <c r="CC53" s="289"/>
      <c r="CD53" s="289"/>
      <c r="CE53" s="289"/>
      <c r="CF53" s="355"/>
    </row>
    <row r="54" spans="1:84" ht="12.65" customHeight="1" x14ac:dyDescent="0.35">
      <c r="A54" s="401"/>
      <c r="B54" s="401"/>
      <c r="C54" s="403"/>
      <c r="D54" s="401"/>
      <c r="E54" s="401"/>
      <c r="F54" s="401"/>
      <c r="G54" s="401"/>
      <c r="H54" s="401"/>
      <c r="I54" s="401"/>
      <c r="J54" s="401"/>
      <c r="K54" s="401"/>
      <c r="L54" s="401"/>
      <c r="M54" s="401"/>
      <c r="N54" s="401"/>
      <c r="O54" s="401"/>
      <c r="P54" s="401"/>
      <c r="Q54" s="401"/>
      <c r="R54" s="401"/>
      <c r="S54" s="401"/>
      <c r="T54" s="401"/>
      <c r="U54" s="401"/>
      <c r="V54" s="401"/>
      <c r="W54" s="401"/>
      <c r="X54" s="401"/>
      <c r="Y54" s="401"/>
      <c r="Z54" s="401"/>
      <c r="AA54" s="401"/>
      <c r="AB54" s="401"/>
      <c r="AC54" s="401"/>
      <c r="AD54" s="401"/>
      <c r="AE54" s="401"/>
      <c r="AF54" s="401"/>
      <c r="AG54" s="401"/>
      <c r="AH54" s="401"/>
      <c r="AI54" s="401"/>
      <c r="AJ54" s="401"/>
      <c r="AK54" s="401"/>
      <c r="AL54" s="401"/>
      <c r="AM54" s="401"/>
      <c r="AN54" s="401"/>
      <c r="AO54" s="401"/>
      <c r="AP54" s="401"/>
      <c r="AQ54" s="401"/>
      <c r="AR54" s="401"/>
      <c r="AS54" s="401"/>
      <c r="AT54" s="401"/>
      <c r="AU54" s="401"/>
      <c r="AV54" s="401"/>
      <c r="AW54" s="401"/>
      <c r="AX54" s="401"/>
      <c r="AY54" s="401"/>
      <c r="AZ54" s="401"/>
      <c r="BA54" s="401"/>
      <c r="BB54" s="401"/>
      <c r="BC54" s="401"/>
      <c r="BD54" s="401"/>
      <c r="BE54" s="401"/>
      <c r="BF54" s="401"/>
      <c r="BG54" s="401"/>
      <c r="BH54" s="401"/>
      <c r="BI54" s="401"/>
      <c r="BJ54" s="401"/>
      <c r="BK54" s="401"/>
      <c r="BL54" s="401"/>
      <c r="BM54" s="401"/>
      <c r="BN54" s="401"/>
      <c r="BO54" s="401"/>
      <c r="BP54" s="401"/>
      <c r="BQ54" s="401"/>
      <c r="BR54" s="401"/>
      <c r="BS54" s="401"/>
      <c r="BT54" s="401"/>
      <c r="BU54" s="401"/>
      <c r="BV54" s="401"/>
      <c r="BW54" s="401"/>
      <c r="BX54" s="401"/>
      <c r="BY54" s="401"/>
      <c r="BZ54" s="401"/>
      <c r="CA54" s="401"/>
      <c r="CB54" s="401"/>
      <c r="CC54" s="401"/>
      <c r="CD54" s="401"/>
      <c r="CE54" s="401"/>
      <c r="CF54" s="355"/>
    </row>
    <row r="55" spans="1:84" ht="15.75" customHeight="1" x14ac:dyDescent="0.35">
      <c r="A55" s="400" t="s">
        <v>209</v>
      </c>
      <c r="B55" s="401"/>
      <c r="C55" s="402" t="s">
        <v>10</v>
      </c>
      <c r="D55" s="399" t="s">
        <v>11</v>
      </c>
      <c r="E55" s="399" t="s">
        <v>12</v>
      </c>
      <c r="F55" s="399" t="s">
        <v>13</v>
      </c>
      <c r="G55" s="399" t="s">
        <v>14</v>
      </c>
      <c r="H55" s="399" t="s">
        <v>15</v>
      </c>
      <c r="I55" s="399" t="s">
        <v>16</v>
      </c>
      <c r="J55" s="399" t="s">
        <v>17</v>
      </c>
      <c r="K55" s="399" t="s">
        <v>18</v>
      </c>
      <c r="L55" s="399" t="s">
        <v>19</v>
      </c>
      <c r="M55" s="399" t="s">
        <v>20</v>
      </c>
      <c r="N55" s="399" t="s">
        <v>21</v>
      </c>
      <c r="O55" s="399" t="s">
        <v>22</v>
      </c>
      <c r="P55" s="399" t="s">
        <v>23</v>
      </c>
      <c r="Q55" s="399" t="s">
        <v>24</v>
      </c>
      <c r="R55" s="399" t="s">
        <v>25</v>
      </c>
      <c r="S55" s="399" t="s">
        <v>26</v>
      </c>
      <c r="T55" s="405" t="s">
        <v>27</v>
      </c>
      <c r="U55" s="399" t="s">
        <v>28</v>
      </c>
      <c r="V55" s="399" t="s">
        <v>29</v>
      </c>
      <c r="W55" s="399" t="s">
        <v>30</v>
      </c>
      <c r="X55" s="399" t="s">
        <v>31</v>
      </c>
      <c r="Y55" s="399" t="s">
        <v>32</v>
      </c>
      <c r="Z55" s="399" t="s">
        <v>33</v>
      </c>
      <c r="AA55" s="399" t="s">
        <v>34</v>
      </c>
      <c r="AB55" s="399" t="s">
        <v>35</v>
      </c>
      <c r="AC55" s="399" t="s">
        <v>36</v>
      </c>
      <c r="AD55" s="399" t="s">
        <v>37</v>
      </c>
      <c r="AE55" s="399" t="s">
        <v>38</v>
      </c>
      <c r="AF55" s="399" t="s">
        <v>39</v>
      </c>
      <c r="AG55" s="399" t="s">
        <v>40</v>
      </c>
      <c r="AH55" s="399" t="s">
        <v>41</v>
      </c>
      <c r="AI55" s="399" t="s">
        <v>42</v>
      </c>
      <c r="AJ55" s="399" t="s">
        <v>43</v>
      </c>
      <c r="AK55" s="399" t="s">
        <v>44</v>
      </c>
      <c r="AL55" s="399" t="s">
        <v>45</v>
      </c>
      <c r="AM55" s="399" t="s">
        <v>46</v>
      </c>
      <c r="AN55" s="399" t="s">
        <v>47</v>
      </c>
      <c r="AO55" s="399" t="s">
        <v>48</v>
      </c>
      <c r="AP55" s="399" t="s">
        <v>49</v>
      </c>
      <c r="AQ55" s="399" t="s">
        <v>50</v>
      </c>
      <c r="AR55" s="399" t="s">
        <v>51</v>
      </c>
      <c r="AS55" s="399" t="s">
        <v>52</v>
      </c>
      <c r="AT55" s="399" t="s">
        <v>53</v>
      </c>
      <c r="AU55" s="399" t="s">
        <v>54</v>
      </c>
      <c r="AV55" s="399" t="s">
        <v>55</v>
      </c>
      <c r="AW55" s="399" t="s">
        <v>56</v>
      </c>
      <c r="AX55" s="399" t="s">
        <v>57</v>
      </c>
      <c r="AY55" s="399" t="s">
        <v>58</v>
      </c>
      <c r="AZ55" s="399" t="s">
        <v>59</v>
      </c>
      <c r="BA55" s="399" t="s">
        <v>60</v>
      </c>
      <c r="BB55" s="399" t="s">
        <v>61</v>
      </c>
      <c r="BC55" s="399" t="s">
        <v>62</v>
      </c>
      <c r="BD55" s="399" t="s">
        <v>63</v>
      </c>
      <c r="BE55" s="399" t="s">
        <v>64</v>
      </c>
      <c r="BF55" s="399" t="s">
        <v>65</v>
      </c>
      <c r="BG55" s="399" t="s">
        <v>66</v>
      </c>
      <c r="BH55" s="399" t="s">
        <v>67</v>
      </c>
      <c r="BI55" s="399" t="s">
        <v>68</v>
      </c>
      <c r="BJ55" s="399" t="s">
        <v>69</v>
      </c>
      <c r="BK55" s="399" t="s">
        <v>70</v>
      </c>
      <c r="BL55" s="399" t="s">
        <v>71</v>
      </c>
      <c r="BM55" s="399" t="s">
        <v>72</v>
      </c>
      <c r="BN55" s="399" t="s">
        <v>73</v>
      </c>
      <c r="BO55" s="399" t="s">
        <v>74</v>
      </c>
      <c r="BP55" s="399" t="s">
        <v>75</v>
      </c>
      <c r="BQ55" s="399" t="s">
        <v>76</v>
      </c>
      <c r="BR55" s="399" t="s">
        <v>77</v>
      </c>
      <c r="BS55" s="399" t="s">
        <v>78</v>
      </c>
      <c r="BT55" s="399" t="s">
        <v>79</v>
      </c>
      <c r="BU55" s="399" t="s">
        <v>80</v>
      </c>
      <c r="BV55" s="399" t="s">
        <v>81</v>
      </c>
      <c r="BW55" s="399" t="s">
        <v>82</v>
      </c>
      <c r="BX55" s="399" t="s">
        <v>83</v>
      </c>
      <c r="BY55" s="399" t="s">
        <v>84</v>
      </c>
      <c r="BZ55" s="399" t="s">
        <v>85</v>
      </c>
      <c r="CA55" s="399" t="s">
        <v>86</v>
      </c>
      <c r="CB55" s="399" t="s">
        <v>87</v>
      </c>
      <c r="CC55" s="399" t="s">
        <v>88</v>
      </c>
      <c r="CD55" s="399" t="s">
        <v>89</v>
      </c>
      <c r="CE55" s="399" t="s">
        <v>90</v>
      </c>
      <c r="CF55" s="355"/>
    </row>
    <row r="56" spans="1:84" ht="12.65" customHeight="1" x14ac:dyDescent="0.35">
      <c r="A56" s="400" t="s">
        <v>210</v>
      </c>
      <c r="B56" s="401"/>
      <c r="C56" s="402" t="s">
        <v>92</v>
      </c>
      <c r="D56" s="399" t="s">
        <v>93</v>
      </c>
      <c r="E56" s="399" t="s">
        <v>94</v>
      </c>
      <c r="F56" s="399" t="s">
        <v>95</v>
      </c>
      <c r="G56" s="399" t="s">
        <v>96</v>
      </c>
      <c r="H56" s="399" t="s">
        <v>97</v>
      </c>
      <c r="I56" s="399" t="s">
        <v>98</v>
      </c>
      <c r="J56" s="399" t="s">
        <v>99</v>
      </c>
      <c r="K56" s="399" t="s">
        <v>100</v>
      </c>
      <c r="L56" s="399" t="s">
        <v>101</v>
      </c>
      <c r="M56" s="399" t="s">
        <v>102</v>
      </c>
      <c r="N56" s="399" t="s">
        <v>103</v>
      </c>
      <c r="O56" s="399" t="s">
        <v>104</v>
      </c>
      <c r="P56" s="399" t="s">
        <v>105</v>
      </c>
      <c r="Q56" s="399" t="s">
        <v>106</v>
      </c>
      <c r="R56" s="399" t="s">
        <v>107</v>
      </c>
      <c r="S56" s="399" t="s">
        <v>108</v>
      </c>
      <c r="T56" s="399" t="s">
        <v>1194</v>
      </c>
      <c r="U56" s="399" t="s">
        <v>109</v>
      </c>
      <c r="V56" s="399" t="s">
        <v>110</v>
      </c>
      <c r="W56" s="399" t="s">
        <v>111</v>
      </c>
      <c r="X56" s="399" t="s">
        <v>112</v>
      </c>
      <c r="Y56" s="399" t="s">
        <v>113</v>
      </c>
      <c r="Z56" s="399" t="s">
        <v>113</v>
      </c>
      <c r="AA56" s="399" t="s">
        <v>114</v>
      </c>
      <c r="AB56" s="399" t="s">
        <v>115</v>
      </c>
      <c r="AC56" s="399" t="s">
        <v>116</v>
      </c>
      <c r="AD56" s="399" t="s">
        <v>117</v>
      </c>
      <c r="AE56" s="399" t="s">
        <v>96</v>
      </c>
      <c r="AF56" s="399" t="s">
        <v>97</v>
      </c>
      <c r="AG56" s="399" t="s">
        <v>118</v>
      </c>
      <c r="AH56" s="399" t="s">
        <v>119</v>
      </c>
      <c r="AI56" s="399" t="s">
        <v>120</v>
      </c>
      <c r="AJ56" s="399" t="s">
        <v>121</v>
      </c>
      <c r="AK56" s="399" t="s">
        <v>122</v>
      </c>
      <c r="AL56" s="399" t="s">
        <v>123</v>
      </c>
      <c r="AM56" s="399" t="s">
        <v>124</v>
      </c>
      <c r="AN56" s="399" t="s">
        <v>110</v>
      </c>
      <c r="AO56" s="399" t="s">
        <v>125</v>
      </c>
      <c r="AP56" s="399" t="s">
        <v>126</v>
      </c>
      <c r="AQ56" s="399" t="s">
        <v>127</v>
      </c>
      <c r="AR56" s="399" t="s">
        <v>128</v>
      </c>
      <c r="AS56" s="399" t="s">
        <v>129</v>
      </c>
      <c r="AT56" s="399" t="s">
        <v>130</v>
      </c>
      <c r="AU56" s="399" t="s">
        <v>131</v>
      </c>
      <c r="AV56" s="399" t="s">
        <v>132</v>
      </c>
      <c r="AW56" s="399" t="s">
        <v>133</v>
      </c>
      <c r="AX56" s="399" t="s">
        <v>134</v>
      </c>
      <c r="AY56" s="399" t="s">
        <v>135</v>
      </c>
      <c r="AZ56" s="399" t="s">
        <v>136</v>
      </c>
      <c r="BA56" s="399" t="s">
        <v>137</v>
      </c>
      <c r="BB56" s="399" t="s">
        <v>138</v>
      </c>
      <c r="BC56" s="399" t="s">
        <v>108</v>
      </c>
      <c r="BD56" s="399" t="s">
        <v>139</v>
      </c>
      <c r="BE56" s="399" t="s">
        <v>140</v>
      </c>
      <c r="BF56" s="399" t="s">
        <v>141</v>
      </c>
      <c r="BG56" s="399" t="s">
        <v>142</v>
      </c>
      <c r="BH56" s="399" t="s">
        <v>143</v>
      </c>
      <c r="BI56" s="399" t="s">
        <v>144</v>
      </c>
      <c r="BJ56" s="399" t="s">
        <v>145</v>
      </c>
      <c r="BK56" s="399" t="s">
        <v>146</v>
      </c>
      <c r="BL56" s="399" t="s">
        <v>147</v>
      </c>
      <c r="BM56" s="399" t="s">
        <v>132</v>
      </c>
      <c r="BN56" s="399" t="s">
        <v>148</v>
      </c>
      <c r="BO56" s="399" t="s">
        <v>149</v>
      </c>
      <c r="BP56" s="399" t="s">
        <v>150</v>
      </c>
      <c r="BQ56" s="399" t="s">
        <v>151</v>
      </c>
      <c r="BR56" s="399" t="s">
        <v>152</v>
      </c>
      <c r="BS56" s="399" t="s">
        <v>153</v>
      </c>
      <c r="BT56" s="399" t="s">
        <v>154</v>
      </c>
      <c r="BU56" s="399" t="s">
        <v>155</v>
      </c>
      <c r="BV56" s="399" t="s">
        <v>155</v>
      </c>
      <c r="BW56" s="399" t="s">
        <v>155</v>
      </c>
      <c r="BX56" s="399" t="s">
        <v>156</v>
      </c>
      <c r="BY56" s="399" t="s">
        <v>157</v>
      </c>
      <c r="BZ56" s="399" t="s">
        <v>158</v>
      </c>
      <c r="CA56" s="399" t="s">
        <v>159</v>
      </c>
      <c r="CB56" s="399" t="s">
        <v>160</v>
      </c>
      <c r="CC56" s="399" t="s">
        <v>132</v>
      </c>
      <c r="CD56" s="399" t="s">
        <v>211</v>
      </c>
      <c r="CE56" s="399" t="s">
        <v>161</v>
      </c>
      <c r="CF56" s="355"/>
    </row>
    <row r="57" spans="1:84" ht="12.65" customHeight="1" x14ac:dyDescent="0.35">
      <c r="A57" s="400" t="s">
        <v>212</v>
      </c>
      <c r="B57" s="401"/>
      <c r="C57" s="402" t="s">
        <v>163</v>
      </c>
      <c r="D57" s="399" t="s">
        <v>163</v>
      </c>
      <c r="E57" s="399" t="s">
        <v>163</v>
      </c>
      <c r="F57" s="399" t="s">
        <v>164</v>
      </c>
      <c r="G57" s="399" t="s">
        <v>165</v>
      </c>
      <c r="H57" s="399" t="s">
        <v>163</v>
      </c>
      <c r="I57" s="399" t="s">
        <v>166</v>
      </c>
      <c r="J57" s="399"/>
      <c r="K57" s="399" t="s">
        <v>157</v>
      </c>
      <c r="L57" s="399" t="s">
        <v>167</v>
      </c>
      <c r="M57" s="399" t="s">
        <v>168</v>
      </c>
      <c r="N57" s="399" t="s">
        <v>169</v>
      </c>
      <c r="O57" s="399" t="s">
        <v>170</v>
      </c>
      <c r="P57" s="399" t="s">
        <v>169</v>
      </c>
      <c r="Q57" s="399" t="s">
        <v>171</v>
      </c>
      <c r="R57" s="399"/>
      <c r="S57" s="399" t="s">
        <v>169</v>
      </c>
      <c r="T57" s="399" t="s">
        <v>172</v>
      </c>
      <c r="U57" s="399"/>
      <c r="V57" s="399" t="s">
        <v>173</v>
      </c>
      <c r="W57" s="399" t="s">
        <v>174</v>
      </c>
      <c r="X57" s="399" t="s">
        <v>175</v>
      </c>
      <c r="Y57" s="399" t="s">
        <v>176</v>
      </c>
      <c r="Z57" s="399" t="s">
        <v>177</v>
      </c>
      <c r="AA57" s="399" t="s">
        <v>178</v>
      </c>
      <c r="AB57" s="399"/>
      <c r="AC57" s="399" t="s">
        <v>172</v>
      </c>
      <c r="AD57" s="399"/>
      <c r="AE57" s="399" t="s">
        <v>172</v>
      </c>
      <c r="AF57" s="399" t="s">
        <v>179</v>
      </c>
      <c r="AG57" s="399" t="s">
        <v>171</v>
      </c>
      <c r="AH57" s="399"/>
      <c r="AI57" s="399" t="s">
        <v>180</v>
      </c>
      <c r="AJ57" s="399"/>
      <c r="AK57" s="399" t="s">
        <v>172</v>
      </c>
      <c r="AL57" s="399" t="s">
        <v>172</v>
      </c>
      <c r="AM57" s="399" t="s">
        <v>172</v>
      </c>
      <c r="AN57" s="399" t="s">
        <v>181</v>
      </c>
      <c r="AO57" s="399" t="s">
        <v>182</v>
      </c>
      <c r="AP57" s="399" t="s">
        <v>121</v>
      </c>
      <c r="AQ57" s="399" t="s">
        <v>183</v>
      </c>
      <c r="AR57" s="399" t="s">
        <v>169</v>
      </c>
      <c r="AS57" s="399"/>
      <c r="AT57" s="399" t="s">
        <v>184</v>
      </c>
      <c r="AU57" s="399" t="s">
        <v>185</v>
      </c>
      <c r="AV57" s="399" t="s">
        <v>186</v>
      </c>
      <c r="AW57" s="399" t="s">
        <v>187</v>
      </c>
      <c r="AX57" s="399" t="s">
        <v>188</v>
      </c>
      <c r="AY57" s="399"/>
      <c r="AZ57" s="399"/>
      <c r="BA57" s="399" t="s">
        <v>189</v>
      </c>
      <c r="BB57" s="399" t="s">
        <v>169</v>
      </c>
      <c r="BC57" s="399" t="s">
        <v>183</v>
      </c>
      <c r="BD57" s="399"/>
      <c r="BE57" s="399"/>
      <c r="BF57" s="399"/>
      <c r="BG57" s="399"/>
      <c r="BH57" s="399" t="s">
        <v>190</v>
      </c>
      <c r="BI57" s="399" t="s">
        <v>169</v>
      </c>
      <c r="BJ57" s="399"/>
      <c r="BK57" s="399" t="s">
        <v>191</v>
      </c>
      <c r="BL57" s="399"/>
      <c r="BM57" s="399" t="s">
        <v>192</v>
      </c>
      <c r="BN57" s="399" t="s">
        <v>193</v>
      </c>
      <c r="BO57" s="399" t="s">
        <v>194</v>
      </c>
      <c r="BP57" s="399" t="s">
        <v>195</v>
      </c>
      <c r="BQ57" s="399" t="s">
        <v>196</v>
      </c>
      <c r="BR57" s="399"/>
      <c r="BS57" s="399" t="s">
        <v>197</v>
      </c>
      <c r="BT57" s="399" t="s">
        <v>169</v>
      </c>
      <c r="BU57" s="399" t="s">
        <v>198</v>
      </c>
      <c r="BV57" s="399" t="s">
        <v>199</v>
      </c>
      <c r="BW57" s="399" t="s">
        <v>200</v>
      </c>
      <c r="BX57" s="399" t="s">
        <v>151</v>
      </c>
      <c r="BY57" s="399" t="s">
        <v>193</v>
      </c>
      <c r="BZ57" s="399" t="s">
        <v>152</v>
      </c>
      <c r="CA57" s="399" t="s">
        <v>201</v>
      </c>
      <c r="CB57" s="399" t="s">
        <v>201</v>
      </c>
      <c r="CC57" s="399" t="s">
        <v>202</v>
      </c>
      <c r="CD57" s="399" t="s">
        <v>213</v>
      </c>
      <c r="CE57" s="399" t="s">
        <v>203</v>
      </c>
      <c r="CF57" s="355"/>
    </row>
    <row r="58" spans="1:84" ht="12.65" customHeight="1" x14ac:dyDescent="0.35">
      <c r="A58" s="400" t="s">
        <v>214</v>
      </c>
      <c r="B58" s="401"/>
      <c r="C58" s="402" t="s">
        <v>215</v>
      </c>
      <c r="D58" s="399" t="s">
        <v>215</v>
      </c>
      <c r="E58" s="399" t="s">
        <v>215</v>
      </c>
      <c r="F58" s="399" t="s">
        <v>215</v>
      </c>
      <c r="G58" s="399" t="s">
        <v>215</v>
      </c>
      <c r="H58" s="399" t="s">
        <v>215</v>
      </c>
      <c r="I58" s="399" t="s">
        <v>215</v>
      </c>
      <c r="J58" s="399" t="s">
        <v>216</v>
      </c>
      <c r="K58" s="399" t="s">
        <v>215</v>
      </c>
      <c r="L58" s="399" t="s">
        <v>215</v>
      </c>
      <c r="M58" s="399" t="s">
        <v>215</v>
      </c>
      <c r="N58" s="399" t="s">
        <v>215</v>
      </c>
      <c r="O58" s="399" t="s">
        <v>217</v>
      </c>
      <c r="P58" s="399" t="s">
        <v>218</v>
      </c>
      <c r="Q58" s="399" t="s">
        <v>219</v>
      </c>
      <c r="R58" s="404" t="s">
        <v>220</v>
      </c>
      <c r="S58" s="406" t="s">
        <v>221</v>
      </c>
      <c r="T58" s="406" t="s">
        <v>221</v>
      </c>
      <c r="U58" s="399" t="s">
        <v>222</v>
      </c>
      <c r="V58" s="399" t="s">
        <v>222</v>
      </c>
      <c r="W58" s="399" t="s">
        <v>223</v>
      </c>
      <c r="X58" s="399" t="s">
        <v>224</v>
      </c>
      <c r="Y58" s="399" t="s">
        <v>225</v>
      </c>
      <c r="Z58" s="399" t="s">
        <v>225</v>
      </c>
      <c r="AA58" s="399" t="s">
        <v>225</v>
      </c>
      <c r="AB58" s="406" t="s">
        <v>221</v>
      </c>
      <c r="AC58" s="399" t="s">
        <v>226</v>
      </c>
      <c r="AD58" s="399" t="s">
        <v>227</v>
      </c>
      <c r="AE58" s="399" t="s">
        <v>226</v>
      </c>
      <c r="AF58" s="399" t="s">
        <v>228</v>
      </c>
      <c r="AG58" s="399" t="s">
        <v>228</v>
      </c>
      <c r="AH58" s="399" t="s">
        <v>229</v>
      </c>
      <c r="AI58" s="399" t="s">
        <v>230</v>
      </c>
      <c r="AJ58" s="399" t="s">
        <v>228</v>
      </c>
      <c r="AK58" s="399" t="s">
        <v>226</v>
      </c>
      <c r="AL58" s="399" t="s">
        <v>226</v>
      </c>
      <c r="AM58" s="399" t="s">
        <v>226</v>
      </c>
      <c r="AN58" s="399" t="s">
        <v>217</v>
      </c>
      <c r="AO58" s="399" t="s">
        <v>227</v>
      </c>
      <c r="AP58" s="399" t="s">
        <v>228</v>
      </c>
      <c r="AQ58" s="399" t="s">
        <v>229</v>
      </c>
      <c r="AR58" s="399" t="s">
        <v>228</v>
      </c>
      <c r="AS58" s="399" t="s">
        <v>226</v>
      </c>
      <c r="AT58" s="399" t="s">
        <v>1212</v>
      </c>
      <c r="AU58" s="399" t="s">
        <v>228</v>
      </c>
      <c r="AV58" s="406" t="s">
        <v>221</v>
      </c>
      <c r="AW58" s="406" t="s">
        <v>221</v>
      </c>
      <c r="AX58" s="406" t="s">
        <v>221</v>
      </c>
      <c r="AY58" s="399" t="s">
        <v>231</v>
      </c>
      <c r="AZ58" s="399" t="s">
        <v>231</v>
      </c>
      <c r="BA58" s="406" t="s">
        <v>221</v>
      </c>
      <c r="BB58" s="406" t="s">
        <v>221</v>
      </c>
      <c r="BC58" s="406" t="s">
        <v>221</v>
      </c>
      <c r="BD58" s="406" t="s">
        <v>221</v>
      </c>
      <c r="BE58" s="399" t="s">
        <v>232</v>
      </c>
      <c r="BF58" s="406" t="s">
        <v>221</v>
      </c>
      <c r="BG58" s="406" t="s">
        <v>221</v>
      </c>
      <c r="BH58" s="406" t="s">
        <v>221</v>
      </c>
      <c r="BI58" s="406" t="s">
        <v>221</v>
      </c>
      <c r="BJ58" s="406" t="s">
        <v>221</v>
      </c>
      <c r="BK58" s="406" t="s">
        <v>221</v>
      </c>
      <c r="BL58" s="406" t="s">
        <v>221</v>
      </c>
      <c r="BM58" s="406" t="s">
        <v>221</v>
      </c>
      <c r="BN58" s="406" t="s">
        <v>221</v>
      </c>
      <c r="BO58" s="406" t="s">
        <v>221</v>
      </c>
      <c r="BP58" s="406" t="s">
        <v>221</v>
      </c>
      <c r="BQ58" s="406" t="s">
        <v>221</v>
      </c>
      <c r="BR58" s="406" t="s">
        <v>221</v>
      </c>
      <c r="BS58" s="406" t="s">
        <v>221</v>
      </c>
      <c r="BT58" s="406" t="s">
        <v>221</v>
      </c>
      <c r="BU58" s="406" t="s">
        <v>221</v>
      </c>
      <c r="BV58" s="406" t="s">
        <v>221</v>
      </c>
      <c r="BW58" s="406" t="s">
        <v>221</v>
      </c>
      <c r="BX58" s="406" t="s">
        <v>221</v>
      </c>
      <c r="BY58" s="406" t="s">
        <v>221</v>
      </c>
      <c r="BZ58" s="406" t="s">
        <v>221</v>
      </c>
      <c r="CA58" s="406" t="s">
        <v>221</v>
      </c>
      <c r="CB58" s="406" t="s">
        <v>221</v>
      </c>
      <c r="CC58" s="406" t="s">
        <v>221</v>
      </c>
      <c r="CD58" s="406" t="s">
        <v>221</v>
      </c>
      <c r="CE58" s="406" t="s">
        <v>221</v>
      </c>
      <c r="CF58" s="355"/>
    </row>
    <row r="59" spans="1:84" ht="12.65" customHeight="1" x14ac:dyDescent="0.35">
      <c r="A59" s="400" t="s">
        <v>233</v>
      </c>
      <c r="B59" s="401"/>
      <c r="C59" s="291">
        <v>1155</v>
      </c>
      <c r="D59" s="291"/>
      <c r="E59" s="291">
        <f>2724+651</f>
        <v>3375</v>
      </c>
      <c r="F59" s="291"/>
      <c r="G59" s="291"/>
      <c r="H59" s="291"/>
      <c r="I59" s="291"/>
      <c r="J59" s="291">
        <v>648</v>
      </c>
      <c r="K59" s="291"/>
      <c r="L59" s="291"/>
      <c r="M59" s="291"/>
      <c r="N59" s="291"/>
      <c r="O59" s="291">
        <v>951</v>
      </c>
      <c r="P59" s="408">
        <v>117668</v>
      </c>
      <c r="Q59" s="408">
        <v>129253</v>
      </c>
      <c r="R59" s="408">
        <v>117668</v>
      </c>
      <c r="S59" s="415"/>
      <c r="T59" s="415"/>
      <c r="U59" s="413">
        <v>238993</v>
      </c>
      <c r="V59" s="408"/>
      <c r="W59" s="408">
        <v>1983</v>
      </c>
      <c r="X59" s="408">
        <v>28963</v>
      </c>
      <c r="Y59" s="408">
        <v>42814</v>
      </c>
      <c r="Z59" s="408"/>
      <c r="AA59" s="408">
        <v>1325</v>
      </c>
      <c r="AB59" s="415"/>
      <c r="AC59" s="408">
        <v>6616</v>
      </c>
      <c r="AD59" s="408"/>
      <c r="AE59" s="408">
        <v>22468</v>
      </c>
      <c r="AF59" s="408"/>
      <c r="AG59" s="408">
        <v>20224</v>
      </c>
      <c r="AH59" s="408"/>
      <c r="AI59" s="408"/>
      <c r="AJ59" s="408"/>
      <c r="AK59" s="408"/>
      <c r="AL59" s="408"/>
      <c r="AM59" s="408"/>
      <c r="AN59" s="408"/>
      <c r="AO59" s="408"/>
      <c r="AP59" s="408">
        <v>86676</v>
      </c>
      <c r="AQ59" s="408"/>
      <c r="AR59" s="408"/>
      <c r="AS59" s="408"/>
      <c r="AT59" s="408"/>
      <c r="AU59" s="408"/>
      <c r="AV59" s="415"/>
      <c r="AW59" s="415"/>
      <c r="AX59" s="415"/>
      <c r="AY59" s="408">
        <v>27338.623616236167</v>
      </c>
      <c r="AZ59" s="408"/>
      <c r="BA59" s="415"/>
      <c r="BB59" s="415"/>
      <c r="BC59" s="415"/>
      <c r="BD59" s="415"/>
      <c r="BE59" s="408">
        <v>185453.38000000003</v>
      </c>
      <c r="BF59" s="415"/>
      <c r="BG59" s="415"/>
      <c r="BH59" s="415"/>
      <c r="BI59" s="415"/>
      <c r="BJ59" s="415"/>
      <c r="BK59" s="415"/>
      <c r="BL59" s="415"/>
      <c r="BM59" s="415"/>
      <c r="BN59" s="415"/>
      <c r="BO59" s="415"/>
      <c r="BP59" s="415"/>
      <c r="BQ59" s="415"/>
      <c r="BR59" s="415"/>
      <c r="BS59" s="415"/>
      <c r="BT59" s="415"/>
      <c r="BU59" s="415"/>
      <c r="BV59" s="415"/>
      <c r="BW59" s="415"/>
      <c r="BX59" s="415"/>
      <c r="BY59" s="415"/>
      <c r="BZ59" s="415"/>
      <c r="CA59" s="415"/>
      <c r="CB59" s="415"/>
      <c r="CC59" s="415"/>
      <c r="CD59" s="294"/>
      <c r="CE59" s="289"/>
      <c r="CF59" s="355"/>
    </row>
    <row r="60" spans="1:84" ht="12.65" customHeight="1" x14ac:dyDescent="0.35">
      <c r="A60" s="407" t="s">
        <v>234</v>
      </c>
      <c r="B60" s="401"/>
      <c r="C60" s="409">
        <v>18.733985576923079</v>
      </c>
      <c r="D60" s="410"/>
      <c r="E60" s="410">
        <v>48.555714423076928</v>
      </c>
      <c r="F60" s="412"/>
      <c r="G60" s="410"/>
      <c r="H60" s="410"/>
      <c r="I60" s="410"/>
      <c r="J60" s="412">
        <v>0</v>
      </c>
      <c r="K60" s="410"/>
      <c r="L60" s="410"/>
      <c r="M60" s="410"/>
      <c r="N60" s="410"/>
      <c r="O60" s="410">
        <v>0</v>
      </c>
      <c r="P60" s="411">
        <v>15.200120192307692</v>
      </c>
      <c r="Q60" s="411">
        <v>13.279192307692309</v>
      </c>
      <c r="R60" s="411">
        <v>5.2713990384615386</v>
      </c>
      <c r="S60" s="411"/>
      <c r="T60" s="411"/>
      <c r="U60" s="411">
        <v>26.405326923076924</v>
      </c>
      <c r="V60" s="411"/>
      <c r="W60" s="411">
        <v>2.0900240384615385</v>
      </c>
      <c r="X60" s="411">
        <v>4.9355769230769226</v>
      </c>
      <c r="Y60" s="411">
        <v>20.439134615384617</v>
      </c>
      <c r="Z60" s="411"/>
      <c r="AA60" s="411">
        <v>0.78521634615384617</v>
      </c>
      <c r="AB60" s="411">
        <v>13.050346153846155</v>
      </c>
      <c r="AC60" s="411">
        <v>9.0180096153846154</v>
      </c>
      <c r="AD60" s="411"/>
      <c r="AE60" s="411">
        <v>20.240841346153843</v>
      </c>
      <c r="AF60" s="411"/>
      <c r="AG60" s="411">
        <v>32.527299519230773</v>
      </c>
      <c r="AH60" s="411"/>
      <c r="AI60" s="411"/>
      <c r="AJ60" s="411"/>
      <c r="AK60" s="411"/>
      <c r="AL60" s="411"/>
      <c r="AM60" s="411"/>
      <c r="AN60" s="411"/>
      <c r="AO60" s="411"/>
      <c r="AP60" s="411">
        <v>148.58125336538461</v>
      </c>
      <c r="AQ60" s="411"/>
      <c r="AR60" s="411"/>
      <c r="AS60" s="411"/>
      <c r="AT60" s="411"/>
      <c r="AU60" s="411"/>
      <c r="AV60" s="411">
        <v>3.0870192307692306</v>
      </c>
      <c r="AW60" s="411"/>
      <c r="AX60" s="411"/>
      <c r="AY60" s="411">
        <v>16.937600961538461</v>
      </c>
      <c r="AZ60" s="411"/>
      <c r="BA60" s="411">
        <v>1.5497596153846154</v>
      </c>
      <c r="BB60" s="411"/>
      <c r="BC60" s="411"/>
      <c r="BD60" s="411">
        <v>6.029908653846153</v>
      </c>
      <c r="BE60" s="411">
        <v>12.115567307692308</v>
      </c>
      <c r="BF60" s="411">
        <v>27.580778846153844</v>
      </c>
      <c r="BG60" s="411"/>
      <c r="BH60" s="411">
        <v>5.7786778846153846</v>
      </c>
      <c r="BI60" s="411"/>
      <c r="BJ60" s="411">
        <v>7.0172499999999998</v>
      </c>
      <c r="BK60" s="411">
        <v>21.329288461538461</v>
      </c>
      <c r="BL60" s="411">
        <v>24.482288461538463</v>
      </c>
      <c r="BM60" s="411"/>
      <c r="BN60" s="411">
        <v>12.231028846153846</v>
      </c>
      <c r="BO60" s="411">
        <v>1.672123076923077</v>
      </c>
      <c r="BP60" s="411"/>
      <c r="BQ60" s="411"/>
      <c r="BR60" s="411">
        <v>5.6193317307692308</v>
      </c>
      <c r="BS60" s="411"/>
      <c r="BT60" s="411"/>
      <c r="BU60" s="411"/>
      <c r="BV60" s="411">
        <v>20.330269230769229</v>
      </c>
      <c r="BW60" s="411">
        <v>1.9985384615384616</v>
      </c>
      <c r="BX60" s="411"/>
      <c r="BY60" s="411">
        <v>28.788384615384615</v>
      </c>
      <c r="BZ60" s="411"/>
      <c r="CA60" s="411">
        <v>2.1376009615384617</v>
      </c>
      <c r="CB60" s="411"/>
      <c r="CC60" s="411">
        <v>8.2372932692307685</v>
      </c>
      <c r="CD60" s="294" t="s">
        <v>221</v>
      </c>
      <c r="CE60" s="295">
        <f t="shared" ref="CE60:CE71" si="0">SUM(C60:CD60)</f>
        <v>586.03615000000013</v>
      </c>
      <c r="CF60" s="355"/>
    </row>
    <row r="61" spans="1:84" ht="12.65" customHeight="1" x14ac:dyDescent="0.35">
      <c r="A61" s="400" t="s">
        <v>235</v>
      </c>
      <c r="B61" s="401"/>
      <c r="C61" s="291">
        <v>1812848.22</v>
      </c>
      <c r="D61" s="291"/>
      <c r="E61" s="291">
        <v>4340984.41</v>
      </c>
      <c r="F61" s="408"/>
      <c r="G61" s="291"/>
      <c r="H61" s="291"/>
      <c r="I61" s="408"/>
      <c r="J61" s="408">
        <v>0</v>
      </c>
      <c r="K61" s="408"/>
      <c r="L61" s="408"/>
      <c r="M61" s="291"/>
      <c r="N61" s="291"/>
      <c r="O61" s="291">
        <v>0</v>
      </c>
      <c r="P61" s="408">
        <v>1251063.7499999998</v>
      </c>
      <c r="Q61" s="408">
        <v>1244986.8499999996</v>
      </c>
      <c r="R61" s="408">
        <v>996649.32</v>
      </c>
      <c r="S61" s="408"/>
      <c r="T61" s="408"/>
      <c r="U61" s="408">
        <v>1767848.3499999999</v>
      </c>
      <c r="V61" s="408"/>
      <c r="W61" s="408">
        <v>191838.12000000002</v>
      </c>
      <c r="X61" s="408">
        <v>495616.19000000006</v>
      </c>
      <c r="Y61" s="408">
        <v>1718740.9000000001</v>
      </c>
      <c r="Z61" s="408"/>
      <c r="AA61" s="408">
        <v>80372.899999999994</v>
      </c>
      <c r="AB61" s="408">
        <v>1413015.74</v>
      </c>
      <c r="AC61" s="408">
        <v>795593.58</v>
      </c>
      <c r="AD61" s="408"/>
      <c r="AE61" s="408">
        <v>1606708.6000000003</v>
      </c>
      <c r="AF61" s="408"/>
      <c r="AG61" s="408">
        <v>3625431.1500000004</v>
      </c>
      <c r="AH61" s="408"/>
      <c r="AI61" s="408"/>
      <c r="AJ61" s="408"/>
      <c r="AK61" s="408"/>
      <c r="AL61" s="408"/>
      <c r="AM61" s="408"/>
      <c r="AN61" s="408"/>
      <c r="AO61" s="408"/>
      <c r="AP61" s="408">
        <v>14906519.67</v>
      </c>
      <c r="AQ61" s="408"/>
      <c r="AR61" s="408"/>
      <c r="AS61" s="408"/>
      <c r="AT61" s="408"/>
      <c r="AU61" s="408"/>
      <c r="AV61" s="408">
        <v>262040.78000000003</v>
      </c>
      <c r="AW61" s="408"/>
      <c r="AX61" s="408"/>
      <c r="AY61" s="408">
        <v>742253.25999999978</v>
      </c>
      <c r="AZ61" s="408"/>
      <c r="BA61" s="408">
        <v>60116.79</v>
      </c>
      <c r="BB61" s="408"/>
      <c r="BC61" s="408"/>
      <c r="BD61" s="408">
        <v>324553.23</v>
      </c>
      <c r="BE61" s="408">
        <v>870221.74</v>
      </c>
      <c r="BF61" s="408">
        <v>1119571.6700000002</v>
      </c>
      <c r="BG61" s="408"/>
      <c r="BH61" s="408">
        <v>458634.8</v>
      </c>
      <c r="BI61" s="408"/>
      <c r="BJ61" s="408">
        <v>508931.9</v>
      </c>
      <c r="BK61" s="408">
        <v>1173770.4999999998</v>
      </c>
      <c r="BL61" s="408">
        <v>1118235.2600000002</v>
      </c>
      <c r="BM61" s="408"/>
      <c r="BN61" s="408">
        <v>2185350.9699999997</v>
      </c>
      <c r="BO61" s="408">
        <v>115274.15</v>
      </c>
      <c r="BP61" s="408"/>
      <c r="BQ61" s="408"/>
      <c r="BR61" s="408">
        <v>473704.88</v>
      </c>
      <c r="BS61" s="408"/>
      <c r="BT61" s="408"/>
      <c r="BU61" s="408"/>
      <c r="BV61" s="408">
        <v>1139337.3900000001</v>
      </c>
      <c r="BW61" s="408">
        <v>159295.58000000002</v>
      </c>
      <c r="BX61" s="408"/>
      <c r="BY61" s="408">
        <v>2921489.4699999997</v>
      </c>
      <c r="BZ61" s="408"/>
      <c r="CA61" s="408">
        <v>202889.47000000003</v>
      </c>
      <c r="CB61" s="408"/>
      <c r="CC61" s="408">
        <v>674981.14</v>
      </c>
      <c r="CD61" s="294" t="s">
        <v>221</v>
      </c>
      <c r="CE61" s="289">
        <f t="shared" si="0"/>
        <v>50758870.729999989</v>
      </c>
      <c r="CF61" s="363"/>
    </row>
    <row r="62" spans="1:84" ht="12.65" customHeight="1" x14ac:dyDescent="0.35">
      <c r="A62" s="400" t="s">
        <v>3</v>
      </c>
      <c r="B62" s="401"/>
      <c r="C62" s="289">
        <f t="shared" ref="C62:BN62" si="1">ROUND(C47+C48,0)</f>
        <v>526806</v>
      </c>
      <c r="D62" s="289">
        <f t="shared" si="1"/>
        <v>0</v>
      </c>
      <c r="E62" s="289">
        <f t="shared" si="1"/>
        <v>1270525</v>
      </c>
      <c r="F62" s="289">
        <f t="shared" si="1"/>
        <v>0</v>
      </c>
      <c r="G62" s="289">
        <f t="shared" si="1"/>
        <v>0</v>
      </c>
      <c r="H62" s="289">
        <f t="shared" si="1"/>
        <v>0</v>
      </c>
      <c r="I62" s="289">
        <f t="shared" si="1"/>
        <v>0</v>
      </c>
      <c r="J62" s="289">
        <f>ROUND(J47+J48,0)</f>
        <v>0</v>
      </c>
      <c r="K62" s="289">
        <f t="shared" si="1"/>
        <v>0</v>
      </c>
      <c r="L62" s="289">
        <f t="shared" si="1"/>
        <v>0</v>
      </c>
      <c r="M62" s="289">
        <f t="shared" si="1"/>
        <v>0</v>
      </c>
      <c r="N62" s="289">
        <f t="shared" si="1"/>
        <v>0</v>
      </c>
      <c r="O62" s="289">
        <f t="shared" si="1"/>
        <v>0</v>
      </c>
      <c r="P62" s="289">
        <f t="shared" si="1"/>
        <v>381976</v>
      </c>
      <c r="Q62" s="289">
        <f t="shared" si="1"/>
        <v>369186</v>
      </c>
      <c r="R62" s="289">
        <f t="shared" si="1"/>
        <v>218065</v>
      </c>
      <c r="S62" s="289">
        <f t="shared" si="1"/>
        <v>0</v>
      </c>
      <c r="T62" s="289">
        <f t="shared" si="1"/>
        <v>0</v>
      </c>
      <c r="U62" s="289">
        <f t="shared" si="1"/>
        <v>545607</v>
      </c>
      <c r="V62" s="289">
        <f t="shared" si="1"/>
        <v>0</v>
      </c>
      <c r="W62" s="289">
        <f t="shared" si="1"/>
        <v>62872</v>
      </c>
      <c r="X62" s="289">
        <f t="shared" si="1"/>
        <v>142247</v>
      </c>
      <c r="Y62" s="289">
        <f t="shared" si="1"/>
        <v>514216</v>
      </c>
      <c r="Z62" s="289">
        <f t="shared" si="1"/>
        <v>0</v>
      </c>
      <c r="AA62" s="289">
        <f t="shared" si="1"/>
        <v>20887</v>
      </c>
      <c r="AB62" s="289">
        <f t="shared" si="1"/>
        <v>408260</v>
      </c>
      <c r="AC62" s="289">
        <f t="shared" si="1"/>
        <v>275149</v>
      </c>
      <c r="AD62" s="289">
        <f t="shared" si="1"/>
        <v>0</v>
      </c>
      <c r="AE62" s="289">
        <f t="shared" si="1"/>
        <v>456861</v>
      </c>
      <c r="AF62" s="289">
        <f t="shared" si="1"/>
        <v>0</v>
      </c>
      <c r="AG62" s="289">
        <f t="shared" si="1"/>
        <v>802720</v>
      </c>
      <c r="AH62" s="289">
        <f t="shared" si="1"/>
        <v>0</v>
      </c>
      <c r="AI62" s="289">
        <f t="shared" si="1"/>
        <v>0</v>
      </c>
      <c r="AJ62" s="289">
        <f t="shared" si="1"/>
        <v>0</v>
      </c>
      <c r="AK62" s="289">
        <f t="shared" si="1"/>
        <v>0</v>
      </c>
      <c r="AL62" s="289">
        <f t="shared" si="1"/>
        <v>0</v>
      </c>
      <c r="AM62" s="289">
        <f t="shared" si="1"/>
        <v>0</v>
      </c>
      <c r="AN62" s="289">
        <f t="shared" si="1"/>
        <v>0</v>
      </c>
      <c r="AO62" s="289">
        <f t="shared" si="1"/>
        <v>0</v>
      </c>
      <c r="AP62" s="289">
        <f t="shared" si="1"/>
        <v>3840980</v>
      </c>
      <c r="AQ62" s="289">
        <f t="shared" si="1"/>
        <v>0</v>
      </c>
      <c r="AR62" s="289">
        <f t="shared" si="1"/>
        <v>0</v>
      </c>
      <c r="AS62" s="289">
        <f t="shared" si="1"/>
        <v>0</v>
      </c>
      <c r="AT62" s="289">
        <f t="shared" si="1"/>
        <v>0</v>
      </c>
      <c r="AU62" s="289">
        <f t="shared" si="1"/>
        <v>0</v>
      </c>
      <c r="AV62" s="289">
        <f t="shared" si="1"/>
        <v>84412</v>
      </c>
      <c r="AW62" s="289">
        <f t="shared" si="1"/>
        <v>0</v>
      </c>
      <c r="AX62" s="289">
        <f t="shared" si="1"/>
        <v>0</v>
      </c>
      <c r="AY62" s="289">
        <f>ROUND(AY47+AY48,0)</f>
        <v>321873</v>
      </c>
      <c r="AZ62" s="289">
        <f>ROUND(AZ47+AZ48,0)</f>
        <v>0</v>
      </c>
      <c r="BA62" s="289">
        <f>ROUND(BA47+BA48,0)</f>
        <v>39016</v>
      </c>
      <c r="BB62" s="289">
        <f t="shared" si="1"/>
        <v>0</v>
      </c>
      <c r="BC62" s="289">
        <f t="shared" si="1"/>
        <v>0</v>
      </c>
      <c r="BD62" s="289">
        <f t="shared" si="1"/>
        <v>109085</v>
      </c>
      <c r="BE62" s="289">
        <f t="shared" si="1"/>
        <v>294822</v>
      </c>
      <c r="BF62" s="289">
        <f t="shared" si="1"/>
        <v>457979</v>
      </c>
      <c r="BG62" s="289">
        <f t="shared" si="1"/>
        <v>0</v>
      </c>
      <c r="BH62" s="289">
        <f t="shared" si="1"/>
        <v>153114</v>
      </c>
      <c r="BI62" s="289">
        <f t="shared" si="1"/>
        <v>0</v>
      </c>
      <c r="BJ62" s="289">
        <f t="shared" si="1"/>
        <v>180275</v>
      </c>
      <c r="BK62" s="289">
        <f t="shared" si="1"/>
        <v>457508</v>
      </c>
      <c r="BL62" s="289">
        <f t="shared" si="1"/>
        <v>455776</v>
      </c>
      <c r="BM62" s="289">
        <f t="shared" si="1"/>
        <v>0</v>
      </c>
      <c r="BN62" s="289">
        <f t="shared" si="1"/>
        <v>481114</v>
      </c>
      <c r="BO62" s="289">
        <f t="shared" ref="BO62:CC62" si="2">ROUND(BO47+BO48,0)</f>
        <v>48254</v>
      </c>
      <c r="BP62" s="289">
        <f t="shared" si="2"/>
        <v>0</v>
      </c>
      <c r="BQ62" s="289">
        <f t="shared" si="2"/>
        <v>0</v>
      </c>
      <c r="BR62" s="289">
        <f t="shared" si="2"/>
        <v>120357</v>
      </c>
      <c r="BS62" s="289">
        <f t="shared" si="2"/>
        <v>0</v>
      </c>
      <c r="BT62" s="289">
        <f t="shared" si="2"/>
        <v>0</v>
      </c>
      <c r="BU62" s="289">
        <f t="shared" si="2"/>
        <v>0</v>
      </c>
      <c r="BV62" s="289">
        <f t="shared" si="2"/>
        <v>473070</v>
      </c>
      <c r="BW62" s="289">
        <f t="shared" si="2"/>
        <v>50522</v>
      </c>
      <c r="BX62" s="289">
        <f t="shared" si="2"/>
        <v>0</v>
      </c>
      <c r="BY62" s="289">
        <f t="shared" si="2"/>
        <v>789751</v>
      </c>
      <c r="BZ62" s="289">
        <f t="shared" si="2"/>
        <v>0</v>
      </c>
      <c r="CA62" s="289">
        <f t="shared" si="2"/>
        <v>60179</v>
      </c>
      <c r="CB62" s="289">
        <f t="shared" si="2"/>
        <v>0</v>
      </c>
      <c r="CC62" s="289">
        <f t="shared" si="2"/>
        <v>217182</v>
      </c>
      <c r="CD62" s="294" t="s">
        <v>221</v>
      </c>
      <c r="CE62" s="289">
        <f t="shared" si="0"/>
        <v>14630646</v>
      </c>
      <c r="CF62" s="363"/>
    </row>
    <row r="63" spans="1:84" ht="12.65" customHeight="1" x14ac:dyDescent="0.35">
      <c r="A63" s="400" t="s">
        <v>236</v>
      </c>
      <c r="B63" s="401"/>
      <c r="C63" s="291">
        <v>336706.38</v>
      </c>
      <c r="D63" s="291"/>
      <c r="E63" s="291">
        <v>201623.29000000004</v>
      </c>
      <c r="F63" s="408"/>
      <c r="G63" s="291"/>
      <c r="H63" s="291"/>
      <c r="I63" s="408"/>
      <c r="J63" s="408">
        <v>0</v>
      </c>
      <c r="K63" s="408"/>
      <c r="L63" s="408"/>
      <c r="M63" s="291"/>
      <c r="N63" s="291"/>
      <c r="O63" s="291">
        <v>0</v>
      </c>
      <c r="P63" s="408">
        <v>491152.38</v>
      </c>
      <c r="Q63" s="408">
        <v>0</v>
      </c>
      <c r="R63" s="408">
        <v>3824.88</v>
      </c>
      <c r="S63" s="408">
        <v>0</v>
      </c>
      <c r="T63" s="408"/>
      <c r="U63" s="408">
        <v>13410</v>
      </c>
      <c r="V63" s="408"/>
      <c r="W63" s="408">
        <v>0</v>
      </c>
      <c r="X63" s="408">
        <v>0</v>
      </c>
      <c r="Y63" s="408">
        <v>0</v>
      </c>
      <c r="Z63" s="408"/>
      <c r="AA63" s="408">
        <v>0</v>
      </c>
      <c r="AB63" s="408">
        <v>0</v>
      </c>
      <c r="AC63" s="408">
        <v>0</v>
      </c>
      <c r="AD63" s="408"/>
      <c r="AE63" s="408">
        <v>34362</v>
      </c>
      <c r="AF63" s="408"/>
      <c r="AG63" s="408">
        <v>2788684.11</v>
      </c>
      <c r="AH63" s="408"/>
      <c r="AI63" s="408"/>
      <c r="AJ63" s="408"/>
      <c r="AK63" s="408"/>
      <c r="AL63" s="408"/>
      <c r="AM63" s="408"/>
      <c r="AN63" s="408"/>
      <c r="AO63" s="408"/>
      <c r="AP63" s="408">
        <v>1772394.35</v>
      </c>
      <c r="AQ63" s="408"/>
      <c r="AR63" s="408"/>
      <c r="AS63" s="408"/>
      <c r="AT63" s="408"/>
      <c r="AU63" s="408"/>
      <c r="AV63" s="408">
        <v>0</v>
      </c>
      <c r="AW63" s="408"/>
      <c r="AX63" s="408"/>
      <c r="AY63" s="408">
        <v>0</v>
      </c>
      <c r="AZ63" s="408"/>
      <c r="BA63" s="408">
        <v>0</v>
      </c>
      <c r="BB63" s="408"/>
      <c r="BC63" s="408"/>
      <c r="BD63" s="408">
        <v>0</v>
      </c>
      <c r="BE63" s="408">
        <v>0</v>
      </c>
      <c r="BF63" s="408">
        <v>0</v>
      </c>
      <c r="BG63" s="408"/>
      <c r="BH63" s="408">
        <v>0</v>
      </c>
      <c r="BI63" s="408"/>
      <c r="BJ63" s="408">
        <v>0</v>
      </c>
      <c r="BK63" s="408">
        <v>0</v>
      </c>
      <c r="BL63" s="408">
        <v>0</v>
      </c>
      <c r="BM63" s="408"/>
      <c r="BN63" s="408">
        <v>211537.34000000003</v>
      </c>
      <c r="BO63" s="408">
        <v>0</v>
      </c>
      <c r="BP63" s="408"/>
      <c r="BQ63" s="408"/>
      <c r="BR63" s="408">
        <v>0</v>
      </c>
      <c r="BS63" s="408"/>
      <c r="BT63" s="408"/>
      <c r="BU63" s="408"/>
      <c r="BV63" s="408">
        <v>62762</v>
      </c>
      <c r="BW63" s="408">
        <v>22500</v>
      </c>
      <c r="BX63" s="408"/>
      <c r="BY63" s="408">
        <v>0</v>
      </c>
      <c r="BZ63" s="408"/>
      <c r="CA63" s="408">
        <v>0</v>
      </c>
      <c r="CB63" s="408"/>
      <c r="CC63" s="408">
        <v>0</v>
      </c>
      <c r="CD63" s="294" t="s">
        <v>221</v>
      </c>
      <c r="CE63" s="289">
        <f t="shared" si="0"/>
        <v>5938956.7300000004</v>
      </c>
      <c r="CF63" s="363"/>
    </row>
    <row r="64" spans="1:84" ht="12.65" customHeight="1" x14ac:dyDescent="0.35">
      <c r="A64" s="400" t="s">
        <v>237</v>
      </c>
      <c r="B64" s="401"/>
      <c r="C64" s="291">
        <v>180921.67</v>
      </c>
      <c r="D64" s="291"/>
      <c r="E64" s="291">
        <v>175019.90999999997</v>
      </c>
      <c r="F64" s="408"/>
      <c r="G64" s="291"/>
      <c r="H64" s="291"/>
      <c r="I64" s="408"/>
      <c r="J64" s="408">
        <v>20068.609999999997</v>
      </c>
      <c r="K64" s="408"/>
      <c r="L64" s="408"/>
      <c r="M64" s="291"/>
      <c r="N64" s="291"/>
      <c r="O64" s="291">
        <v>80784.03</v>
      </c>
      <c r="P64" s="408">
        <v>689290.40999999992</v>
      </c>
      <c r="Q64" s="408">
        <v>114276.54</v>
      </c>
      <c r="R64" s="408">
        <v>89148.08</v>
      </c>
      <c r="S64" s="408">
        <v>3992375.34</v>
      </c>
      <c r="T64" s="408"/>
      <c r="U64" s="408">
        <v>1694210.9699999997</v>
      </c>
      <c r="V64" s="408"/>
      <c r="W64" s="408">
        <v>20288.11</v>
      </c>
      <c r="X64" s="408">
        <v>97314.329999999987</v>
      </c>
      <c r="Y64" s="408">
        <v>118330.46</v>
      </c>
      <c r="Z64" s="408"/>
      <c r="AA64" s="408">
        <v>29390.799999999999</v>
      </c>
      <c r="AB64" s="408">
        <v>2634255.0699999998</v>
      </c>
      <c r="AC64" s="408">
        <v>82898.42</v>
      </c>
      <c r="AD64" s="408"/>
      <c r="AE64" s="408">
        <v>36376.85</v>
      </c>
      <c r="AF64" s="408"/>
      <c r="AG64" s="408">
        <v>318231.88</v>
      </c>
      <c r="AH64" s="408"/>
      <c r="AI64" s="408"/>
      <c r="AJ64" s="408"/>
      <c r="AK64" s="408"/>
      <c r="AL64" s="408"/>
      <c r="AM64" s="408"/>
      <c r="AN64" s="408"/>
      <c r="AO64" s="408"/>
      <c r="AP64" s="408">
        <v>917295.04</v>
      </c>
      <c r="AQ64" s="408"/>
      <c r="AR64" s="408"/>
      <c r="AS64" s="408"/>
      <c r="AT64" s="408"/>
      <c r="AU64" s="408"/>
      <c r="AV64" s="408">
        <v>5654.8600000000006</v>
      </c>
      <c r="AW64" s="408"/>
      <c r="AX64" s="408"/>
      <c r="AY64" s="408">
        <v>813046.41999999993</v>
      </c>
      <c r="AZ64" s="408"/>
      <c r="BA64" s="408">
        <v>62811.78</v>
      </c>
      <c r="BB64" s="408"/>
      <c r="BC64" s="408"/>
      <c r="BD64" s="408">
        <v>4000.9800000000005</v>
      </c>
      <c r="BE64" s="408">
        <v>80910.960000000006</v>
      </c>
      <c r="BF64" s="408">
        <v>173249.49</v>
      </c>
      <c r="BG64" s="408"/>
      <c r="BH64" s="408">
        <v>571930.61999999988</v>
      </c>
      <c r="BI64" s="408"/>
      <c r="BJ64" s="408">
        <v>3951.0400000000004</v>
      </c>
      <c r="BK64" s="408">
        <v>14872.7</v>
      </c>
      <c r="BL64" s="408">
        <v>17139.749999999996</v>
      </c>
      <c r="BM64" s="408"/>
      <c r="BN64" s="408">
        <v>101525.38</v>
      </c>
      <c r="BO64" s="408">
        <v>4905.91</v>
      </c>
      <c r="BP64" s="408">
        <v>3743.09</v>
      </c>
      <c r="BQ64" s="408"/>
      <c r="BR64" s="408">
        <v>38222.18</v>
      </c>
      <c r="BS64" s="408"/>
      <c r="BT64" s="408"/>
      <c r="BU64" s="408"/>
      <c r="BV64" s="408">
        <v>11004.66</v>
      </c>
      <c r="BW64" s="408">
        <v>4966.58</v>
      </c>
      <c r="BX64" s="408"/>
      <c r="BY64" s="408">
        <v>11094.73</v>
      </c>
      <c r="BZ64" s="408"/>
      <c r="CA64" s="408">
        <v>6356.22</v>
      </c>
      <c r="CB64" s="408"/>
      <c r="CC64" s="408">
        <f>34405.02+353.77</f>
        <v>34758.789999999994</v>
      </c>
      <c r="CD64" s="294" t="s">
        <v>221</v>
      </c>
      <c r="CE64" s="289">
        <f t="shared" si="0"/>
        <v>13254622.659999998</v>
      </c>
      <c r="CF64" s="363"/>
    </row>
    <row r="65" spans="1:84" ht="12.65" customHeight="1" x14ac:dyDescent="0.35">
      <c r="A65" s="400" t="s">
        <v>238</v>
      </c>
      <c r="B65" s="401"/>
      <c r="C65" s="291">
        <v>798.2399999999999</v>
      </c>
      <c r="D65" s="291"/>
      <c r="E65" s="291">
        <v>727.82</v>
      </c>
      <c r="F65" s="291"/>
      <c r="G65" s="291"/>
      <c r="H65" s="291"/>
      <c r="I65" s="408"/>
      <c r="J65" s="291">
        <v>0</v>
      </c>
      <c r="K65" s="408"/>
      <c r="L65" s="408"/>
      <c r="M65" s="291"/>
      <c r="N65" s="291"/>
      <c r="O65" s="291">
        <v>0</v>
      </c>
      <c r="P65" s="408">
        <v>0</v>
      </c>
      <c r="Q65" s="408">
        <v>0</v>
      </c>
      <c r="R65" s="408">
        <v>0</v>
      </c>
      <c r="S65" s="408">
        <v>0</v>
      </c>
      <c r="T65" s="408"/>
      <c r="U65" s="408">
        <v>1793.59</v>
      </c>
      <c r="V65" s="408"/>
      <c r="W65" s="408">
        <v>0</v>
      </c>
      <c r="X65" s="408">
        <v>0</v>
      </c>
      <c r="Y65" s="408">
        <v>28.17</v>
      </c>
      <c r="Z65" s="408"/>
      <c r="AA65" s="408">
        <v>0</v>
      </c>
      <c r="AB65" s="408">
        <v>0</v>
      </c>
      <c r="AC65" s="408">
        <v>0</v>
      </c>
      <c r="AD65" s="408"/>
      <c r="AE65" s="408">
        <v>0</v>
      </c>
      <c r="AF65" s="408"/>
      <c r="AG65" s="408">
        <v>320.08</v>
      </c>
      <c r="AH65" s="408"/>
      <c r="AI65" s="408"/>
      <c r="AJ65" s="408"/>
      <c r="AK65" s="408"/>
      <c r="AL65" s="408"/>
      <c r="AM65" s="408"/>
      <c r="AN65" s="408"/>
      <c r="AO65" s="408"/>
      <c r="AP65" s="408">
        <v>68310.06</v>
      </c>
      <c r="AQ65" s="408"/>
      <c r="AR65" s="408"/>
      <c r="AS65" s="408"/>
      <c r="AT65" s="408"/>
      <c r="AU65" s="408"/>
      <c r="AV65" s="408">
        <v>0</v>
      </c>
      <c r="AW65" s="408"/>
      <c r="AX65" s="408"/>
      <c r="AY65" s="408">
        <v>0</v>
      </c>
      <c r="AZ65" s="408"/>
      <c r="BA65" s="408">
        <v>0</v>
      </c>
      <c r="BB65" s="408"/>
      <c r="BC65" s="408"/>
      <c r="BD65" s="408">
        <v>2226.88</v>
      </c>
      <c r="BE65" s="408">
        <v>653808.82000000007</v>
      </c>
      <c r="BF65" s="408">
        <v>137894.75999999998</v>
      </c>
      <c r="BG65" s="408"/>
      <c r="BH65" s="408">
        <v>189349.63999999996</v>
      </c>
      <c r="BI65" s="408"/>
      <c r="BJ65" s="408">
        <v>445.1</v>
      </c>
      <c r="BK65" s="408">
        <v>0</v>
      </c>
      <c r="BL65" s="408">
        <v>0</v>
      </c>
      <c r="BM65" s="408"/>
      <c r="BN65" s="408">
        <v>1824.61</v>
      </c>
      <c r="BO65" s="408">
        <v>1365.69</v>
      </c>
      <c r="BP65" s="408">
        <v>0</v>
      </c>
      <c r="BQ65" s="408"/>
      <c r="BR65" s="408">
        <v>709.57999999999993</v>
      </c>
      <c r="BS65" s="408"/>
      <c r="BT65" s="408"/>
      <c r="BU65" s="408"/>
      <c r="BV65" s="408">
        <v>4350</v>
      </c>
      <c r="BW65" s="408">
        <v>0</v>
      </c>
      <c r="BX65" s="408"/>
      <c r="BY65" s="408">
        <v>9639.94</v>
      </c>
      <c r="BZ65" s="408"/>
      <c r="CA65" s="408">
        <v>699.64999999999986</v>
      </c>
      <c r="CB65" s="408"/>
      <c r="CC65" s="408">
        <v>4631.25</v>
      </c>
      <c r="CD65" s="294" t="s">
        <v>221</v>
      </c>
      <c r="CE65" s="289">
        <f t="shared" si="0"/>
        <v>1078923.8800000001</v>
      </c>
      <c r="CF65" s="363"/>
    </row>
    <row r="66" spans="1:84" ht="12.65" customHeight="1" x14ac:dyDescent="0.35">
      <c r="A66" s="400" t="s">
        <v>239</v>
      </c>
      <c r="B66" s="401"/>
      <c r="C66" s="291">
        <v>13402.19</v>
      </c>
      <c r="D66" s="291"/>
      <c r="E66" s="291">
        <v>14323.76</v>
      </c>
      <c r="F66" s="291"/>
      <c r="G66" s="291"/>
      <c r="H66" s="291"/>
      <c r="I66" s="291"/>
      <c r="J66" s="291">
        <v>1929.97</v>
      </c>
      <c r="K66" s="408"/>
      <c r="L66" s="408"/>
      <c r="M66" s="291"/>
      <c r="N66" s="291"/>
      <c r="O66" s="408">
        <v>11928.55</v>
      </c>
      <c r="P66" s="408">
        <v>243005.27000000002</v>
      </c>
      <c r="Q66" s="408">
        <v>2548.63</v>
      </c>
      <c r="R66" s="408">
        <v>44882.400000000001</v>
      </c>
      <c r="S66" s="291">
        <v>353.13</v>
      </c>
      <c r="T66" s="291"/>
      <c r="U66" s="408">
        <v>1000520.6499999999</v>
      </c>
      <c r="V66" s="408"/>
      <c r="W66" s="408">
        <v>13626.700000000003</v>
      </c>
      <c r="X66" s="408">
        <v>127798.82999999997</v>
      </c>
      <c r="Y66" s="408">
        <v>578378.19000000006</v>
      </c>
      <c r="Z66" s="408"/>
      <c r="AA66" s="408">
        <v>44445.4</v>
      </c>
      <c r="AB66" s="408">
        <v>257262.52999999997</v>
      </c>
      <c r="AC66" s="408">
        <v>28174.980000000003</v>
      </c>
      <c r="AD66" s="408"/>
      <c r="AE66" s="408">
        <v>27010.019999999997</v>
      </c>
      <c r="AF66" s="408"/>
      <c r="AG66" s="408">
        <v>398584.35000000003</v>
      </c>
      <c r="AH66" s="408"/>
      <c r="AI66" s="408"/>
      <c r="AJ66" s="408"/>
      <c r="AK66" s="408"/>
      <c r="AL66" s="408"/>
      <c r="AM66" s="408"/>
      <c r="AN66" s="408"/>
      <c r="AO66" s="408"/>
      <c r="AP66" s="408">
        <v>278156.51</v>
      </c>
      <c r="AQ66" s="408"/>
      <c r="AR66" s="408"/>
      <c r="AS66" s="408"/>
      <c r="AT66" s="408"/>
      <c r="AU66" s="408"/>
      <c r="AV66" s="408">
        <v>2769</v>
      </c>
      <c r="AW66" s="408"/>
      <c r="AX66" s="408"/>
      <c r="AY66" s="408">
        <v>28792.74</v>
      </c>
      <c r="AZ66" s="408"/>
      <c r="BA66" s="408">
        <v>161125.53999999998</v>
      </c>
      <c r="BB66" s="408"/>
      <c r="BC66" s="408"/>
      <c r="BD66" s="408">
        <v>7805.7</v>
      </c>
      <c r="BE66" s="408">
        <v>444008.69000000006</v>
      </c>
      <c r="BF66" s="408">
        <v>68368.860000000015</v>
      </c>
      <c r="BG66" s="408"/>
      <c r="BH66" s="408">
        <v>4153575.3999999994</v>
      </c>
      <c r="BI66" s="408"/>
      <c r="BJ66" s="408">
        <v>7613.39</v>
      </c>
      <c r="BK66" s="408">
        <v>317329.08</v>
      </c>
      <c r="BL66" s="408">
        <v>23249.999999999996</v>
      </c>
      <c r="BM66" s="408"/>
      <c r="BN66" s="408">
        <v>981969.25999999978</v>
      </c>
      <c r="BO66" s="408">
        <v>65364.28</v>
      </c>
      <c r="BP66" s="408">
        <v>169974.20999999996</v>
      </c>
      <c r="BQ66" s="408"/>
      <c r="BR66" s="408">
        <v>66154.509999999995</v>
      </c>
      <c r="BS66" s="408"/>
      <c r="BT66" s="408"/>
      <c r="BU66" s="408"/>
      <c r="BV66" s="408">
        <v>288666.76</v>
      </c>
      <c r="BW66" s="408">
        <v>21419.88</v>
      </c>
      <c r="BX66" s="408"/>
      <c r="BY66" s="408">
        <v>70101.14</v>
      </c>
      <c r="BZ66" s="408"/>
      <c r="CA66" s="408">
        <v>20515.93</v>
      </c>
      <c r="CB66" s="408"/>
      <c r="CC66" s="408">
        <v>384860.95000000007</v>
      </c>
      <c r="CD66" s="294" t="s">
        <v>221</v>
      </c>
      <c r="CE66" s="289">
        <f t="shared" si="0"/>
        <v>10369997.379999997</v>
      </c>
      <c r="CF66" s="363"/>
    </row>
    <row r="67" spans="1:84" ht="12.65" customHeight="1" x14ac:dyDescent="0.35">
      <c r="A67" s="400" t="s">
        <v>6</v>
      </c>
      <c r="B67" s="401"/>
      <c r="C67" s="289">
        <f>ROUND(C51+C52,0)</f>
        <v>185747</v>
      </c>
      <c r="D67" s="289">
        <f>ROUND(D51+D52,0)</f>
        <v>0</v>
      </c>
      <c r="E67" s="289">
        <f t="shared" ref="E67:BP67" si="3">ROUND(E51+E52,0)</f>
        <v>364560</v>
      </c>
      <c r="F67" s="289">
        <f t="shared" si="3"/>
        <v>0</v>
      </c>
      <c r="G67" s="289">
        <f t="shared" si="3"/>
        <v>0</v>
      </c>
      <c r="H67" s="289">
        <f t="shared" si="3"/>
        <v>0</v>
      </c>
      <c r="I67" s="289">
        <f t="shared" si="3"/>
        <v>0</v>
      </c>
      <c r="J67" s="289">
        <f>ROUND(J51+J52,0)</f>
        <v>22336</v>
      </c>
      <c r="K67" s="289">
        <f t="shared" si="3"/>
        <v>0</v>
      </c>
      <c r="L67" s="289">
        <f t="shared" si="3"/>
        <v>0</v>
      </c>
      <c r="M67" s="289">
        <f t="shared" si="3"/>
        <v>0</v>
      </c>
      <c r="N67" s="289">
        <f t="shared" si="3"/>
        <v>0</v>
      </c>
      <c r="O67" s="289">
        <f t="shared" si="3"/>
        <v>54101</v>
      </c>
      <c r="P67" s="289">
        <f t="shared" si="3"/>
        <v>255598</v>
      </c>
      <c r="Q67" s="289">
        <f t="shared" si="3"/>
        <v>98272</v>
      </c>
      <c r="R67" s="289">
        <f t="shared" si="3"/>
        <v>34767</v>
      </c>
      <c r="S67" s="289">
        <f t="shared" si="3"/>
        <v>119256</v>
      </c>
      <c r="T67" s="289">
        <f t="shared" si="3"/>
        <v>0</v>
      </c>
      <c r="U67" s="289">
        <f t="shared" si="3"/>
        <v>520790</v>
      </c>
      <c r="V67" s="289">
        <f t="shared" si="3"/>
        <v>0</v>
      </c>
      <c r="W67" s="289">
        <f t="shared" si="3"/>
        <v>130155</v>
      </c>
      <c r="X67" s="289">
        <f t="shared" si="3"/>
        <v>384817</v>
      </c>
      <c r="Y67" s="289">
        <f t="shared" si="3"/>
        <v>346251</v>
      </c>
      <c r="Z67" s="289">
        <f t="shared" si="3"/>
        <v>0</v>
      </c>
      <c r="AA67" s="289">
        <f t="shared" si="3"/>
        <v>9540</v>
      </c>
      <c r="AB67" s="289">
        <f t="shared" si="3"/>
        <v>169363</v>
      </c>
      <c r="AC67" s="289">
        <f t="shared" si="3"/>
        <v>124725</v>
      </c>
      <c r="AD67" s="289">
        <f t="shared" si="3"/>
        <v>0</v>
      </c>
      <c r="AE67" s="289">
        <f t="shared" si="3"/>
        <v>134292</v>
      </c>
      <c r="AF67" s="289">
        <f t="shared" si="3"/>
        <v>0</v>
      </c>
      <c r="AG67" s="289">
        <f t="shared" si="3"/>
        <v>962729</v>
      </c>
      <c r="AH67" s="289">
        <f t="shared" si="3"/>
        <v>0</v>
      </c>
      <c r="AI67" s="289">
        <f t="shared" si="3"/>
        <v>0</v>
      </c>
      <c r="AJ67" s="289">
        <f t="shared" si="3"/>
        <v>0</v>
      </c>
      <c r="AK67" s="289">
        <f t="shared" si="3"/>
        <v>0</v>
      </c>
      <c r="AL67" s="289">
        <f t="shared" si="3"/>
        <v>0</v>
      </c>
      <c r="AM67" s="289">
        <f t="shared" si="3"/>
        <v>0</v>
      </c>
      <c r="AN67" s="289">
        <f t="shared" si="3"/>
        <v>0</v>
      </c>
      <c r="AO67" s="289">
        <f t="shared" si="3"/>
        <v>0</v>
      </c>
      <c r="AP67" s="289">
        <f t="shared" si="3"/>
        <v>1053703</v>
      </c>
      <c r="AQ67" s="289">
        <f t="shared" si="3"/>
        <v>0</v>
      </c>
      <c r="AR67" s="289">
        <f t="shared" si="3"/>
        <v>0</v>
      </c>
      <c r="AS67" s="289">
        <f t="shared" si="3"/>
        <v>0</v>
      </c>
      <c r="AT67" s="289">
        <f t="shared" si="3"/>
        <v>0</v>
      </c>
      <c r="AU67" s="289">
        <f t="shared" si="3"/>
        <v>0</v>
      </c>
      <c r="AV67" s="289">
        <f t="shared" si="3"/>
        <v>4427</v>
      </c>
      <c r="AW67" s="289">
        <f t="shared" si="3"/>
        <v>0</v>
      </c>
      <c r="AX67" s="289">
        <f t="shared" si="3"/>
        <v>0</v>
      </c>
      <c r="AY67" s="289">
        <f t="shared" si="3"/>
        <v>0</v>
      </c>
      <c r="AZ67" s="289">
        <f>ROUND(AZ51+AZ52,0)</f>
        <v>0</v>
      </c>
      <c r="BA67" s="289">
        <f>ROUND(BA51+BA52,0)</f>
        <v>0</v>
      </c>
      <c r="BB67" s="289">
        <f t="shared" si="3"/>
        <v>0</v>
      </c>
      <c r="BC67" s="289">
        <f t="shared" si="3"/>
        <v>0</v>
      </c>
      <c r="BD67" s="289">
        <f t="shared" si="3"/>
        <v>0</v>
      </c>
      <c r="BE67" s="289">
        <f t="shared" si="3"/>
        <v>0</v>
      </c>
      <c r="BF67" s="289">
        <f t="shared" si="3"/>
        <v>0</v>
      </c>
      <c r="BG67" s="289">
        <f t="shared" si="3"/>
        <v>0</v>
      </c>
      <c r="BH67" s="289">
        <f t="shared" si="3"/>
        <v>0</v>
      </c>
      <c r="BI67" s="289">
        <f t="shared" si="3"/>
        <v>0</v>
      </c>
      <c r="BJ67" s="289">
        <f t="shared" si="3"/>
        <v>0</v>
      </c>
      <c r="BK67" s="289">
        <f t="shared" si="3"/>
        <v>0</v>
      </c>
      <c r="BL67" s="289">
        <f t="shared" si="3"/>
        <v>0</v>
      </c>
      <c r="BM67" s="289">
        <f t="shared" si="3"/>
        <v>0</v>
      </c>
      <c r="BN67" s="289">
        <f t="shared" si="3"/>
        <v>0</v>
      </c>
      <c r="BO67" s="289">
        <f t="shared" si="3"/>
        <v>0</v>
      </c>
      <c r="BP67" s="289">
        <f t="shared" si="3"/>
        <v>0</v>
      </c>
      <c r="BQ67" s="289">
        <f t="shared" ref="BQ67:CC67" si="4">ROUND(BQ51+BQ52,0)</f>
        <v>0</v>
      </c>
      <c r="BR67" s="289">
        <f t="shared" si="4"/>
        <v>0</v>
      </c>
      <c r="BS67" s="289">
        <f t="shared" si="4"/>
        <v>0</v>
      </c>
      <c r="BT67" s="289">
        <f t="shared" si="4"/>
        <v>0</v>
      </c>
      <c r="BU67" s="289">
        <f t="shared" si="4"/>
        <v>0</v>
      </c>
      <c r="BV67" s="289">
        <f t="shared" si="4"/>
        <v>0</v>
      </c>
      <c r="BW67" s="289">
        <f t="shared" si="4"/>
        <v>0</v>
      </c>
      <c r="BX67" s="289">
        <f t="shared" si="4"/>
        <v>0</v>
      </c>
      <c r="BY67" s="289">
        <f t="shared" si="4"/>
        <v>0</v>
      </c>
      <c r="BZ67" s="289">
        <f t="shared" si="4"/>
        <v>0</v>
      </c>
      <c r="CA67" s="289">
        <f t="shared" si="4"/>
        <v>0</v>
      </c>
      <c r="CB67" s="289">
        <f t="shared" si="4"/>
        <v>0</v>
      </c>
      <c r="CC67" s="289">
        <f t="shared" si="4"/>
        <v>0</v>
      </c>
      <c r="CD67" s="294" t="s">
        <v>221</v>
      </c>
      <c r="CE67" s="289">
        <f t="shared" si="0"/>
        <v>4975429</v>
      </c>
      <c r="CF67" s="363"/>
    </row>
    <row r="68" spans="1:84" ht="12.65" customHeight="1" x14ac:dyDescent="0.35">
      <c r="A68" s="356" t="s">
        <v>240</v>
      </c>
      <c r="B68" s="357"/>
      <c r="C68" s="291">
        <v>2625.63</v>
      </c>
      <c r="D68" s="291"/>
      <c r="E68" s="291">
        <v>6550.4400000000014</v>
      </c>
      <c r="F68" s="291"/>
      <c r="G68" s="291"/>
      <c r="H68" s="291"/>
      <c r="I68" s="291"/>
      <c r="J68" s="291">
        <v>0</v>
      </c>
      <c r="K68" s="408"/>
      <c r="L68" s="408"/>
      <c r="M68" s="291"/>
      <c r="N68" s="291"/>
      <c r="O68" s="291">
        <v>4539.4699999999993</v>
      </c>
      <c r="P68" s="408">
        <v>182057.05</v>
      </c>
      <c r="Q68" s="408">
        <v>4248.75</v>
      </c>
      <c r="R68" s="408">
        <v>1371.3300000000002</v>
      </c>
      <c r="S68" s="408">
        <v>7230.5800000000008</v>
      </c>
      <c r="T68" s="408"/>
      <c r="U68" s="408">
        <v>12041.68</v>
      </c>
      <c r="V68" s="408"/>
      <c r="W68" s="408">
        <v>0</v>
      </c>
      <c r="X68" s="408"/>
      <c r="Y68" s="408">
        <v>6818.71</v>
      </c>
      <c r="Z68" s="408"/>
      <c r="AA68" s="408">
        <v>0</v>
      </c>
      <c r="AB68" s="408">
        <v>0</v>
      </c>
      <c r="AC68" s="408">
        <v>19118.21</v>
      </c>
      <c r="AD68" s="408"/>
      <c r="AE68" s="408">
        <v>7072.55</v>
      </c>
      <c r="AF68" s="408"/>
      <c r="AG68" s="408">
        <v>11613.02</v>
      </c>
      <c r="AH68" s="408"/>
      <c r="AI68" s="408"/>
      <c r="AJ68" s="408"/>
      <c r="AK68" s="408"/>
      <c r="AL68" s="408"/>
      <c r="AM68" s="408"/>
      <c r="AN68" s="408"/>
      <c r="AO68" s="408"/>
      <c r="AP68" s="408">
        <v>73285.56</v>
      </c>
      <c r="AQ68" s="408"/>
      <c r="AR68" s="408"/>
      <c r="AS68" s="408"/>
      <c r="AT68" s="408"/>
      <c r="AU68" s="408"/>
      <c r="AV68" s="408">
        <v>360</v>
      </c>
      <c r="AW68" s="408"/>
      <c r="AX68" s="408"/>
      <c r="AY68" s="408">
        <v>4509.24</v>
      </c>
      <c r="AZ68" s="408"/>
      <c r="BA68" s="408"/>
      <c r="BB68" s="408"/>
      <c r="BC68" s="408"/>
      <c r="BD68" s="408">
        <v>13365.28</v>
      </c>
      <c r="BE68" s="408">
        <v>35089.129999999997</v>
      </c>
      <c r="BF68" s="408">
        <v>3780.01</v>
      </c>
      <c r="BG68" s="408"/>
      <c r="BH68" s="408">
        <v>5146.0499999999993</v>
      </c>
      <c r="BI68" s="408"/>
      <c r="BJ68" s="408">
        <v>29589.29</v>
      </c>
      <c r="BK68" s="408">
        <v>49725.73000000001</v>
      </c>
      <c r="BL68" s="408">
        <v>7360.4000000000015</v>
      </c>
      <c r="BM68" s="408"/>
      <c r="BN68" s="408">
        <v>35144.28</v>
      </c>
      <c r="BO68" s="408">
        <v>4437.42</v>
      </c>
      <c r="BP68" s="408">
        <v>242.82</v>
      </c>
      <c r="BQ68" s="408"/>
      <c r="BR68" s="408">
        <v>26074.46</v>
      </c>
      <c r="BS68" s="408"/>
      <c r="BT68" s="408"/>
      <c r="BU68" s="408"/>
      <c r="BV68" s="408">
        <v>49085.24</v>
      </c>
      <c r="BW68" s="408">
        <v>182.45</v>
      </c>
      <c r="BX68" s="408"/>
      <c r="BY68" s="408">
        <v>6810.85</v>
      </c>
      <c r="BZ68" s="408"/>
      <c r="CA68" s="408">
        <v>17596.22</v>
      </c>
      <c r="CB68" s="408"/>
      <c r="CC68" s="408">
        <v>38823.35</v>
      </c>
      <c r="CD68" s="362" t="s">
        <v>221</v>
      </c>
      <c r="CE68" s="289">
        <f t="shared" si="0"/>
        <v>665895.19999999984</v>
      </c>
      <c r="CF68" s="363"/>
    </row>
    <row r="69" spans="1:84" ht="12.65" customHeight="1" x14ac:dyDescent="0.35">
      <c r="A69" s="356" t="s">
        <v>1282</v>
      </c>
      <c r="B69" s="357"/>
      <c r="C69" s="362" t="s">
        <v>221</v>
      </c>
      <c r="D69" s="362" t="s">
        <v>221</v>
      </c>
      <c r="E69" s="362" t="s">
        <v>221</v>
      </c>
      <c r="F69" s="362" t="s">
        <v>221</v>
      </c>
      <c r="G69" s="362" t="s">
        <v>221</v>
      </c>
      <c r="H69" s="362" t="s">
        <v>221</v>
      </c>
      <c r="I69" s="362" t="s">
        <v>221</v>
      </c>
      <c r="J69" s="362" t="s">
        <v>221</v>
      </c>
      <c r="K69" s="362" t="s">
        <v>221</v>
      </c>
      <c r="L69" s="362"/>
      <c r="M69" s="362" t="s">
        <v>221</v>
      </c>
      <c r="N69" s="362" t="s">
        <v>221</v>
      </c>
      <c r="O69" s="362" t="s">
        <v>221</v>
      </c>
      <c r="P69" s="362" t="s">
        <v>221</v>
      </c>
      <c r="Q69" s="362" t="s">
        <v>221</v>
      </c>
      <c r="R69" s="362" t="s">
        <v>221</v>
      </c>
      <c r="S69" s="362" t="s">
        <v>221</v>
      </c>
      <c r="T69" s="362" t="s">
        <v>221</v>
      </c>
      <c r="U69" s="362" t="s">
        <v>221</v>
      </c>
      <c r="V69" s="362" t="s">
        <v>221</v>
      </c>
      <c r="W69" s="362" t="s">
        <v>221</v>
      </c>
      <c r="X69" s="362" t="s">
        <v>221</v>
      </c>
      <c r="Y69" s="362" t="s">
        <v>221</v>
      </c>
      <c r="Z69" s="362" t="s">
        <v>221</v>
      </c>
      <c r="AA69" s="362" t="s">
        <v>221</v>
      </c>
      <c r="AB69" s="362" t="s">
        <v>221</v>
      </c>
      <c r="AC69" s="362" t="s">
        <v>221</v>
      </c>
      <c r="AD69" s="362" t="s">
        <v>221</v>
      </c>
      <c r="AE69" s="362" t="s">
        <v>221</v>
      </c>
      <c r="AF69" s="362" t="s">
        <v>221</v>
      </c>
      <c r="AG69" s="362" t="s">
        <v>221</v>
      </c>
      <c r="AH69" s="362" t="s">
        <v>221</v>
      </c>
      <c r="AI69" s="362" t="s">
        <v>221</v>
      </c>
      <c r="AJ69" s="362" t="s">
        <v>221</v>
      </c>
      <c r="AK69" s="362" t="s">
        <v>221</v>
      </c>
      <c r="AL69" s="362" t="s">
        <v>221</v>
      </c>
      <c r="AM69" s="362" t="s">
        <v>221</v>
      </c>
      <c r="AN69" s="362" t="s">
        <v>221</v>
      </c>
      <c r="AO69" s="362" t="s">
        <v>221</v>
      </c>
      <c r="AP69" s="362" t="s">
        <v>221</v>
      </c>
      <c r="AQ69" s="362" t="s">
        <v>221</v>
      </c>
      <c r="AR69" s="362" t="s">
        <v>221</v>
      </c>
      <c r="AS69" s="362" t="s">
        <v>221</v>
      </c>
      <c r="AT69" s="362" t="s">
        <v>221</v>
      </c>
      <c r="AU69" s="362" t="s">
        <v>221</v>
      </c>
      <c r="AV69" s="362" t="s">
        <v>221</v>
      </c>
      <c r="AW69" s="362" t="s">
        <v>221</v>
      </c>
      <c r="AX69" s="362" t="s">
        <v>221</v>
      </c>
      <c r="AY69" s="362" t="s">
        <v>221</v>
      </c>
      <c r="AZ69" s="362" t="s">
        <v>221</v>
      </c>
      <c r="BA69" s="362" t="s">
        <v>221</v>
      </c>
      <c r="BB69" s="362" t="s">
        <v>221</v>
      </c>
      <c r="BC69" s="362" t="s">
        <v>221</v>
      </c>
      <c r="BD69" s="362" t="s">
        <v>221</v>
      </c>
      <c r="BE69" s="362" t="s">
        <v>221</v>
      </c>
      <c r="BF69" s="362" t="s">
        <v>221</v>
      </c>
      <c r="BG69" s="362" t="s">
        <v>221</v>
      </c>
      <c r="BH69" s="362" t="s">
        <v>221</v>
      </c>
      <c r="BI69" s="362" t="s">
        <v>221</v>
      </c>
      <c r="BJ69" s="362" t="s">
        <v>221</v>
      </c>
      <c r="BK69" s="362" t="s">
        <v>221</v>
      </c>
      <c r="BL69" s="362" t="s">
        <v>221</v>
      </c>
      <c r="BM69" s="362" t="s">
        <v>221</v>
      </c>
      <c r="BN69" s="362" t="s">
        <v>221</v>
      </c>
      <c r="BO69" s="362" t="s">
        <v>221</v>
      </c>
      <c r="BP69" s="362" t="s">
        <v>221</v>
      </c>
      <c r="BQ69" s="362" t="s">
        <v>221</v>
      </c>
      <c r="BR69" s="362" t="s">
        <v>221</v>
      </c>
      <c r="BS69" s="362" t="s">
        <v>221</v>
      </c>
      <c r="BT69" s="362" t="s">
        <v>221</v>
      </c>
      <c r="BU69" s="362" t="s">
        <v>221</v>
      </c>
      <c r="BV69" s="362" t="s">
        <v>221</v>
      </c>
      <c r="BW69" s="362" t="s">
        <v>221</v>
      </c>
      <c r="BX69" s="362" t="s">
        <v>221</v>
      </c>
      <c r="BY69" s="362" t="s">
        <v>221</v>
      </c>
      <c r="BZ69" s="362" t="s">
        <v>221</v>
      </c>
      <c r="CA69" s="362" t="s">
        <v>221</v>
      </c>
      <c r="CB69" s="362" t="s">
        <v>221</v>
      </c>
      <c r="CC69" s="362" t="s">
        <v>221</v>
      </c>
      <c r="CD69" s="358">
        <v>0</v>
      </c>
      <c r="CE69" s="289">
        <f>CD69</f>
        <v>0</v>
      </c>
      <c r="CF69" s="363"/>
    </row>
    <row r="70" spans="1:84" ht="12.65" customHeight="1" x14ac:dyDescent="0.35">
      <c r="A70" s="356" t="s">
        <v>241</v>
      </c>
      <c r="B70" s="357"/>
      <c r="C70" s="291">
        <v>2223.6799999999998</v>
      </c>
      <c r="D70" s="291"/>
      <c r="E70" s="291">
        <v>2271.8100000000004</v>
      </c>
      <c r="F70" s="408"/>
      <c r="G70" s="291"/>
      <c r="H70" s="291"/>
      <c r="I70" s="408"/>
      <c r="J70" s="408">
        <v>2848.22</v>
      </c>
      <c r="K70" s="408"/>
      <c r="L70" s="408"/>
      <c r="M70" s="291"/>
      <c r="N70" s="291"/>
      <c r="O70" s="291">
        <v>1680.54</v>
      </c>
      <c r="P70" s="408">
        <v>8440.75</v>
      </c>
      <c r="Q70" s="408">
        <v>423</v>
      </c>
      <c r="R70" s="413">
        <v>16466.57</v>
      </c>
      <c r="S70" s="408">
        <v>0</v>
      </c>
      <c r="T70" s="291"/>
      <c r="U70" s="408">
        <v>5923.35</v>
      </c>
      <c r="V70" s="408"/>
      <c r="W70" s="291">
        <v>2564.89</v>
      </c>
      <c r="X70" s="408"/>
      <c r="Y70" s="408">
        <v>6194.02</v>
      </c>
      <c r="Z70" s="408"/>
      <c r="AA70" s="408">
        <v>6694.42</v>
      </c>
      <c r="AB70" s="408">
        <v>24220.080000000002</v>
      </c>
      <c r="AC70" s="408">
        <v>169</v>
      </c>
      <c r="AD70" s="408"/>
      <c r="AE70" s="408">
        <v>5238.619999999999</v>
      </c>
      <c r="AF70" s="408"/>
      <c r="AG70" s="408">
        <v>57860.810000000005</v>
      </c>
      <c r="AH70" s="408"/>
      <c r="AI70" s="408"/>
      <c r="AJ70" s="408"/>
      <c r="AK70" s="408"/>
      <c r="AL70" s="408"/>
      <c r="AM70" s="408"/>
      <c r="AN70" s="408"/>
      <c r="AO70" s="291"/>
      <c r="AP70" s="408">
        <v>413166.62</v>
      </c>
      <c r="AQ70" s="291"/>
      <c r="AR70" s="291"/>
      <c r="AS70" s="291"/>
      <c r="AT70" s="291"/>
      <c r="AU70" s="408"/>
      <c r="AV70" s="408">
        <v>4784.1099999999997</v>
      </c>
      <c r="AW70" s="408"/>
      <c r="AX70" s="408"/>
      <c r="AY70" s="408">
        <v>393.63000000000045</v>
      </c>
      <c r="AZ70" s="408"/>
      <c r="BA70" s="408"/>
      <c r="BB70" s="408"/>
      <c r="BC70" s="408"/>
      <c r="BD70" s="408">
        <v>34891.1</v>
      </c>
      <c r="BE70" s="408">
        <v>18183.82</v>
      </c>
      <c r="BF70" s="408">
        <v>8845.1</v>
      </c>
      <c r="BG70" s="408"/>
      <c r="BH70" s="413">
        <v>55348.7</v>
      </c>
      <c r="BI70" s="408"/>
      <c r="BJ70" s="408">
        <v>144950.81</v>
      </c>
      <c r="BK70" s="408">
        <v>8177.55</v>
      </c>
      <c r="BL70" s="408">
        <v>2928.3199999999997</v>
      </c>
      <c r="BM70" s="408"/>
      <c r="BN70" s="408">
        <v>357326.66000000003</v>
      </c>
      <c r="BO70" s="408">
        <v>2855</v>
      </c>
      <c r="BP70" s="408">
        <v>62431.61</v>
      </c>
      <c r="BQ70" s="408"/>
      <c r="BR70" s="408">
        <v>475392.02000000008</v>
      </c>
      <c r="BS70" s="408"/>
      <c r="BT70" s="408"/>
      <c r="BU70" s="408"/>
      <c r="BV70" s="408">
        <v>13310.13</v>
      </c>
      <c r="BW70" s="408">
        <v>35706.99</v>
      </c>
      <c r="BX70" s="408"/>
      <c r="BY70" s="408">
        <v>14683.4</v>
      </c>
      <c r="BZ70" s="408"/>
      <c r="CA70" s="408">
        <v>12242.67</v>
      </c>
      <c r="CB70" s="408"/>
      <c r="CC70" s="408">
        <v>46552.44</v>
      </c>
      <c r="CD70" s="408">
        <f>1104147.65+1010201.67</f>
        <v>2114349.3199999998</v>
      </c>
      <c r="CE70" s="289">
        <f t="shared" si="0"/>
        <v>3969739.76</v>
      </c>
      <c r="CF70" s="363"/>
    </row>
    <row r="71" spans="1:84" ht="12.65" customHeight="1" x14ac:dyDescent="0.35">
      <c r="A71" s="356" t="s">
        <v>242</v>
      </c>
      <c r="B71" s="357"/>
      <c r="C71" s="291">
        <v>0</v>
      </c>
      <c r="D71" s="291"/>
      <c r="E71" s="291">
        <v>0</v>
      </c>
      <c r="F71" s="408"/>
      <c r="G71" s="291"/>
      <c r="H71" s="291"/>
      <c r="I71" s="291"/>
      <c r="J71" s="408">
        <v>0</v>
      </c>
      <c r="K71" s="408"/>
      <c r="L71" s="408"/>
      <c r="M71" s="291"/>
      <c r="N71" s="291"/>
      <c r="O71" s="291">
        <v>0</v>
      </c>
      <c r="P71" s="291">
        <v>0</v>
      </c>
      <c r="Q71" s="291">
        <v>0</v>
      </c>
      <c r="R71" s="291">
        <v>1637271.18</v>
      </c>
      <c r="S71" s="291">
        <v>0</v>
      </c>
      <c r="T71" s="291"/>
      <c r="U71" s="408">
        <v>0</v>
      </c>
      <c r="V71" s="291"/>
      <c r="W71" s="291">
        <v>0</v>
      </c>
      <c r="X71" s="408"/>
      <c r="Y71" s="408">
        <v>0</v>
      </c>
      <c r="Z71" s="408"/>
      <c r="AA71" s="408">
        <v>0</v>
      </c>
      <c r="AB71" s="408">
        <v>3748553.4999999991</v>
      </c>
      <c r="AC71" s="408">
        <v>0</v>
      </c>
      <c r="AD71" s="408"/>
      <c r="AE71" s="408">
        <v>0</v>
      </c>
      <c r="AF71" s="408"/>
      <c r="AG71" s="408">
        <v>0</v>
      </c>
      <c r="AH71" s="408"/>
      <c r="AI71" s="408"/>
      <c r="AJ71" s="408"/>
      <c r="AK71" s="408"/>
      <c r="AL71" s="408"/>
      <c r="AM71" s="408"/>
      <c r="AN71" s="408"/>
      <c r="AO71" s="408"/>
      <c r="AP71" s="408">
        <v>33033.07</v>
      </c>
      <c r="AQ71" s="408"/>
      <c r="AR71" s="408"/>
      <c r="AS71" s="408"/>
      <c r="AT71" s="408"/>
      <c r="AU71" s="408"/>
      <c r="AV71" s="408">
        <v>1005</v>
      </c>
      <c r="AW71" s="408"/>
      <c r="AX71" s="408"/>
      <c r="AY71" s="408">
        <v>533507.71</v>
      </c>
      <c r="AZ71" s="408"/>
      <c r="BA71" s="408"/>
      <c r="BB71" s="408"/>
      <c r="BC71" s="408"/>
      <c r="BD71" s="408">
        <v>291.52</v>
      </c>
      <c r="BE71" s="408">
        <v>3710.79</v>
      </c>
      <c r="BF71" s="408">
        <v>0</v>
      </c>
      <c r="BG71" s="408"/>
      <c r="BH71" s="408">
        <v>0</v>
      </c>
      <c r="BI71" s="408"/>
      <c r="BJ71" s="408"/>
      <c r="BK71" s="408"/>
      <c r="BL71" s="408"/>
      <c r="BM71" s="408"/>
      <c r="BN71" s="408"/>
      <c r="BO71" s="408"/>
      <c r="BP71" s="408"/>
      <c r="BQ71" s="408"/>
      <c r="BR71" s="408">
        <v>0.66</v>
      </c>
      <c r="BS71" s="408"/>
      <c r="BT71" s="408"/>
      <c r="BU71" s="408"/>
      <c r="BV71" s="408">
        <v>34207.83</v>
      </c>
      <c r="BW71" s="408">
        <v>2950</v>
      </c>
      <c r="BX71" s="408"/>
      <c r="BY71" s="408">
        <v>0</v>
      </c>
      <c r="BZ71" s="408"/>
      <c r="CA71" s="408">
        <v>0</v>
      </c>
      <c r="CB71" s="408"/>
      <c r="CC71" s="408">
        <v>0</v>
      </c>
      <c r="CD71" s="408">
        <v>1800769.42</v>
      </c>
      <c r="CE71" s="289">
        <f t="shared" si="0"/>
        <v>7795300.6799999988</v>
      </c>
      <c r="CF71" s="363"/>
    </row>
    <row r="72" spans="1:84" ht="12.65" customHeight="1" x14ac:dyDescent="0.35">
      <c r="A72" s="356" t="s">
        <v>243</v>
      </c>
      <c r="B72" s="357"/>
      <c r="C72" s="289">
        <f>SUM(C61:C68)+C70-C71</f>
        <v>3062079.01</v>
      </c>
      <c r="D72" s="289">
        <f t="shared" ref="D72:BO72" si="5">SUM(D61:D70)-D71</f>
        <v>0</v>
      </c>
      <c r="E72" s="289">
        <f t="shared" si="5"/>
        <v>6376586.4400000004</v>
      </c>
      <c r="F72" s="289">
        <f t="shared" si="5"/>
        <v>0</v>
      </c>
      <c r="G72" s="289">
        <f t="shared" si="5"/>
        <v>0</v>
      </c>
      <c r="H72" s="289">
        <f t="shared" si="5"/>
        <v>0</v>
      </c>
      <c r="I72" s="289">
        <f t="shared" si="5"/>
        <v>0</v>
      </c>
      <c r="J72" s="289">
        <f t="shared" si="5"/>
        <v>47182.8</v>
      </c>
      <c r="K72" s="289">
        <f t="shared" si="5"/>
        <v>0</v>
      </c>
      <c r="L72" s="289">
        <f t="shared" si="5"/>
        <v>0</v>
      </c>
      <c r="M72" s="289">
        <f t="shared" si="5"/>
        <v>0</v>
      </c>
      <c r="N72" s="289">
        <f t="shared" si="5"/>
        <v>0</v>
      </c>
      <c r="O72" s="289">
        <f t="shared" si="5"/>
        <v>153033.59000000003</v>
      </c>
      <c r="P72" s="289">
        <f t="shared" si="5"/>
        <v>3502583.61</v>
      </c>
      <c r="Q72" s="289">
        <f t="shared" si="5"/>
        <v>1833941.7699999996</v>
      </c>
      <c r="R72" s="289">
        <f t="shared" si="5"/>
        <v>-232096.60000000009</v>
      </c>
      <c r="S72" s="289">
        <f t="shared" si="5"/>
        <v>4119215.05</v>
      </c>
      <c r="T72" s="289">
        <f t="shared" si="5"/>
        <v>0</v>
      </c>
      <c r="U72" s="289">
        <f t="shared" si="5"/>
        <v>5562145.589999998</v>
      </c>
      <c r="V72" s="289">
        <f t="shared" si="5"/>
        <v>0</v>
      </c>
      <c r="W72" s="289">
        <f t="shared" si="5"/>
        <v>421344.82000000007</v>
      </c>
      <c r="X72" s="289">
        <f t="shared" si="5"/>
        <v>1247793.3500000001</v>
      </c>
      <c r="Y72" s="289">
        <f t="shared" si="5"/>
        <v>3288957.45</v>
      </c>
      <c r="Z72" s="289">
        <f t="shared" si="5"/>
        <v>0</v>
      </c>
      <c r="AA72" s="289">
        <f t="shared" si="5"/>
        <v>191330.52000000002</v>
      </c>
      <c r="AB72" s="289">
        <f t="shared" si="5"/>
        <v>1157822.9200000009</v>
      </c>
      <c r="AC72" s="289">
        <f t="shared" si="5"/>
        <v>1325828.19</v>
      </c>
      <c r="AD72" s="289">
        <f t="shared" si="5"/>
        <v>0</v>
      </c>
      <c r="AE72" s="289">
        <f t="shared" si="5"/>
        <v>2307921.6400000006</v>
      </c>
      <c r="AF72" s="289">
        <f t="shared" si="5"/>
        <v>0</v>
      </c>
      <c r="AG72" s="289">
        <f t="shared" si="5"/>
        <v>8966174.4000000004</v>
      </c>
      <c r="AH72" s="289">
        <f t="shared" si="5"/>
        <v>0</v>
      </c>
      <c r="AI72" s="289">
        <f t="shared" si="5"/>
        <v>0</v>
      </c>
      <c r="AJ72" s="289">
        <f t="shared" si="5"/>
        <v>0</v>
      </c>
      <c r="AK72" s="289">
        <f t="shared" si="5"/>
        <v>0</v>
      </c>
      <c r="AL72" s="289">
        <f t="shared" si="5"/>
        <v>0</v>
      </c>
      <c r="AM72" s="289">
        <f t="shared" si="5"/>
        <v>0</v>
      </c>
      <c r="AN72" s="289">
        <f t="shared" si="5"/>
        <v>0</v>
      </c>
      <c r="AO72" s="289">
        <f t="shared" si="5"/>
        <v>0</v>
      </c>
      <c r="AP72" s="289">
        <f t="shared" si="5"/>
        <v>23290777.740000002</v>
      </c>
      <c r="AQ72" s="289">
        <f t="shared" si="5"/>
        <v>0</v>
      </c>
      <c r="AR72" s="289">
        <f t="shared" si="5"/>
        <v>0</v>
      </c>
      <c r="AS72" s="289">
        <f t="shared" si="5"/>
        <v>0</v>
      </c>
      <c r="AT72" s="289">
        <f t="shared" si="5"/>
        <v>0</v>
      </c>
      <c r="AU72" s="289">
        <f t="shared" si="5"/>
        <v>0</v>
      </c>
      <c r="AV72" s="289">
        <f t="shared" si="5"/>
        <v>363442.75</v>
      </c>
      <c r="AW72" s="289">
        <f t="shared" si="5"/>
        <v>0</v>
      </c>
      <c r="AX72" s="289">
        <f t="shared" si="5"/>
        <v>0</v>
      </c>
      <c r="AY72" s="289">
        <f t="shared" si="5"/>
        <v>1377360.5799999996</v>
      </c>
      <c r="AZ72" s="289">
        <f t="shared" si="5"/>
        <v>0</v>
      </c>
      <c r="BA72" s="289">
        <f t="shared" si="5"/>
        <v>323070.11</v>
      </c>
      <c r="BB72" s="289">
        <f t="shared" si="5"/>
        <v>0</v>
      </c>
      <c r="BC72" s="289">
        <f t="shared" si="5"/>
        <v>0</v>
      </c>
      <c r="BD72" s="289">
        <f t="shared" si="5"/>
        <v>495636.64999999997</v>
      </c>
      <c r="BE72" s="289">
        <f t="shared" si="5"/>
        <v>2393334.3699999996</v>
      </c>
      <c r="BF72" s="289">
        <f t="shared" si="5"/>
        <v>1969688.8900000004</v>
      </c>
      <c r="BG72" s="289">
        <f t="shared" si="5"/>
        <v>0</v>
      </c>
      <c r="BH72" s="289">
        <f t="shared" si="5"/>
        <v>5587099.209999999</v>
      </c>
      <c r="BI72" s="289">
        <f t="shared" si="5"/>
        <v>0</v>
      </c>
      <c r="BJ72" s="289">
        <f t="shared" si="5"/>
        <v>875756.53</v>
      </c>
      <c r="BK72" s="289">
        <f t="shared" si="5"/>
        <v>2021383.5599999998</v>
      </c>
      <c r="BL72" s="289">
        <f t="shared" si="5"/>
        <v>1624689.7300000002</v>
      </c>
      <c r="BM72" s="289">
        <f t="shared" si="5"/>
        <v>0</v>
      </c>
      <c r="BN72" s="289">
        <f t="shared" si="5"/>
        <v>4355792.4999999991</v>
      </c>
      <c r="BO72" s="289">
        <f t="shared" si="5"/>
        <v>242456.45</v>
      </c>
      <c r="BP72" s="289">
        <f t="shared" ref="BP72:CC72" si="6">SUM(BP61:BP70)-BP71</f>
        <v>236391.72999999998</v>
      </c>
      <c r="BQ72" s="289">
        <f t="shared" si="6"/>
        <v>0</v>
      </c>
      <c r="BR72" s="289">
        <f t="shared" si="6"/>
        <v>1200613.9700000002</v>
      </c>
      <c r="BS72" s="289">
        <f t="shared" si="6"/>
        <v>0</v>
      </c>
      <c r="BT72" s="289">
        <f t="shared" si="6"/>
        <v>0</v>
      </c>
      <c r="BU72" s="289">
        <f t="shared" si="6"/>
        <v>0</v>
      </c>
      <c r="BV72" s="289">
        <f t="shared" si="6"/>
        <v>2007378.3499999999</v>
      </c>
      <c r="BW72" s="289">
        <f t="shared" si="6"/>
        <v>291643.48000000004</v>
      </c>
      <c r="BX72" s="289">
        <f t="shared" si="6"/>
        <v>0</v>
      </c>
      <c r="BY72" s="289">
        <f t="shared" si="6"/>
        <v>3823570.53</v>
      </c>
      <c r="BZ72" s="289">
        <f t="shared" si="6"/>
        <v>0</v>
      </c>
      <c r="CA72" s="289">
        <f t="shared" si="6"/>
        <v>320479.15999999997</v>
      </c>
      <c r="CB72" s="289">
        <f t="shared" si="6"/>
        <v>0</v>
      </c>
      <c r="CC72" s="289">
        <f t="shared" si="6"/>
        <v>1401789.9200000002</v>
      </c>
      <c r="CD72" s="292">
        <f>+CD69+CD70-CD71</f>
        <v>313579.89999999991</v>
      </c>
      <c r="CE72" s="289">
        <f>SUM(CE61:CE70)-CE71</f>
        <v>97847780.659999996</v>
      </c>
      <c r="CF72" s="363"/>
    </row>
    <row r="73" spans="1:84" ht="12.65" customHeight="1" x14ac:dyDescent="0.35">
      <c r="A73" s="356" t="s">
        <v>244</v>
      </c>
      <c r="B73" s="357"/>
      <c r="C73" s="294" t="s">
        <v>221</v>
      </c>
      <c r="D73" s="294" t="s">
        <v>221</v>
      </c>
      <c r="E73" s="294" t="s">
        <v>221</v>
      </c>
      <c r="F73" s="294" t="s">
        <v>221</v>
      </c>
      <c r="G73" s="294" t="s">
        <v>221</v>
      </c>
      <c r="H73" s="294" t="s">
        <v>221</v>
      </c>
      <c r="I73" s="294" t="s">
        <v>221</v>
      </c>
      <c r="J73" s="294" t="s">
        <v>221</v>
      </c>
      <c r="K73" s="416" t="s">
        <v>221</v>
      </c>
      <c r="L73" s="294" t="s">
        <v>221</v>
      </c>
      <c r="M73" s="294" t="s">
        <v>221</v>
      </c>
      <c r="N73" s="294" t="s">
        <v>221</v>
      </c>
      <c r="O73" s="294" t="s">
        <v>221</v>
      </c>
      <c r="P73" s="294" t="s">
        <v>221</v>
      </c>
      <c r="Q73" s="294" t="s">
        <v>221</v>
      </c>
      <c r="R73" s="294" t="s">
        <v>221</v>
      </c>
      <c r="S73" s="294" t="s">
        <v>221</v>
      </c>
      <c r="T73" s="294" t="s">
        <v>221</v>
      </c>
      <c r="U73" s="294" t="s">
        <v>221</v>
      </c>
      <c r="V73" s="294" t="s">
        <v>221</v>
      </c>
      <c r="W73" s="294" t="s">
        <v>221</v>
      </c>
      <c r="X73" s="294" t="s">
        <v>221</v>
      </c>
      <c r="Y73" s="294" t="s">
        <v>221</v>
      </c>
      <c r="Z73" s="294" t="s">
        <v>221</v>
      </c>
      <c r="AA73" s="294" t="s">
        <v>221</v>
      </c>
      <c r="AB73" s="294" t="s">
        <v>221</v>
      </c>
      <c r="AC73" s="294" t="s">
        <v>221</v>
      </c>
      <c r="AD73" s="294" t="s">
        <v>221</v>
      </c>
      <c r="AE73" s="294" t="s">
        <v>221</v>
      </c>
      <c r="AF73" s="294" t="s">
        <v>221</v>
      </c>
      <c r="AG73" s="294" t="s">
        <v>221</v>
      </c>
      <c r="AH73" s="294" t="s">
        <v>221</v>
      </c>
      <c r="AI73" s="294" t="s">
        <v>221</v>
      </c>
      <c r="AJ73" s="294" t="s">
        <v>221</v>
      </c>
      <c r="AK73" s="294" t="s">
        <v>221</v>
      </c>
      <c r="AL73" s="294" t="s">
        <v>221</v>
      </c>
      <c r="AM73" s="294" t="s">
        <v>221</v>
      </c>
      <c r="AN73" s="294" t="s">
        <v>221</v>
      </c>
      <c r="AO73" s="294" t="s">
        <v>221</v>
      </c>
      <c r="AP73" s="294" t="s">
        <v>221</v>
      </c>
      <c r="AQ73" s="294" t="s">
        <v>221</v>
      </c>
      <c r="AR73" s="294" t="s">
        <v>221</v>
      </c>
      <c r="AS73" s="294" t="s">
        <v>221</v>
      </c>
      <c r="AT73" s="294" t="s">
        <v>221</v>
      </c>
      <c r="AU73" s="294" t="s">
        <v>221</v>
      </c>
      <c r="AV73" s="294" t="s">
        <v>221</v>
      </c>
      <c r="AW73" s="294" t="s">
        <v>221</v>
      </c>
      <c r="AX73" s="294" t="s">
        <v>221</v>
      </c>
      <c r="AY73" s="294" t="s">
        <v>221</v>
      </c>
      <c r="AZ73" s="294" t="s">
        <v>221</v>
      </c>
      <c r="BA73" s="294" t="s">
        <v>221</v>
      </c>
      <c r="BB73" s="294" t="s">
        <v>221</v>
      </c>
      <c r="BC73" s="294" t="s">
        <v>221</v>
      </c>
      <c r="BD73" s="294" t="s">
        <v>221</v>
      </c>
      <c r="BE73" s="294" t="s">
        <v>221</v>
      </c>
      <c r="BF73" s="294" t="s">
        <v>221</v>
      </c>
      <c r="BG73" s="294" t="s">
        <v>221</v>
      </c>
      <c r="BH73" s="294" t="s">
        <v>221</v>
      </c>
      <c r="BI73" s="294" t="s">
        <v>221</v>
      </c>
      <c r="BJ73" s="294" t="s">
        <v>221</v>
      </c>
      <c r="BK73" s="294" t="s">
        <v>221</v>
      </c>
      <c r="BL73" s="294" t="s">
        <v>221</v>
      </c>
      <c r="BM73" s="294" t="s">
        <v>221</v>
      </c>
      <c r="BN73" s="294" t="s">
        <v>221</v>
      </c>
      <c r="BO73" s="294" t="s">
        <v>221</v>
      </c>
      <c r="BP73" s="294" t="s">
        <v>221</v>
      </c>
      <c r="BQ73" s="294" t="s">
        <v>221</v>
      </c>
      <c r="BR73" s="294" t="s">
        <v>221</v>
      </c>
      <c r="BS73" s="294" t="s">
        <v>221</v>
      </c>
      <c r="BT73" s="294" t="s">
        <v>221</v>
      </c>
      <c r="BU73" s="294" t="s">
        <v>221</v>
      </c>
      <c r="BV73" s="294" t="s">
        <v>221</v>
      </c>
      <c r="BW73" s="294" t="s">
        <v>221</v>
      </c>
      <c r="BX73" s="294" t="s">
        <v>221</v>
      </c>
      <c r="BY73" s="294" t="s">
        <v>221</v>
      </c>
      <c r="BZ73" s="294" t="s">
        <v>221</v>
      </c>
      <c r="CA73" s="294" t="s">
        <v>221</v>
      </c>
      <c r="CB73" s="294" t="s">
        <v>221</v>
      </c>
      <c r="CC73" s="294" t="s">
        <v>221</v>
      </c>
      <c r="CD73" s="294" t="s">
        <v>221</v>
      </c>
      <c r="CE73" s="296">
        <v>2266077.42</v>
      </c>
      <c r="CF73" s="363"/>
    </row>
    <row r="74" spans="1:84" ht="12.65" customHeight="1" x14ac:dyDescent="0.35">
      <c r="A74" s="356" t="s">
        <v>245</v>
      </c>
      <c r="B74" s="357"/>
      <c r="C74" s="291">
        <v>8590446.2100000009</v>
      </c>
      <c r="D74" s="291"/>
      <c r="E74" s="291">
        <v>16077234.869999999</v>
      </c>
      <c r="F74" s="408"/>
      <c r="G74" s="291"/>
      <c r="H74" s="291"/>
      <c r="I74" s="408"/>
      <c r="J74" s="408">
        <v>1248565.77</v>
      </c>
      <c r="K74" s="408"/>
      <c r="L74" s="408"/>
      <c r="M74" s="291"/>
      <c r="N74" s="291"/>
      <c r="O74" s="291">
        <v>2314884.86</v>
      </c>
      <c r="P74" s="408">
        <v>4232911.34</v>
      </c>
      <c r="Q74" s="408">
        <v>1081716.4000000001</v>
      </c>
      <c r="R74" s="408">
        <v>629097.52</v>
      </c>
      <c r="S74" s="408">
        <v>3399485.39</v>
      </c>
      <c r="T74" s="408"/>
      <c r="U74" s="408">
        <v>3985571.2500000009</v>
      </c>
      <c r="V74" s="408"/>
      <c r="W74" s="408">
        <v>385643.12</v>
      </c>
      <c r="X74" s="408">
        <v>1362044.11</v>
      </c>
      <c r="Y74" s="408">
        <v>1635745.8599999999</v>
      </c>
      <c r="Z74" s="408"/>
      <c r="AA74" s="408">
        <v>36684.089999999997</v>
      </c>
      <c r="AB74" s="408">
        <v>3376610.08</v>
      </c>
      <c r="AC74" s="408">
        <v>4451168.9400000004</v>
      </c>
      <c r="AD74" s="408"/>
      <c r="AE74" s="408">
        <v>512496.19</v>
      </c>
      <c r="AF74" s="408"/>
      <c r="AG74" s="408">
        <v>2812601.24</v>
      </c>
      <c r="AH74" s="408"/>
      <c r="AI74" s="408"/>
      <c r="AJ74" s="408"/>
      <c r="AK74" s="408"/>
      <c r="AL74" s="408"/>
      <c r="AM74" s="408"/>
      <c r="AN74" s="408"/>
      <c r="AO74" s="408"/>
      <c r="AP74" s="408">
        <v>0</v>
      </c>
      <c r="AQ74" s="408"/>
      <c r="AR74" s="408"/>
      <c r="AS74" s="408"/>
      <c r="AT74" s="408"/>
      <c r="AU74" s="408"/>
      <c r="AV74" s="408">
        <v>0</v>
      </c>
      <c r="AW74" s="294" t="s">
        <v>221</v>
      </c>
      <c r="AX74" s="294" t="s">
        <v>221</v>
      </c>
      <c r="AY74" s="294" t="s">
        <v>221</v>
      </c>
      <c r="AZ74" s="294" t="s">
        <v>221</v>
      </c>
      <c r="BA74" s="294" t="s">
        <v>221</v>
      </c>
      <c r="BB74" s="294" t="s">
        <v>221</v>
      </c>
      <c r="BC74" s="294" t="s">
        <v>221</v>
      </c>
      <c r="BD74" s="294" t="s">
        <v>221</v>
      </c>
      <c r="BE74" s="294" t="s">
        <v>221</v>
      </c>
      <c r="BF74" s="294" t="s">
        <v>221</v>
      </c>
      <c r="BG74" s="294" t="s">
        <v>221</v>
      </c>
      <c r="BH74" s="294" t="s">
        <v>221</v>
      </c>
      <c r="BI74" s="294" t="s">
        <v>221</v>
      </c>
      <c r="BJ74" s="294" t="s">
        <v>221</v>
      </c>
      <c r="BK74" s="294" t="s">
        <v>221</v>
      </c>
      <c r="BL74" s="294" t="s">
        <v>221</v>
      </c>
      <c r="BM74" s="294" t="s">
        <v>221</v>
      </c>
      <c r="BN74" s="294" t="s">
        <v>221</v>
      </c>
      <c r="BO74" s="294" t="s">
        <v>221</v>
      </c>
      <c r="BP74" s="294" t="s">
        <v>221</v>
      </c>
      <c r="BQ74" s="294" t="s">
        <v>221</v>
      </c>
      <c r="BR74" s="294" t="s">
        <v>221</v>
      </c>
      <c r="BS74" s="294" t="s">
        <v>221</v>
      </c>
      <c r="BT74" s="294" t="s">
        <v>221</v>
      </c>
      <c r="BU74" s="294" t="s">
        <v>221</v>
      </c>
      <c r="BV74" s="294" t="s">
        <v>221</v>
      </c>
      <c r="BW74" s="294" t="s">
        <v>221</v>
      </c>
      <c r="BX74" s="294" t="s">
        <v>221</v>
      </c>
      <c r="BY74" s="294" t="s">
        <v>221</v>
      </c>
      <c r="BZ74" s="294" t="s">
        <v>221</v>
      </c>
      <c r="CA74" s="294" t="s">
        <v>221</v>
      </c>
      <c r="CB74" s="294" t="s">
        <v>221</v>
      </c>
      <c r="CC74" s="294" t="s">
        <v>221</v>
      </c>
      <c r="CD74" s="294" t="s">
        <v>221</v>
      </c>
      <c r="CE74" s="289">
        <f t="shared" ref="CE74:CE81" si="7">SUM(C74:CD74)</f>
        <v>56132907.239999995</v>
      </c>
      <c r="CF74" s="363"/>
    </row>
    <row r="75" spans="1:84" ht="12.65" customHeight="1" x14ac:dyDescent="0.35">
      <c r="A75" s="356" t="s">
        <v>246</v>
      </c>
      <c r="B75" s="357"/>
      <c r="C75" s="291">
        <v>2463698.7000000002</v>
      </c>
      <c r="D75" s="291"/>
      <c r="E75" s="291">
        <v>5618392.8500000006</v>
      </c>
      <c r="F75" s="408"/>
      <c r="G75" s="291"/>
      <c r="H75" s="291"/>
      <c r="I75" s="291"/>
      <c r="J75" s="408">
        <v>80670.350000000006</v>
      </c>
      <c r="K75" s="408"/>
      <c r="L75" s="408"/>
      <c r="M75" s="291"/>
      <c r="N75" s="291"/>
      <c r="O75" s="291">
        <v>904748.80999999994</v>
      </c>
      <c r="P75" s="408">
        <v>10978180.359999998</v>
      </c>
      <c r="Q75" s="408">
        <v>4766639.6499999994</v>
      </c>
      <c r="R75" s="408">
        <v>1439975.3299999998</v>
      </c>
      <c r="S75" s="408">
        <v>3697662.1199999996</v>
      </c>
      <c r="T75" s="408"/>
      <c r="U75" s="408">
        <v>27007629.199999999</v>
      </c>
      <c r="V75" s="408"/>
      <c r="W75" s="408">
        <v>7360116.1899999995</v>
      </c>
      <c r="X75" s="408">
        <v>21539118.829999998</v>
      </c>
      <c r="Y75" s="408">
        <v>18970296.140000001</v>
      </c>
      <c r="Z75" s="408"/>
      <c r="AA75" s="408">
        <v>531083.28999999992</v>
      </c>
      <c r="AB75" s="408">
        <v>6702525.3399999999</v>
      </c>
      <c r="AC75" s="408">
        <v>2971435.61</v>
      </c>
      <c r="AD75" s="408"/>
      <c r="AE75" s="408">
        <v>7479447.6099999994</v>
      </c>
      <c r="AF75" s="408"/>
      <c r="AG75" s="408">
        <v>54481231.600000009</v>
      </c>
      <c r="AH75" s="408"/>
      <c r="AI75" s="408"/>
      <c r="AJ75" s="408"/>
      <c r="AK75" s="408"/>
      <c r="AL75" s="408"/>
      <c r="AM75" s="408"/>
      <c r="AN75" s="408"/>
      <c r="AO75" s="408"/>
      <c r="AP75" s="408">
        <v>30139355.539999999</v>
      </c>
      <c r="AQ75" s="408"/>
      <c r="AR75" s="408"/>
      <c r="AS75" s="408"/>
      <c r="AT75" s="408"/>
      <c r="AU75" s="408"/>
      <c r="AV75" s="408">
        <v>263457.43</v>
      </c>
      <c r="AW75" s="294" t="s">
        <v>221</v>
      </c>
      <c r="AX75" s="294" t="s">
        <v>221</v>
      </c>
      <c r="AY75" s="294" t="s">
        <v>221</v>
      </c>
      <c r="AZ75" s="294" t="s">
        <v>221</v>
      </c>
      <c r="BA75" s="294" t="s">
        <v>221</v>
      </c>
      <c r="BB75" s="294" t="s">
        <v>221</v>
      </c>
      <c r="BC75" s="294" t="s">
        <v>221</v>
      </c>
      <c r="BD75" s="294" t="s">
        <v>221</v>
      </c>
      <c r="BE75" s="294" t="s">
        <v>221</v>
      </c>
      <c r="BF75" s="294" t="s">
        <v>221</v>
      </c>
      <c r="BG75" s="294" t="s">
        <v>221</v>
      </c>
      <c r="BH75" s="294" t="s">
        <v>221</v>
      </c>
      <c r="BI75" s="294" t="s">
        <v>221</v>
      </c>
      <c r="BJ75" s="294" t="s">
        <v>221</v>
      </c>
      <c r="BK75" s="294" t="s">
        <v>221</v>
      </c>
      <c r="BL75" s="294" t="s">
        <v>221</v>
      </c>
      <c r="BM75" s="294" t="s">
        <v>221</v>
      </c>
      <c r="BN75" s="294" t="s">
        <v>221</v>
      </c>
      <c r="BO75" s="294" t="s">
        <v>221</v>
      </c>
      <c r="BP75" s="294" t="s">
        <v>221</v>
      </c>
      <c r="BQ75" s="294" t="s">
        <v>221</v>
      </c>
      <c r="BR75" s="294" t="s">
        <v>221</v>
      </c>
      <c r="BS75" s="294" t="s">
        <v>221</v>
      </c>
      <c r="BT75" s="294" t="s">
        <v>221</v>
      </c>
      <c r="BU75" s="294" t="s">
        <v>221</v>
      </c>
      <c r="BV75" s="294" t="s">
        <v>221</v>
      </c>
      <c r="BW75" s="294" t="s">
        <v>221</v>
      </c>
      <c r="BX75" s="294" t="s">
        <v>221</v>
      </c>
      <c r="BY75" s="294" t="s">
        <v>221</v>
      </c>
      <c r="BZ75" s="294" t="s">
        <v>221</v>
      </c>
      <c r="CA75" s="294" t="s">
        <v>221</v>
      </c>
      <c r="CB75" s="294" t="s">
        <v>221</v>
      </c>
      <c r="CC75" s="294" t="s">
        <v>221</v>
      </c>
      <c r="CD75" s="294" t="s">
        <v>221</v>
      </c>
      <c r="CE75" s="289">
        <f t="shared" si="7"/>
        <v>207395664.95000002</v>
      </c>
      <c r="CF75" s="363"/>
    </row>
    <row r="76" spans="1:84" ht="12.65" customHeight="1" x14ac:dyDescent="0.35">
      <c r="A76" s="356" t="s">
        <v>247</v>
      </c>
      <c r="B76" s="357"/>
      <c r="C76" s="289">
        <f t="shared" ref="C76:AV76" si="8">SUM(C74:C75)</f>
        <v>11054144.91</v>
      </c>
      <c r="D76" s="289">
        <f t="shared" si="8"/>
        <v>0</v>
      </c>
      <c r="E76" s="289">
        <f t="shared" si="8"/>
        <v>21695627.719999999</v>
      </c>
      <c r="F76" s="289">
        <f t="shared" si="8"/>
        <v>0</v>
      </c>
      <c r="G76" s="289">
        <f t="shared" si="8"/>
        <v>0</v>
      </c>
      <c r="H76" s="289">
        <f t="shared" si="8"/>
        <v>0</v>
      </c>
      <c r="I76" s="289">
        <f t="shared" si="8"/>
        <v>0</v>
      </c>
      <c r="J76" s="289">
        <f t="shared" si="8"/>
        <v>1329236.1200000001</v>
      </c>
      <c r="K76" s="289">
        <f t="shared" si="8"/>
        <v>0</v>
      </c>
      <c r="L76" s="289">
        <f t="shared" si="8"/>
        <v>0</v>
      </c>
      <c r="M76" s="289">
        <f t="shared" si="8"/>
        <v>0</v>
      </c>
      <c r="N76" s="289">
        <f t="shared" si="8"/>
        <v>0</v>
      </c>
      <c r="O76" s="289">
        <f t="shared" si="8"/>
        <v>3219633.67</v>
      </c>
      <c r="P76" s="289">
        <f t="shared" si="8"/>
        <v>15211091.699999997</v>
      </c>
      <c r="Q76" s="289">
        <f t="shared" si="8"/>
        <v>5848356.0499999998</v>
      </c>
      <c r="R76" s="289">
        <f t="shared" si="8"/>
        <v>2069072.8499999999</v>
      </c>
      <c r="S76" s="289">
        <f t="shared" si="8"/>
        <v>7097147.5099999998</v>
      </c>
      <c r="T76" s="289">
        <f t="shared" si="8"/>
        <v>0</v>
      </c>
      <c r="U76" s="289">
        <f t="shared" si="8"/>
        <v>30993200.449999999</v>
      </c>
      <c r="V76" s="289">
        <f t="shared" si="8"/>
        <v>0</v>
      </c>
      <c r="W76" s="289">
        <f t="shared" si="8"/>
        <v>7745759.3099999996</v>
      </c>
      <c r="X76" s="289">
        <f t="shared" si="8"/>
        <v>22901162.939999998</v>
      </c>
      <c r="Y76" s="289">
        <f t="shared" si="8"/>
        <v>20606042</v>
      </c>
      <c r="Z76" s="289">
        <f t="shared" si="8"/>
        <v>0</v>
      </c>
      <c r="AA76" s="289">
        <f t="shared" si="8"/>
        <v>567767.37999999989</v>
      </c>
      <c r="AB76" s="289">
        <f t="shared" si="8"/>
        <v>10079135.42</v>
      </c>
      <c r="AC76" s="289">
        <f t="shared" si="8"/>
        <v>7422604.5500000007</v>
      </c>
      <c r="AD76" s="289">
        <f t="shared" si="8"/>
        <v>0</v>
      </c>
      <c r="AE76" s="289">
        <f t="shared" si="8"/>
        <v>7991943.7999999998</v>
      </c>
      <c r="AF76" s="289">
        <f t="shared" si="8"/>
        <v>0</v>
      </c>
      <c r="AG76" s="289">
        <f t="shared" si="8"/>
        <v>57293832.840000011</v>
      </c>
      <c r="AH76" s="289">
        <f t="shared" si="8"/>
        <v>0</v>
      </c>
      <c r="AI76" s="289">
        <f t="shared" si="8"/>
        <v>0</v>
      </c>
      <c r="AJ76" s="289">
        <f t="shared" si="8"/>
        <v>0</v>
      </c>
      <c r="AK76" s="289">
        <f t="shared" si="8"/>
        <v>0</v>
      </c>
      <c r="AL76" s="289">
        <f t="shared" si="8"/>
        <v>0</v>
      </c>
      <c r="AM76" s="289">
        <f t="shared" si="8"/>
        <v>0</v>
      </c>
      <c r="AN76" s="289">
        <f t="shared" si="8"/>
        <v>0</v>
      </c>
      <c r="AO76" s="289">
        <f t="shared" si="8"/>
        <v>0</v>
      </c>
      <c r="AP76" s="289">
        <f t="shared" si="8"/>
        <v>30139355.539999999</v>
      </c>
      <c r="AQ76" s="289">
        <f t="shared" si="8"/>
        <v>0</v>
      </c>
      <c r="AR76" s="289">
        <f t="shared" si="8"/>
        <v>0</v>
      </c>
      <c r="AS76" s="289">
        <f t="shared" si="8"/>
        <v>0</v>
      </c>
      <c r="AT76" s="289">
        <f t="shared" si="8"/>
        <v>0</v>
      </c>
      <c r="AU76" s="289">
        <f t="shared" si="8"/>
        <v>0</v>
      </c>
      <c r="AV76" s="289">
        <f t="shared" si="8"/>
        <v>263457.43</v>
      </c>
      <c r="AW76" s="294" t="s">
        <v>221</v>
      </c>
      <c r="AX76" s="294" t="s">
        <v>221</v>
      </c>
      <c r="AY76" s="294" t="s">
        <v>221</v>
      </c>
      <c r="AZ76" s="294" t="s">
        <v>221</v>
      </c>
      <c r="BA76" s="294" t="s">
        <v>221</v>
      </c>
      <c r="BB76" s="294" t="s">
        <v>221</v>
      </c>
      <c r="BC76" s="294" t="s">
        <v>221</v>
      </c>
      <c r="BD76" s="294" t="s">
        <v>221</v>
      </c>
      <c r="BE76" s="294" t="s">
        <v>221</v>
      </c>
      <c r="BF76" s="294" t="s">
        <v>221</v>
      </c>
      <c r="BG76" s="294" t="s">
        <v>221</v>
      </c>
      <c r="BH76" s="294" t="s">
        <v>221</v>
      </c>
      <c r="BI76" s="294" t="s">
        <v>221</v>
      </c>
      <c r="BJ76" s="294" t="s">
        <v>221</v>
      </c>
      <c r="BK76" s="294" t="s">
        <v>221</v>
      </c>
      <c r="BL76" s="294" t="s">
        <v>221</v>
      </c>
      <c r="BM76" s="294" t="s">
        <v>221</v>
      </c>
      <c r="BN76" s="294" t="s">
        <v>221</v>
      </c>
      <c r="BO76" s="294" t="s">
        <v>221</v>
      </c>
      <c r="BP76" s="294" t="s">
        <v>221</v>
      </c>
      <c r="BQ76" s="294" t="s">
        <v>221</v>
      </c>
      <c r="BR76" s="294" t="s">
        <v>221</v>
      </c>
      <c r="BS76" s="294" t="s">
        <v>221</v>
      </c>
      <c r="BT76" s="294" t="s">
        <v>221</v>
      </c>
      <c r="BU76" s="294" t="s">
        <v>221</v>
      </c>
      <c r="BV76" s="294" t="s">
        <v>221</v>
      </c>
      <c r="BW76" s="294" t="s">
        <v>221</v>
      </c>
      <c r="BX76" s="294" t="s">
        <v>221</v>
      </c>
      <c r="BY76" s="294" t="s">
        <v>221</v>
      </c>
      <c r="BZ76" s="294" t="s">
        <v>221</v>
      </c>
      <c r="CA76" s="294" t="s">
        <v>221</v>
      </c>
      <c r="CB76" s="294" t="s">
        <v>221</v>
      </c>
      <c r="CC76" s="294" t="s">
        <v>221</v>
      </c>
      <c r="CD76" s="294" t="s">
        <v>221</v>
      </c>
      <c r="CE76" s="289">
        <f t="shared" si="7"/>
        <v>263528572.19000003</v>
      </c>
      <c r="CF76" s="363"/>
    </row>
    <row r="77" spans="1:84" ht="12.65" customHeight="1" x14ac:dyDescent="0.35">
      <c r="A77" s="356" t="s">
        <v>248</v>
      </c>
      <c r="B77" s="357"/>
      <c r="C77" s="291">
        <v>6509.73</v>
      </c>
      <c r="D77" s="291"/>
      <c r="E77" s="291">
        <v>19228.939999999999</v>
      </c>
      <c r="F77" s="408"/>
      <c r="G77" s="291"/>
      <c r="H77" s="291"/>
      <c r="I77" s="408"/>
      <c r="J77" s="408">
        <v>481.41</v>
      </c>
      <c r="K77" s="408"/>
      <c r="L77" s="408"/>
      <c r="M77" s="408"/>
      <c r="N77" s="408"/>
      <c r="O77" s="408">
        <v>973.64</v>
      </c>
      <c r="P77" s="408">
        <v>6557.0400000000009</v>
      </c>
      <c r="Q77" s="408">
        <v>7237.91</v>
      </c>
      <c r="R77" s="408">
        <v>311.2</v>
      </c>
      <c r="S77" s="408">
        <v>2966.57</v>
      </c>
      <c r="T77" s="408"/>
      <c r="U77" s="408">
        <v>4147.83</v>
      </c>
      <c r="V77" s="408"/>
      <c r="W77" s="408">
        <v>2134.71</v>
      </c>
      <c r="X77" s="408">
        <v>790.65</v>
      </c>
      <c r="Y77" s="408">
        <v>5322.7199999999993</v>
      </c>
      <c r="Z77" s="408"/>
      <c r="AA77" s="408">
        <v>689.27</v>
      </c>
      <c r="AB77" s="408">
        <v>1815.12</v>
      </c>
      <c r="AC77" s="408">
        <v>804.46</v>
      </c>
      <c r="AD77" s="408"/>
      <c r="AE77" s="408">
        <v>3881.51</v>
      </c>
      <c r="AF77" s="408"/>
      <c r="AG77" s="408">
        <v>9530.74</v>
      </c>
      <c r="AH77" s="408"/>
      <c r="AI77" s="408"/>
      <c r="AJ77" s="408"/>
      <c r="AK77" s="408"/>
      <c r="AL77" s="408"/>
      <c r="AM77" s="408"/>
      <c r="AN77" s="408"/>
      <c r="AO77" s="408"/>
      <c r="AP77" s="408">
        <v>44145.299999999996</v>
      </c>
      <c r="AQ77" s="408"/>
      <c r="AR77" s="408"/>
      <c r="AS77" s="408"/>
      <c r="AT77" s="408"/>
      <c r="AU77" s="408"/>
      <c r="AV77" s="408">
        <v>267.60000000000002</v>
      </c>
      <c r="AW77" s="408"/>
      <c r="AX77" s="408"/>
      <c r="AY77" s="408">
        <v>5033.42</v>
      </c>
      <c r="AZ77" s="408"/>
      <c r="BA77" s="408">
        <v>1458.93</v>
      </c>
      <c r="BB77" s="408"/>
      <c r="BC77" s="408"/>
      <c r="BD77" s="408">
        <v>3397.94</v>
      </c>
      <c r="BE77" s="408">
        <v>24837.25</v>
      </c>
      <c r="BF77" s="408">
        <v>2126.66</v>
      </c>
      <c r="BG77" s="408"/>
      <c r="BH77" s="408">
        <v>3250.91</v>
      </c>
      <c r="BI77" s="408"/>
      <c r="BJ77" s="408">
        <v>3069.5</v>
      </c>
      <c r="BK77" s="408">
        <v>2734.5</v>
      </c>
      <c r="BL77" s="408">
        <v>2157.69</v>
      </c>
      <c r="BM77" s="408"/>
      <c r="BN77" s="408">
        <v>4719.0099999999993</v>
      </c>
      <c r="BO77" s="408">
        <v>278.91000000000003</v>
      </c>
      <c r="BP77" s="408"/>
      <c r="BQ77" s="408"/>
      <c r="BR77" s="408">
        <v>2126.35</v>
      </c>
      <c r="BS77" s="408"/>
      <c r="BT77" s="408"/>
      <c r="BU77" s="408"/>
      <c r="BV77" s="408">
        <v>4544.8999999999996</v>
      </c>
      <c r="BW77" s="408">
        <v>1020.52</v>
      </c>
      <c r="BX77" s="408"/>
      <c r="BY77" s="408">
        <v>1869.67</v>
      </c>
      <c r="BZ77" s="408"/>
      <c r="CA77" s="408">
        <v>1046</v>
      </c>
      <c r="CB77" s="408"/>
      <c r="CC77" s="408">
        <v>3984.87</v>
      </c>
      <c r="CD77" s="294" t="s">
        <v>221</v>
      </c>
      <c r="CE77" s="289">
        <f t="shared" si="7"/>
        <v>185453.38000000003</v>
      </c>
      <c r="CF77" s="359">
        <v>2.0000000018626451E-2</v>
      </c>
    </row>
    <row r="78" spans="1:84" ht="12.65" customHeight="1" x14ac:dyDescent="0.35">
      <c r="A78" s="356" t="s">
        <v>249</v>
      </c>
      <c r="B78" s="357"/>
      <c r="C78" s="291">
        <v>5140.2402179832534</v>
      </c>
      <c r="D78" s="291"/>
      <c r="E78" s="291">
        <v>20895.682603832662</v>
      </c>
      <c r="F78" s="291"/>
      <c r="G78" s="291"/>
      <c r="H78" s="291"/>
      <c r="I78" s="291"/>
      <c r="J78" s="291"/>
      <c r="K78" s="291"/>
      <c r="L78" s="291"/>
      <c r="M78" s="291"/>
      <c r="N78" s="291"/>
      <c r="O78" s="291"/>
      <c r="P78" s="291">
        <v>313.01005199264438</v>
      </c>
      <c r="Q78" s="291"/>
      <c r="R78" s="291"/>
      <c r="S78" s="291"/>
      <c r="T78" s="291"/>
      <c r="U78" s="291"/>
      <c r="V78" s="291"/>
      <c r="W78" s="291"/>
      <c r="X78" s="291"/>
      <c r="Y78" s="291"/>
      <c r="Z78" s="291"/>
      <c r="AA78" s="291"/>
      <c r="AB78" s="291"/>
      <c r="AC78" s="291"/>
      <c r="AD78" s="291"/>
      <c r="AE78" s="291"/>
      <c r="AF78" s="291"/>
      <c r="AG78" s="291">
        <v>989.69074242760985</v>
      </c>
      <c r="AH78" s="291"/>
      <c r="AI78" s="291"/>
      <c r="AJ78" s="291"/>
      <c r="AK78" s="291"/>
      <c r="AL78" s="291"/>
      <c r="AM78" s="291"/>
      <c r="AN78" s="291"/>
      <c r="AO78" s="291"/>
      <c r="AP78" s="291"/>
      <c r="AQ78" s="291"/>
      <c r="AR78" s="291"/>
      <c r="AS78" s="291"/>
      <c r="AT78" s="291"/>
      <c r="AU78" s="291"/>
      <c r="AV78" s="291"/>
      <c r="AW78" s="291"/>
      <c r="AX78" s="294" t="s">
        <v>221</v>
      </c>
      <c r="AY78" s="294" t="s">
        <v>221</v>
      </c>
      <c r="AZ78" s="291"/>
      <c r="BA78" s="291"/>
      <c r="BB78" s="291"/>
      <c r="BC78" s="291"/>
      <c r="BD78" s="294" t="s">
        <v>221</v>
      </c>
      <c r="BE78" s="294" t="s">
        <v>221</v>
      </c>
      <c r="BF78" s="291"/>
      <c r="BG78" s="294" t="s">
        <v>221</v>
      </c>
      <c r="BH78" s="291"/>
      <c r="BI78" s="291"/>
      <c r="BJ78" s="294" t="s">
        <v>221</v>
      </c>
      <c r="BK78" s="291"/>
      <c r="BL78" s="291"/>
      <c r="BM78" s="291"/>
      <c r="BN78" s="294" t="s">
        <v>221</v>
      </c>
      <c r="BO78" s="294" t="s">
        <v>221</v>
      </c>
      <c r="BP78" s="294" t="s">
        <v>221</v>
      </c>
      <c r="BQ78" s="294" t="s">
        <v>221</v>
      </c>
      <c r="BR78" s="291"/>
      <c r="BS78" s="291"/>
      <c r="BT78" s="291"/>
      <c r="BU78" s="291"/>
      <c r="BV78" s="291"/>
      <c r="BW78" s="291"/>
      <c r="BX78" s="291"/>
      <c r="BY78" s="291"/>
      <c r="BZ78" s="291"/>
      <c r="CA78" s="291"/>
      <c r="CB78" s="291"/>
      <c r="CC78" s="294" t="s">
        <v>221</v>
      </c>
      <c r="CD78" s="294" t="s">
        <v>221</v>
      </c>
      <c r="CE78" s="289">
        <f>SUM(C78:CD78)</f>
        <v>27338.623616236171</v>
      </c>
      <c r="CF78" s="359">
        <v>0</v>
      </c>
    </row>
    <row r="79" spans="1:84" ht="12.65" customHeight="1" x14ac:dyDescent="0.35">
      <c r="A79" s="356" t="s">
        <v>250</v>
      </c>
      <c r="B79" s="357"/>
      <c r="C79" s="291">
        <v>6509.73</v>
      </c>
      <c r="D79" s="291"/>
      <c r="E79" s="291">
        <v>19228.939999999999</v>
      </c>
      <c r="F79" s="291"/>
      <c r="G79" s="291"/>
      <c r="H79" s="291"/>
      <c r="I79" s="291"/>
      <c r="J79" s="291">
        <v>481.41</v>
      </c>
      <c r="K79" s="291"/>
      <c r="L79" s="291"/>
      <c r="M79" s="291"/>
      <c r="N79" s="291"/>
      <c r="O79" s="291">
        <v>973.64</v>
      </c>
      <c r="P79" s="291">
        <v>6557.0400000000009</v>
      </c>
      <c r="Q79" s="291">
        <v>7237.91</v>
      </c>
      <c r="R79" s="291">
        <v>311.2</v>
      </c>
      <c r="S79" s="291">
        <v>2966.57</v>
      </c>
      <c r="T79" s="291"/>
      <c r="U79" s="291">
        <v>4147.83</v>
      </c>
      <c r="V79" s="291"/>
      <c r="W79" s="291">
        <v>2134.71</v>
      </c>
      <c r="X79" s="291">
        <v>790.65</v>
      </c>
      <c r="Y79" s="291">
        <v>5322.7199999999993</v>
      </c>
      <c r="Z79" s="291"/>
      <c r="AA79" s="291">
        <v>689.27</v>
      </c>
      <c r="AB79" s="291">
        <v>1815.12</v>
      </c>
      <c r="AC79" s="291">
        <v>804.46</v>
      </c>
      <c r="AD79" s="291"/>
      <c r="AE79" s="291">
        <v>3881.51</v>
      </c>
      <c r="AF79" s="291"/>
      <c r="AG79" s="291">
        <v>9530.74</v>
      </c>
      <c r="AH79" s="291"/>
      <c r="AI79" s="291"/>
      <c r="AJ79" s="291"/>
      <c r="AK79" s="291"/>
      <c r="AL79" s="291"/>
      <c r="AM79" s="291"/>
      <c r="AN79" s="291"/>
      <c r="AO79" s="291"/>
      <c r="AP79" s="291">
        <v>44145.299999999996</v>
      </c>
      <c r="AQ79" s="291"/>
      <c r="AR79" s="291"/>
      <c r="AS79" s="291"/>
      <c r="AT79" s="291"/>
      <c r="AU79" s="291"/>
      <c r="AV79" s="291">
        <v>267.60000000000002</v>
      </c>
      <c r="AW79" s="291"/>
      <c r="AX79" s="294" t="s">
        <v>221</v>
      </c>
      <c r="AY79" s="294" t="s">
        <v>221</v>
      </c>
      <c r="AZ79" s="294" t="s">
        <v>221</v>
      </c>
      <c r="BA79" s="291">
        <v>1458.93</v>
      </c>
      <c r="BB79" s="291"/>
      <c r="BC79" s="291"/>
      <c r="BD79" s="294" t="s">
        <v>221</v>
      </c>
      <c r="BE79" s="294" t="s">
        <v>221</v>
      </c>
      <c r="BF79" s="294" t="s">
        <v>221</v>
      </c>
      <c r="BG79" s="294" t="s">
        <v>221</v>
      </c>
      <c r="BH79" s="291">
        <v>3250.91</v>
      </c>
      <c r="BI79" s="291"/>
      <c r="BJ79" s="294" t="s">
        <v>221</v>
      </c>
      <c r="BK79" s="291">
        <v>2734.5</v>
      </c>
      <c r="BL79" s="291">
        <v>2157.69</v>
      </c>
      <c r="BM79" s="291"/>
      <c r="BN79" s="294" t="s">
        <v>221</v>
      </c>
      <c r="BO79" s="294" t="s">
        <v>221</v>
      </c>
      <c r="BP79" s="294" t="s">
        <v>221</v>
      </c>
      <c r="BQ79" s="294" t="s">
        <v>221</v>
      </c>
      <c r="BR79" s="294" t="s">
        <v>221</v>
      </c>
      <c r="BS79" s="291"/>
      <c r="BT79" s="291"/>
      <c r="BU79" s="291"/>
      <c r="BV79" s="291">
        <v>4544.8999999999996</v>
      </c>
      <c r="BW79" s="291">
        <v>1020.52</v>
      </c>
      <c r="BX79" s="291"/>
      <c r="BY79" s="291">
        <v>1869.67</v>
      </c>
      <c r="BZ79" s="291"/>
      <c r="CA79" s="291">
        <v>1046</v>
      </c>
      <c r="CB79" s="291"/>
      <c r="CC79" s="294" t="s">
        <v>221</v>
      </c>
      <c r="CD79" s="294" t="s">
        <v>221</v>
      </c>
      <c r="CE79" s="289">
        <f t="shared" si="7"/>
        <v>135879.47</v>
      </c>
      <c r="CF79" s="359"/>
    </row>
    <row r="80" spans="1:84" ht="12.65" customHeight="1" x14ac:dyDescent="0.35">
      <c r="A80" s="356" t="s">
        <v>251</v>
      </c>
      <c r="B80" s="357"/>
      <c r="C80" s="414">
        <v>35797</v>
      </c>
      <c r="D80" s="414"/>
      <c r="E80" s="414">
        <v>65137</v>
      </c>
      <c r="F80" s="291"/>
      <c r="G80" s="291"/>
      <c r="H80" s="291"/>
      <c r="I80" s="291"/>
      <c r="J80" s="291"/>
      <c r="K80" s="291"/>
      <c r="L80" s="291"/>
      <c r="M80" s="291"/>
      <c r="N80" s="291"/>
      <c r="O80" s="291">
        <v>33609</v>
      </c>
      <c r="P80" s="291">
        <v>31846</v>
      </c>
      <c r="Q80" s="291">
        <v>27700</v>
      </c>
      <c r="R80" s="291"/>
      <c r="S80" s="291"/>
      <c r="T80" s="291"/>
      <c r="U80" s="291">
        <v>709</v>
      </c>
      <c r="V80" s="291"/>
      <c r="W80" s="291"/>
      <c r="X80" s="291"/>
      <c r="Y80" s="291">
        <v>30961</v>
      </c>
      <c r="Z80" s="291"/>
      <c r="AA80" s="291"/>
      <c r="AB80" s="291"/>
      <c r="AC80" s="291"/>
      <c r="AD80" s="291"/>
      <c r="AE80" s="291">
        <v>9661</v>
      </c>
      <c r="AF80" s="291"/>
      <c r="AG80" s="291">
        <v>72843</v>
      </c>
      <c r="AH80" s="291"/>
      <c r="AI80" s="291"/>
      <c r="AJ80" s="291"/>
      <c r="AK80" s="291"/>
      <c r="AL80" s="291"/>
      <c r="AM80" s="291"/>
      <c r="AN80" s="291"/>
      <c r="AO80" s="291"/>
      <c r="AP80" s="291"/>
      <c r="AQ80" s="291"/>
      <c r="AR80" s="291"/>
      <c r="AS80" s="291"/>
      <c r="AT80" s="291"/>
      <c r="AU80" s="291"/>
      <c r="AV80" s="291"/>
      <c r="AW80" s="291"/>
      <c r="AX80" s="294" t="s">
        <v>221</v>
      </c>
      <c r="AY80" s="294" t="s">
        <v>221</v>
      </c>
      <c r="AZ80" s="294" t="s">
        <v>221</v>
      </c>
      <c r="BA80" s="294" t="s">
        <v>221</v>
      </c>
      <c r="BB80" s="291"/>
      <c r="BC80" s="291"/>
      <c r="BD80" s="294" t="s">
        <v>221</v>
      </c>
      <c r="BE80" s="294" t="s">
        <v>221</v>
      </c>
      <c r="BF80" s="294" t="s">
        <v>221</v>
      </c>
      <c r="BG80" s="294" t="s">
        <v>221</v>
      </c>
      <c r="BH80" s="291"/>
      <c r="BI80" s="291"/>
      <c r="BJ80" s="294" t="s">
        <v>221</v>
      </c>
      <c r="BK80" s="291"/>
      <c r="BL80" s="291"/>
      <c r="BM80" s="291"/>
      <c r="BN80" s="294" t="s">
        <v>221</v>
      </c>
      <c r="BO80" s="294" t="s">
        <v>221</v>
      </c>
      <c r="BP80" s="294" t="s">
        <v>221</v>
      </c>
      <c r="BQ80" s="294" t="s">
        <v>221</v>
      </c>
      <c r="BR80" s="294" t="s">
        <v>221</v>
      </c>
      <c r="BS80" s="291"/>
      <c r="BT80" s="291"/>
      <c r="BU80" s="291"/>
      <c r="BV80" s="291"/>
      <c r="BW80" s="291"/>
      <c r="BX80" s="291"/>
      <c r="BY80" s="291"/>
      <c r="BZ80" s="291"/>
      <c r="CA80" s="291"/>
      <c r="CB80" s="291"/>
      <c r="CC80" s="294" t="s">
        <v>221</v>
      </c>
      <c r="CD80" s="294" t="s">
        <v>221</v>
      </c>
      <c r="CE80" s="289">
        <f t="shared" si="7"/>
        <v>308263</v>
      </c>
      <c r="CF80" s="359">
        <v>0</v>
      </c>
    </row>
    <row r="81" spans="1:84" ht="21" customHeight="1" x14ac:dyDescent="0.35">
      <c r="A81" s="356" t="s">
        <v>252</v>
      </c>
      <c r="B81" s="357"/>
      <c r="C81" s="410">
        <v>18.733985576923079</v>
      </c>
      <c r="D81" s="410"/>
      <c r="E81" s="410">
        <v>48.555714423076928</v>
      </c>
      <c r="F81" s="410"/>
      <c r="G81" s="410"/>
      <c r="H81" s="410"/>
      <c r="I81" s="410"/>
      <c r="J81" s="410"/>
      <c r="K81" s="410"/>
      <c r="L81" s="410"/>
      <c r="M81" s="410"/>
      <c r="N81" s="410"/>
      <c r="O81" s="410"/>
      <c r="P81" s="410">
        <v>15.200120192307692</v>
      </c>
      <c r="Q81" s="410">
        <v>13.279192307692309</v>
      </c>
      <c r="R81" s="410">
        <v>5.2713990384615386</v>
      </c>
      <c r="S81" s="410"/>
      <c r="T81" s="410"/>
      <c r="U81" s="410"/>
      <c r="V81" s="410"/>
      <c r="W81" s="410"/>
      <c r="X81" s="410"/>
      <c r="Y81" s="410"/>
      <c r="Z81" s="410"/>
      <c r="AA81" s="410"/>
      <c r="AB81" s="410"/>
      <c r="AC81" s="410"/>
      <c r="AD81" s="410"/>
      <c r="AE81" s="410"/>
      <c r="AF81" s="410"/>
      <c r="AG81" s="410">
        <v>32.527299519230773</v>
      </c>
      <c r="AH81" s="410"/>
      <c r="AI81" s="410"/>
      <c r="AJ81" s="410"/>
      <c r="AK81" s="410"/>
      <c r="AL81" s="410"/>
      <c r="AM81" s="410"/>
      <c r="AN81" s="410"/>
      <c r="AO81" s="410"/>
      <c r="AP81" s="410"/>
      <c r="AQ81" s="410"/>
      <c r="AR81" s="410"/>
      <c r="AS81" s="410"/>
      <c r="AT81" s="410"/>
      <c r="AU81" s="410"/>
      <c r="AV81" s="410"/>
      <c r="AW81" s="294" t="s">
        <v>221</v>
      </c>
      <c r="AX81" s="294" t="s">
        <v>221</v>
      </c>
      <c r="AY81" s="294" t="s">
        <v>221</v>
      </c>
      <c r="AZ81" s="294" t="s">
        <v>221</v>
      </c>
      <c r="BA81" s="294" t="s">
        <v>221</v>
      </c>
      <c r="BB81" s="294" t="s">
        <v>221</v>
      </c>
      <c r="BC81" s="294" t="s">
        <v>221</v>
      </c>
      <c r="BD81" s="294" t="s">
        <v>221</v>
      </c>
      <c r="BE81" s="294" t="s">
        <v>221</v>
      </c>
      <c r="BF81" s="294" t="s">
        <v>221</v>
      </c>
      <c r="BG81" s="294" t="s">
        <v>221</v>
      </c>
      <c r="BH81" s="294" t="s">
        <v>221</v>
      </c>
      <c r="BI81" s="294" t="s">
        <v>221</v>
      </c>
      <c r="BJ81" s="294" t="s">
        <v>221</v>
      </c>
      <c r="BK81" s="294" t="s">
        <v>221</v>
      </c>
      <c r="BL81" s="294" t="s">
        <v>221</v>
      </c>
      <c r="BM81" s="294" t="s">
        <v>221</v>
      </c>
      <c r="BN81" s="294" t="s">
        <v>221</v>
      </c>
      <c r="BO81" s="294" t="s">
        <v>221</v>
      </c>
      <c r="BP81" s="294" t="s">
        <v>221</v>
      </c>
      <c r="BQ81" s="294" t="s">
        <v>221</v>
      </c>
      <c r="BR81" s="294" t="s">
        <v>221</v>
      </c>
      <c r="BS81" s="294" t="s">
        <v>221</v>
      </c>
      <c r="BT81" s="294" t="s">
        <v>221</v>
      </c>
      <c r="BU81" s="297"/>
      <c r="BV81" s="297"/>
      <c r="BW81" s="297"/>
      <c r="BX81" s="297"/>
      <c r="BY81" s="297"/>
      <c r="BZ81" s="297"/>
      <c r="CA81" s="297"/>
      <c r="CB81" s="297"/>
      <c r="CC81" s="294" t="s">
        <v>221</v>
      </c>
      <c r="CD81" s="294" t="s">
        <v>221</v>
      </c>
      <c r="CE81" s="298">
        <f t="shared" si="7"/>
        <v>133.56771105769232</v>
      </c>
      <c r="CF81" s="364"/>
    </row>
    <row r="82" spans="1:84" ht="12.65" customHeight="1" x14ac:dyDescent="0.35">
      <c r="A82" s="385" t="s">
        <v>253</v>
      </c>
      <c r="B82" s="385"/>
      <c r="C82" s="385"/>
      <c r="D82" s="385"/>
      <c r="E82" s="385"/>
      <c r="F82" s="355"/>
      <c r="G82" s="355"/>
      <c r="H82" s="355"/>
      <c r="I82" s="355"/>
      <c r="J82" s="355"/>
      <c r="K82" s="355"/>
      <c r="L82" s="355"/>
      <c r="M82" s="355"/>
      <c r="N82" s="355"/>
      <c r="O82" s="355"/>
      <c r="P82" s="355"/>
      <c r="Q82" s="355"/>
      <c r="R82" s="355"/>
      <c r="S82" s="355"/>
      <c r="T82" s="355"/>
      <c r="U82" s="355"/>
      <c r="V82" s="355"/>
      <c r="W82" s="355"/>
      <c r="X82" s="355"/>
      <c r="Y82" s="355"/>
      <c r="Z82" s="355"/>
      <c r="AA82" s="355"/>
      <c r="AB82" s="355"/>
      <c r="AC82" s="355"/>
      <c r="AD82" s="355"/>
      <c r="AE82" s="355"/>
      <c r="AF82" s="355"/>
      <c r="AG82" s="355"/>
      <c r="AH82" s="355"/>
      <c r="AI82" s="355"/>
      <c r="AJ82" s="355"/>
      <c r="AK82" s="355"/>
      <c r="AL82" s="355"/>
      <c r="AM82" s="355"/>
      <c r="AN82" s="355"/>
      <c r="AO82" s="355"/>
      <c r="AP82" s="355"/>
      <c r="AQ82" s="355"/>
      <c r="AR82" s="355"/>
      <c r="AS82" s="355"/>
      <c r="AT82" s="355"/>
      <c r="AU82" s="355"/>
      <c r="AV82" s="355"/>
      <c r="AW82" s="355"/>
      <c r="AX82" s="355"/>
      <c r="AY82" s="355"/>
      <c r="AZ82" s="355"/>
      <c r="BA82" s="355"/>
      <c r="BB82" s="355"/>
      <c r="BC82" s="355"/>
      <c r="BD82" s="355"/>
      <c r="BE82" s="355"/>
      <c r="BF82" s="355"/>
      <c r="BG82" s="355"/>
      <c r="BH82" s="355"/>
      <c r="BI82" s="355"/>
      <c r="BJ82" s="355"/>
      <c r="BK82" s="355"/>
      <c r="BL82" s="355"/>
      <c r="BM82" s="355"/>
      <c r="BN82" s="355"/>
      <c r="BO82" s="355"/>
      <c r="BP82" s="355"/>
      <c r="BQ82" s="355"/>
      <c r="BR82" s="355"/>
      <c r="BS82" s="355"/>
      <c r="BT82" s="355"/>
      <c r="BU82" s="355"/>
      <c r="BV82" s="355"/>
      <c r="BW82" s="355"/>
      <c r="BX82" s="355"/>
      <c r="BY82" s="355"/>
      <c r="BZ82" s="355"/>
      <c r="CA82" s="355"/>
      <c r="CB82" s="355"/>
      <c r="CC82" s="355"/>
      <c r="CD82" s="355"/>
      <c r="CE82" s="355"/>
      <c r="CF82" s="355"/>
    </row>
    <row r="83" spans="1:84" ht="12.65" customHeight="1" x14ac:dyDescent="0.35">
      <c r="A83" s="367" t="s">
        <v>254</v>
      </c>
      <c r="B83" s="368"/>
      <c r="C83" s="397" t="s">
        <v>1277</v>
      </c>
      <c r="D83" s="392"/>
      <c r="E83" s="371"/>
      <c r="F83" s="355"/>
      <c r="G83" s="355"/>
      <c r="H83" s="355"/>
      <c r="I83" s="355"/>
      <c r="J83" s="355"/>
      <c r="K83" s="355"/>
      <c r="L83" s="355"/>
      <c r="M83" s="355"/>
      <c r="N83" s="355"/>
      <c r="O83" s="355"/>
      <c r="P83" s="355"/>
      <c r="Q83" s="355"/>
      <c r="R83" s="355"/>
      <c r="S83" s="355"/>
      <c r="T83" s="355"/>
      <c r="U83" s="355"/>
      <c r="V83" s="355"/>
      <c r="W83" s="355"/>
      <c r="X83" s="355"/>
      <c r="Y83" s="355"/>
      <c r="Z83" s="355"/>
      <c r="AA83" s="355"/>
      <c r="AB83" s="355"/>
      <c r="AC83" s="355"/>
      <c r="AD83" s="355"/>
      <c r="AE83" s="355"/>
      <c r="AF83" s="355"/>
      <c r="AG83" s="355"/>
      <c r="AH83" s="355"/>
      <c r="AI83" s="355"/>
      <c r="AJ83" s="355"/>
      <c r="AK83" s="355"/>
      <c r="AL83" s="355"/>
      <c r="AM83" s="355"/>
      <c r="AN83" s="355"/>
      <c r="AO83" s="355"/>
      <c r="AP83" s="355"/>
      <c r="AQ83" s="355"/>
      <c r="AR83" s="355"/>
      <c r="AS83" s="355"/>
      <c r="AT83" s="355"/>
      <c r="AU83" s="355"/>
      <c r="AV83" s="355"/>
      <c r="AW83" s="355"/>
      <c r="AX83" s="355"/>
      <c r="AY83" s="355"/>
      <c r="AZ83" s="355"/>
      <c r="BA83" s="355"/>
      <c r="BB83" s="355"/>
      <c r="BC83" s="355"/>
      <c r="BD83" s="355"/>
      <c r="BE83" s="355"/>
      <c r="BF83" s="355"/>
      <c r="BG83" s="355"/>
      <c r="BH83" s="355"/>
      <c r="BI83" s="355"/>
      <c r="BJ83" s="355"/>
      <c r="BK83" s="355"/>
      <c r="BL83" s="355"/>
      <c r="BM83" s="355"/>
      <c r="BN83" s="355"/>
      <c r="BO83" s="355"/>
      <c r="BP83" s="355"/>
      <c r="BQ83" s="355"/>
      <c r="BR83" s="355"/>
      <c r="BS83" s="355"/>
      <c r="BT83" s="355"/>
      <c r="BU83" s="355"/>
      <c r="BV83" s="355"/>
      <c r="BW83" s="355"/>
      <c r="BX83" s="355"/>
      <c r="BY83" s="355"/>
      <c r="BZ83" s="355"/>
      <c r="CA83" s="355"/>
      <c r="CB83" s="355"/>
      <c r="CC83" s="355"/>
      <c r="CD83" s="355"/>
      <c r="CE83" s="355"/>
      <c r="CF83" s="355"/>
    </row>
    <row r="84" spans="1:84" ht="12.65" customHeight="1" x14ac:dyDescent="0.35">
      <c r="A84" s="369" t="s">
        <v>255</v>
      </c>
      <c r="B84" s="368" t="s">
        <v>256</v>
      </c>
      <c r="C84" s="388" t="s">
        <v>1265</v>
      </c>
      <c r="D84" s="392"/>
      <c r="E84" s="371"/>
      <c r="F84" s="355"/>
      <c r="G84" s="355"/>
      <c r="H84" s="355"/>
      <c r="I84" s="355"/>
      <c r="J84" s="355"/>
      <c r="K84" s="355"/>
      <c r="L84" s="355"/>
      <c r="M84" s="355"/>
      <c r="N84" s="355"/>
      <c r="O84" s="355"/>
      <c r="P84" s="355"/>
      <c r="Q84" s="355"/>
      <c r="R84" s="355"/>
      <c r="S84" s="355"/>
      <c r="T84" s="355"/>
      <c r="U84" s="355"/>
      <c r="V84" s="355"/>
      <c r="W84" s="355"/>
      <c r="X84" s="355"/>
      <c r="Y84" s="355"/>
      <c r="Z84" s="355"/>
      <c r="AA84" s="355"/>
      <c r="AB84" s="355"/>
      <c r="AC84" s="355"/>
      <c r="AD84" s="355"/>
      <c r="AE84" s="355"/>
      <c r="AF84" s="355"/>
      <c r="AG84" s="355"/>
      <c r="AH84" s="355"/>
      <c r="AI84" s="355"/>
      <c r="AJ84" s="355"/>
      <c r="AK84" s="355"/>
      <c r="AL84" s="355"/>
      <c r="AM84" s="355"/>
      <c r="AN84" s="355"/>
      <c r="AO84" s="355"/>
      <c r="AP84" s="355"/>
      <c r="AQ84" s="355"/>
      <c r="AR84" s="355"/>
      <c r="AS84" s="355"/>
      <c r="AT84" s="355"/>
      <c r="AU84" s="355"/>
      <c r="AV84" s="355"/>
      <c r="AW84" s="355"/>
      <c r="AX84" s="355"/>
      <c r="AY84" s="355"/>
      <c r="AZ84" s="355"/>
      <c r="BA84" s="355"/>
      <c r="BB84" s="355"/>
      <c r="BC84" s="355"/>
      <c r="BD84" s="355"/>
      <c r="BE84" s="355"/>
      <c r="BF84" s="355"/>
      <c r="BG84" s="355"/>
      <c r="BH84" s="355"/>
      <c r="BI84" s="355"/>
      <c r="BJ84" s="355"/>
      <c r="BK84" s="355"/>
      <c r="BL84" s="355"/>
      <c r="BM84" s="355"/>
      <c r="BN84" s="355"/>
      <c r="BO84" s="355"/>
      <c r="BP84" s="355"/>
      <c r="BQ84" s="355"/>
      <c r="BR84" s="355"/>
      <c r="BS84" s="355"/>
      <c r="BT84" s="355"/>
      <c r="BU84" s="355"/>
      <c r="BV84" s="355"/>
      <c r="BW84" s="355"/>
      <c r="BX84" s="355"/>
      <c r="BY84" s="355"/>
      <c r="BZ84" s="355"/>
      <c r="CA84" s="355"/>
      <c r="CB84" s="355"/>
      <c r="CC84" s="355"/>
      <c r="CD84" s="355"/>
      <c r="CE84" s="355"/>
      <c r="CF84" s="355"/>
    </row>
    <row r="85" spans="1:84" ht="12.65" customHeight="1" x14ac:dyDescent="0.35">
      <c r="A85" s="369" t="s">
        <v>257</v>
      </c>
      <c r="B85" s="368" t="s">
        <v>256</v>
      </c>
      <c r="C85" s="389" t="s">
        <v>1266</v>
      </c>
      <c r="D85" s="383"/>
      <c r="E85" s="382"/>
      <c r="F85" s="355"/>
      <c r="G85" s="355"/>
      <c r="H85" s="355"/>
      <c r="I85" s="355"/>
      <c r="J85" s="355"/>
      <c r="K85" s="355"/>
      <c r="L85" s="355"/>
      <c r="M85" s="355"/>
      <c r="N85" s="355"/>
      <c r="O85" s="355"/>
      <c r="P85" s="355"/>
      <c r="Q85" s="355"/>
      <c r="R85" s="355"/>
      <c r="S85" s="355"/>
      <c r="T85" s="355"/>
      <c r="U85" s="355"/>
      <c r="V85" s="355"/>
      <c r="W85" s="355"/>
      <c r="X85" s="355"/>
      <c r="Y85" s="355"/>
      <c r="Z85" s="355"/>
      <c r="AA85" s="355"/>
      <c r="AB85" s="355"/>
      <c r="AC85" s="355"/>
      <c r="AD85" s="355"/>
      <c r="AE85" s="355"/>
      <c r="AF85" s="355"/>
      <c r="AG85" s="355"/>
      <c r="AH85" s="355"/>
      <c r="AI85" s="355"/>
      <c r="AJ85" s="355"/>
      <c r="AK85" s="355"/>
      <c r="AL85" s="355"/>
      <c r="AM85" s="355"/>
      <c r="AN85" s="355"/>
      <c r="AO85" s="355"/>
      <c r="AP85" s="355"/>
      <c r="AQ85" s="355"/>
      <c r="AR85" s="355"/>
      <c r="AS85" s="355"/>
      <c r="AT85" s="355"/>
      <c r="AU85" s="355"/>
      <c r="AV85" s="355"/>
      <c r="AW85" s="355"/>
      <c r="AX85" s="355"/>
      <c r="AY85" s="355"/>
      <c r="AZ85" s="355"/>
      <c r="BA85" s="355"/>
      <c r="BB85" s="355"/>
      <c r="BC85" s="355"/>
      <c r="BD85" s="355"/>
      <c r="BE85" s="355"/>
      <c r="BF85" s="355"/>
      <c r="BG85" s="355"/>
      <c r="BH85" s="355"/>
      <c r="BI85" s="355"/>
      <c r="BJ85" s="355"/>
      <c r="BK85" s="355"/>
      <c r="BL85" s="355"/>
      <c r="BM85" s="355"/>
      <c r="BN85" s="355"/>
      <c r="BO85" s="355"/>
      <c r="BP85" s="355"/>
      <c r="BQ85" s="355"/>
      <c r="BR85" s="355"/>
      <c r="BS85" s="355"/>
      <c r="BT85" s="355"/>
      <c r="BU85" s="355"/>
      <c r="BV85" s="355"/>
      <c r="BW85" s="355"/>
      <c r="BX85" s="355"/>
      <c r="BY85" s="355"/>
      <c r="BZ85" s="355"/>
      <c r="CA85" s="355"/>
      <c r="CB85" s="355"/>
      <c r="CC85" s="355"/>
      <c r="CD85" s="355"/>
      <c r="CE85" s="355"/>
      <c r="CF85" s="355"/>
    </row>
    <row r="86" spans="1:84" ht="12.65" customHeight="1" x14ac:dyDescent="0.35">
      <c r="A86" s="369" t="s">
        <v>1251</v>
      </c>
      <c r="B86" s="368"/>
      <c r="C86" s="395" t="s">
        <v>1267</v>
      </c>
      <c r="D86" s="383"/>
      <c r="E86" s="382"/>
      <c r="F86" s="355"/>
      <c r="G86" s="355"/>
      <c r="H86" s="355"/>
      <c r="I86" s="355"/>
      <c r="J86" s="355"/>
      <c r="K86" s="355"/>
      <c r="L86" s="355"/>
      <c r="M86" s="355"/>
      <c r="N86" s="355"/>
      <c r="O86" s="355"/>
      <c r="P86" s="355"/>
      <c r="Q86" s="355"/>
      <c r="R86" s="355"/>
      <c r="S86" s="355"/>
      <c r="T86" s="355"/>
      <c r="U86" s="355"/>
      <c r="V86" s="355"/>
      <c r="W86" s="355"/>
      <c r="X86" s="355"/>
      <c r="Y86" s="355"/>
      <c r="Z86" s="355"/>
      <c r="AA86" s="355"/>
      <c r="AB86" s="355"/>
      <c r="AC86" s="355"/>
      <c r="AD86" s="355"/>
      <c r="AE86" s="355"/>
      <c r="AF86" s="355"/>
      <c r="AG86" s="355"/>
      <c r="AH86" s="355"/>
      <c r="AI86" s="355"/>
      <c r="AJ86" s="355"/>
      <c r="AK86" s="355"/>
      <c r="AL86" s="355"/>
      <c r="AM86" s="355"/>
      <c r="AN86" s="355"/>
      <c r="AO86" s="355"/>
      <c r="AP86" s="355"/>
      <c r="AQ86" s="355"/>
      <c r="AR86" s="355"/>
      <c r="AS86" s="355"/>
      <c r="AT86" s="355"/>
      <c r="AU86" s="355"/>
      <c r="AV86" s="355"/>
      <c r="AW86" s="355"/>
      <c r="AX86" s="355"/>
      <c r="AY86" s="355"/>
      <c r="AZ86" s="355"/>
      <c r="BA86" s="355"/>
      <c r="BB86" s="355"/>
      <c r="BC86" s="355"/>
      <c r="BD86" s="355"/>
      <c r="BE86" s="355"/>
      <c r="BF86" s="355"/>
      <c r="BG86" s="355"/>
      <c r="BH86" s="355"/>
      <c r="BI86" s="355"/>
      <c r="BJ86" s="355"/>
      <c r="BK86" s="355"/>
      <c r="BL86" s="355"/>
      <c r="BM86" s="355"/>
      <c r="BN86" s="355"/>
      <c r="BO86" s="355"/>
      <c r="BP86" s="355"/>
      <c r="BQ86" s="355"/>
      <c r="BR86" s="355"/>
      <c r="BS86" s="355"/>
      <c r="BT86" s="355"/>
      <c r="BU86" s="355"/>
      <c r="BV86" s="355"/>
      <c r="BW86" s="355"/>
      <c r="BX86" s="355"/>
      <c r="BY86" s="355"/>
      <c r="BZ86" s="355"/>
      <c r="CA86" s="355"/>
      <c r="CB86" s="355"/>
      <c r="CC86" s="355"/>
      <c r="CD86" s="355"/>
      <c r="CE86" s="355"/>
      <c r="CF86" s="355"/>
    </row>
    <row r="87" spans="1:84" ht="12.65" customHeight="1" x14ac:dyDescent="0.35">
      <c r="A87" s="369" t="s">
        <v>1252</v>
      </c>
      <c r="B87" s="368" t="s">
        <v>256</v>
      </c>
      <c r="C87" s="390" t="s">
        <v>1268</v>
      </c>
      <c r="D87" s="383"/>
      <c r="E87" s="382"/>
      <c r="F87" s="355"/>
      <c r="G87" s="355"/>
      <c r="H87" s="355"/>
      <c r="I87" s="355"/>
      <c r="J87" s="355"/>
      <c r="K87" s="355"/>
      <c r="L87" s="355"/>
      <c r="M87" s="355"/>
      <c r="N87" s="355"/>
      <c r="O87" s="355"/>
      <c r="P87" s="355"/>
      <c r="Q87" s="355"/>
      <c r="R87" s="355"/>
      <c r="S87" s="355"/>
      <c r="T87" s="355"/>
      <c r="U87" s="355"/>
      <c r="V87" s="355"/>
      <c r="W87" s="355"/>
      <c r="X87" s="355"/>
      <c r="Y87" s="355"/>
      <c r="Z87" s="355"/>
      <c r="AA87" s="355"/>
      <c r="AB87" s="355"/>
      <c r="AC87" s="355"/>
      <c r="AD87" s="355"/>
      <c r="AE87" s="355"/>
      <c r="AF87" s="355"/>
      <c r="AG87" s="355"/>
      <c r="AH87" s="355"/>
      <c r="AI87" s="355"/>
      <c r="AJ87" s="355"/>
      <c r="AK87" s="355"/>
      <c r="AL87" s="355"/>
      <c r="AM87" s="355"/>
      <c r="AN87" s="355"/>
      <c r="AO87" s="355"/>
      <c r="AP87" s="355"/>
      <c r="AQ87" s="355"/>
      <c r="AR87" s="355"/>
      <c r="AS87" s="355"/>
      <c r="AT87" s="355"/>
      <c r="AU87" s="355"/>
      <c r="AV87" s="355"/>
      <c r="AW87" s="355"/>
      <c r="AX87" s="355"/>
      <c r="AY87" s="355"/>
      <c r="AZ87" s="355"/>
      <c r="BA87" s="355"/>
      <c r="BB87" s="355"/>
      <c r="BC87" s="355"/>
      <c r="BD87" s="355"/>
      <c r="BE87" s="355"/>
      <c r="BF87" s="355"/>
      <c r="BG87" s="355"/>
      <c r="BH87" s="355"/>
      <c r="BI87" s="355"/>
      <c r="BJ87" s="355"/>
      <c r="BK87" s="355"/>
      <c r="BL87" s="355"/>
      <c r="BM87" s="355"/>
      <c r="BN87" s="355"/>
      <c r="BO87" s="355"/>
      <c r="BP87" s="355"/>
      <c r="BQ87" s="355"/>
      <c r="BR87" s="355"/>
      <c r="BS87" s="355"/>
      <c r="BT87" s="355"/>
      <c r="BU87" s="355"/>
      <c r="BV87" s="355"/>
      <c r="BW87" s="355"/>
      <c r="BX87" s="355"/>
      <c r="BY87" s="355"/>
      <c r="BZ87" s="355"/>
      <c r="CA87" s="355"/>
      <c r="CB87" s="355"/>
      <c r="CC87" s="355"/>
      <c r="CD87" s="355"/>
      <c r="CE87" s="355"/>
      <c r="CF87" s="355"/>
    </row>
    <row r="88" spans="1:84" ht="12.65" customHeight="1" x14ac:dyDescent="0.35">
      <c r="A88" s="369" t="s">
        <v>258</v>
      </c>
      <c r="B88" s="368" t="s">
        <v>256</v>
      </c>
      <c r="C88" s="389" t="s">
        <v>1269</v>
      </c>
      <c r="D88" s="383"/>
      <c r="E88" s="382"/>
      <c r="F88" s="355"/>
      <c r="G88" s="355"/>
      <c r="H88" s="355"/>
      <c r="I88" s="355"/>
      <c r="J88" s="355"/>
      <c r="K88" s="355"/>
      <c r="L88" s="355"/>
      <c r="M88" s="355"/>
      <c r="N88" s="355"/>
      <c r="O88" s="355"/>
      <c r="P88" s="355"/>
      <c r="Q88" s="355"/>
      <c r="R88" s="355"/>
      <c r="S88" s="355"/>
      <c r="T88" s="355"/>
      <c r="U88" s="355"/>
      <c r="V88" s="355"/>
      <c r="W88" s="355"/>
      <c r="X88" s="355"/>
      <c r="Y88" s="355"/>
      <c r="Z88" s="355"/>
      <c r="AA88" s="355"/>
      <c r="AB88" s="355"/>
      <c r="AC88" s="355"/>
      <c r="AD88" s="355"/>
      <c r="AE88" s="355"/>
      <c r="AF88" s="355"/>
      <c r="AG88" s="355"/>
      <c r="AH88" s="355"/>
      <c r="AI88" s="355"/>
      <c r="AJ88" s="355"/>
      <c r="AK88" s="355"/>
      <c r="AL88" s="355"/>
      <c r="AM88" s="355"/>
      <c r="AN88" s="355"/>
      <c r="AO88" s="355"/>
      <c r="AP88" s="355"/>
      <c r="AQ88" s="355"/>
      <c r="AR88" s="355"/>
      <c r="AS88" s="355"/>
      <c r="AT88" s="355"/>
      <c r="AU88" s="355"/>
      <c r="AV88" s="355"/>
      <c r="AW88" s="355"/>
      <c r="AX88" s="355"/>
      <c r="AY88" s="355"/>
      <c r="AZ88" s="355"/>
      <c r="BA88" s="355"/>
      <c r="BB88" s="355"/>
      <c r="BC88" s="355"/>
      <c r="BD88" s="355"/>
      <c r="BE88" s="355"/>
      <c r="BF88" s="355"/>
      <c r="BG88" s="355"/>
      <c r="BH88" s="355"/>
      <c r="BI88" s="355"/>
      <c r="BJ88" s="355"/>
      <c r="BK88" s="355"/>
      <c r="BL88" s="355"/>
      <c r="BM88" s="355"/>
      <c r="BN88" s="355"/>
      <c r="BO88" s="355"/>
      <c r="BP88" s="355"/>
      <c r="BQ88" s="355"/>
      <c r="BR88" s="355"/>
      <c r="BS88" s="355"/>
      <c r="BT88" s="355"/>
      <c r="BU88" s="355"/>
      <c r="BV88" s="355"/>
      <c r="BW88" s="355"/>
      <c r="BX88" s="355"/>
      <c r="BY88" s="355"/>
      <c r="BZ88" s="355"/>
      <c r="CA88" s="355"/>
      <c r="CB88" s="355"/>
      <c r="CC88" s="355"/>
      <c r="CD88" s="355"/>
      <c r="CE88" s="355"/>
      <c r="CF88" s="355"/>
    </row>
    <row r="89" spans="1:84" ht="12.65" customHeight="1" x14ac:dyDescent="0.35">
      <c r="A89" s="369" t="s">
        <v>259</v>
      </c>
      <c r="B89" s="368" t="s">
        <v>256</v>
      </c>
      <c r="C89" s="389" t="s">
        <v>1270</v>
      </c>
      <c r="D89" s="383"/>
      <c r="E89" s="382"/>
      <c r="F89" s="355"/>
      <c r="G89" s="355"/>
      <c r="H89" s="355"/>
      <c r="I89" s="355"/>
      <c r="J89" s="355"/>
      <c r="K89" s="355"/>
      <c r="L89" s="355"/>
      <c r="M89" s="355"/>
      <c r="N89" s="355"/>
      <c r="O89" s="355"/>
      <c r="P89" s="355"/>
      <c r="Q89" s="355"/>
      <c r="R89" s="355"/>
      <c r="S89" s="355"/>
      <c r="T89" s="355"/>
      <c r="U89" s="355"/>
      <c r="V89" s="355"/>
      <c r="W89" s="355"/>
      <c r="X89" s="355"/>
      <c r="Y89" s="355"/>
      <c r="Z89" s="355"/>
      <c r="AA89" s="355"/>
      <c r="AB89" s="355"/>
      <c r="AC89" s="355"/>
      <c r="AD89" s="355"/>
      <c r="AE89" s="355"/>
      <c r="AF89" s="355"/>
      <c r="AG89" s="355"/>
      <c r="AH89" s="355"/>
      <c r="AI89" s="355"/>
      <c r="AJ89" s="355"/>
      <c r="AK89" s="355"/>
      <c r="AL89" s="355"/>
      <c r="AM89" s="355"/>
      <c r="AN89" s="355"/>
      <c r="AO89" s="355"/>
      <c r="AP89" s="355"/>
      <c r="AQ89" s="355"/>
      <c r="AR89" s="355"/>
      <c r="AS89" s="355"/>
      <c r="AT89" s="355"/>
      <c r="AU89" s="355"/>
      <c r="AV89" s="355"/>
      <c r="AW89" s="355"/>
      <c r="AX89" s="355"/>
      <c r="AY89" s="355"/>
      <c r="AZ89" s="355"/>
      <c r="BA89" s="355"/>
      <c r="BB89" s="355"/>
      <c r="BC89" s="355"/>
      <c r="BD89" s="355"/>
      <c r="BE89" s="355"/>
      <c r="BF89" s="355"/>
      <c r="BG89" s="355"/>
      <c r="BH89" s="355"/>
      <c r="BI89" s="355"/>
      <c r="BJ89" s="355"/>
      <c r="BK89" s="355"/>
      <c r="BL89" s="355"/>
      <c r="BM89" s="355"/>
      <c r="BN89" s="355"/>
      <c r="BO89" s="355"/>
      <c r="BP89" s="355"/>
      <c r="BQ89" s="355"/>
      <c r="BR89" s="355"/>
      <c r="BS89" s="355"/>
      <c r="BT89" s="355"/>
      <c r="BU89" s="355"/>
      <c r="BV89" s="355"/>
      <c r="BW89" s="355"/>
      <c r="BX89" s="355"/>
      <c r="BY89" s="355"/>
      <c r="BZ89" s="355"/>
      <c r="CA89" s="355"/>
      <c r="CB89" s="355"/>
      <c r="CC89" s="355"/>
      <c r="CD89" s="355"/>
      <c r="CE89" s="355"/>
      <c r="CF89" s="355"/>
    </row>
    <row r="90" spans="1:84" ht="12.65" customHeight="1" x14ac:dyDescent="0.35">
      <c r="A90" s="369" t="s">
        <v>260</v>
      </c>
      <c r="B90" s="368" t="s">
        <v>256</v>
      </c>
      <c r="C90" s="389" t="s">
        <v>1271</v>
      </c>
      <c r="D90" s="383"/>
      <c r="E90" s="382"/>
      <c r="F90" s="355"/>
      <c r="G90" s="355"/>
      <c r="H90" s="355"/>
      <c r="I90" s="355"/>
      <c r="J90" s="355"/>
      <c r="K90" s="355"/>
      <c r="L90" s="355"/>
      <c r="M90" s="355"/>
      <c r="N90" s="355"/>
      <c r="O90" s="355"/>
      <c r="P90" s="355"/>
      <c r="Q90" s="355"/>
      <c r="R90" s="355"/>
      <c r="S90" s="355"/>
      <c r="T90" s="355"/>
      <c r="U90" s="355"/>
      <c r="V90" s="355"/>
      <c r="W90" s="355"/>
      <c r="X90" s="355"/>
      <c r="Y90" s="355"/>
      <c r="Z90" s="355"/>
      <c r="AA90" s="355"/>
      <c r="AB90" s="355"/>
      <c r="AC90" s="355"/>
      <c r="AD90" s="355"/>
      <c r="AE90" s="355"/>
      <c r="AF90" s="355"/>
      <c r="AG90" s="355"/>
      <c r="AH90" s="355"/>
      <c r="AI90" s="355"/>
      <c r="AJ90" s="355"/>
      <c r="AK90" s="355"/>
      <c r="AL90" s="355"/>
      <c r="AM90" s="355"/>
      <c r="AN90" s="355"/>
      <c r="AO90" s="355"/>
      <c r="AP90" s="355"/>
      <c r="AQ90" s="355"/>
      <c r="AR90" s="355"/>
      <c r="AS90" s="355"/>
      <c r="AT90" s="355"/>
      <c r="AU90" s="355"/>
      <c r="AV90" s="355"/>
      <c r="AW90" s="355"/>
      <c r="AX90" s="355"/>
      <c r="AY90" s="355"/>
      <c r="AZ90" s="355"/>
      <c r="BA90" s="355"/>
      <c r="BB90" s="355"/>
      <c r="BC90" s="355"/>
      <c r="BD90" s="355"/>
      <c r="BE90" s="355"/>
      <c r="BF90" s="355"/>
      <c r="BG90" s="355"/>
      <c r="BH90" s="355"/>
      <c r="BI90" s="355"/>
      <c r="BJ90" s="355"/>
      <c r="BK90" s="355"/>
      <c r="BL90" s="355"/>
      <c r="BM90" s="355"/>
      <c r="BN90" s="355"/>
      <c r="BO90" s="355"/>
      <c r="BP90" s="355"/>
      <c r="BQ90" s="355"/>
      <c r="BR90" s="355"/>
      <c r="BS90" s="355"/>
      <c r="BT90" s="355"/>
      <c r="BU90" s="355"/>
      <c r="BV90" s="355"/>
      <c r="BW90" s="355"/>
      <c r="BX90" s="355"/>
      <c r="BY90" s="355"/>
      <c r="BZ90" s="355"/>
      <c r="CA90" s="355"/>
      <c r="CB90" s="355"/>
      <c r="CC90" s="355"/>
      <c r="CD90" s="355"/>
      <c r="CE90" s="355"/>
      <c r="CF90" s="355"/>
    </row>
    <row r="91" spans="1:84" ht="12.65" customHeight="1" x14ac:dyDescent="0.35">
      <c r="A91" s="369" t="s">
        <v>261</v>
      </c>
      <c r="B91" s="368" t="s">
        <v>256</v>
      </c>
      <c r="C91" s="389" t="s">
        <v>1275</v>
      </c>
      <c r="D91" s="383"/>
      <c r="E91" s="382"/>
      <c r="F91" s="355"/>
      <c r="G91" s="355"/>
      <c r="H91" s="355"/>
      <c r="I91" s="355"/>
      <c r="J91" s="355"/>
      <c r="K91" s="355"/>
      <c r="L91" s="355"/>
      <c r="M91" s="355"/>
      <c r="N91" s="355"/>
      <c r="O91" s="355"/>
      <c r="P91" s="355"/>
      <c r="Q91" s="355"/>
      <c r="R91" s="355"/>
      <c r="S91" s="355"/>
      <c r="T91" s="355"/>
      <c r="U91" s="355"/>
      <c r="V91" s="355"/>
      <c r="W91" s="355"/>
      <c r="X91" s="355"/>
      <c r="Y91" s="355"/>
      <c r="Z91" s="355"/>
      <c r="AA91" s="355"/>
      <c r="AB91" s="355"/>
      <c r="AC91" s="355"/>
      <c r="AD91" s="355"/>
      <c r="AE91" s="355"/>
      <c r="AF91" s="355"/>
      <c r="AG91" s="355"/>
      <c r="AH91" s="355"/>
      <c r="AI91" s="355"/>
      <c r="AJ91" s="355"/>
      <c r="AK91" s="355"/>
      <c r="AL91" s="355"/>
      <c r="AM91" s="355"/>
      <c r="AN91" s="355"/>
      <c r="AO91" s="355"/>
      <c r="AP91" s="355"/>
      <c r="AQ91" s="355"/>
      <c r="AR91" s="355"/>
      <c r="AS91" s="355"/>
      <c r="AT91" s="355"/>
      <c r="AU91" s="355"/>
      <c r="AV91" s="355"/>
      <c r="AW91" s="355"/>
      <c r="AX91" s="355"/>
      <c r="AY91" s="355"/>
      <c r="AZ91" s="355"/>
      <c r="BA91" s="355"/>
      <c r="BB91" s="355"/>
      <c r="BC91" s="355"/>
      <c r="BD91" s="355"/>
      <c r="BE91" s="355"/>
      <c r="BF91" s="355"/>
      <c r="BG91" s="355"/>
      <c r="BH91" s="355"/>
      <c r="BI91" s="355"/>
      <c r="BJ91" s="355"/>
      <c r="BK91" s="355"/>
      <c r="BL91" s="355"/>
      <c r="BM91" s="355"/>
      <c r="BN91" s="355"/>
      <c r="BO91" s="355"/>
      <c r="BP91" s="355"/>
      <c r="BQ91" s="355"/>
      <c r="BR91" s="355"/>
      <c r="BS91" s="355"/>
      <c r="BT91" s="355"/>
      <c r="BU91" s="355"/>
      <c r="BV91" s="355"/>
      <c r="BW91" s="355"/>
      <c r="BX91" s="355"/>
      <c r="BY91" s="355"/>
      <c r="BZ91" s="355"/>
      <c r="CA91" s="355"/>
      <c r="CB91" s="355"/>
      <c r="CC91" s="355"/>
      <c r="CD91" s="355"/>
      <c r="CE91" s="355"/>
      <c r="CF91" s="355"/>
    </row>
    <row r="92" spans="1:84" ht="12.65" customHeight="1" x14ac:dyDescent="0.35">
      <c r="A92" s="369" t="s">
        <v>262</v>
      </c>
      <c r="B92" s="368" t="s">
        <v>256</v>
      </c>
      <c r="C92" s="389" t="s">
        <v>1274</v>
      </c>
      <c r="D92" s="383"/>
      <c r="E92" s="382"/>
      <c r="F92" s="355"/>
      <c r="G92" s="355"/>
      <c r="H92" s="355"/>
      <c r="I92" s="355"/>
      <c r="J92" s="355"/>
      <c r="K92" s="355"/>
      <c r="L92" s="355"/>
      <c r="M92" s="355"/>
      <c r="N92" s="355"/>
      <c r="O92" s="355"/>
      <c r="P92" s="355"/>
      <c r="Q92" s="355"/>
      <c r="R92" s="355"/>
      <c r="S92" s="355"/>
      <c r="T92" s="355"/>
      <c r="U92" s="355"/>
      <c r="V92" s="355"/>
      <c r="W92" s="355"/>
      <c r="X92" s="355"/>
      <c r="Y92" s="355"/>
      <c r="Z92" s="355"/>
      <c r="AA92" s="355"/>
      <c r="AB92" s="355"/>
      <c r="AC92" s="355"/>
      <c r="AD92" s="355"/>
      <c r="AE92" s="355"/>
      <c r="AF92" s="355"/>
      <c r="AG92" s="355"/>
      <c r="AH92" s="355"/>
      <c r="AI92" s="355"/>
      <c r="AJ92" s="355"/>
      <c r="AK92" s="355"/>
      <c r="AL92" s="355"/>
      <c r="AM92" s="355"/>
      <c r="AN92" s="355"/>
      <c r="AO92" s="355"/>
      <c r="AP92" s="355"/>
      <c r="AQ92" s="355"/>
      <c r="AR92" s="355"/>
      <c r="AS92" s="355"/>
      <c r="AT92" s="355"/>
      <c r="AU92" s="355"/>
      <c r="AV92" s="355"/>
      <c r="AW92" s="355"/>
      <c r="AX92" s="355"/>
      <c r="AY92" s="355"/>
      <c r="AZ92" s="355"/>
      <c r="BA92" s="355"/>
      <c r="BB92" s="355"/>
      <c r="BC92" s="355"/>
      <c r="BD92" s="355"/>
      <c r="BE92" s="355"/>
      <c r="BF92" s="355"/>
      <c r="BG92" s="355"/>
      <c r="BH92" s="355"/>
      <c r="BI92" s="355"/>
      <c r="BJ92" s="355"/>
      <c r="BK92" s="355"/>
      <c r="BL92" s="355"/>
      <c r="BM92" s="355"/>
      <c r="BN92" s="355"/>
      <c r="BO92" s="355"/>
      <c r="BP92" s="355"/>
      <c r="BQ92" s="355"/>
      <c r="BR92" s="355"/>
      <c r="BS92" s="355"/>
      <c r="BT92" s="355"/>
      <c r="BU92" s="355"/>
      <c r="BV92" s="355"/>
      <c r="BW92" s="355"/>
      <c r="BX92" s="355"/>
      <c r="BY92" s="355"/>
      <c r="BZ92" s="355"/>
      <c r="CA92" s="355"/>
      <c r="CB92" s="355"/>
      <c r="CC92" s="355"/>
      <c r="CD92" s="355"/>
      <c r="CE92" s="355"/>
      <c r="CF92" s="355"/>
    </row>
    <row r="93" spans="1:84" ht="12.65" customHeight="1" x14ac:dyDescent="0.35">
      <c r="A93" s="369" t="s">
        <v>263</v>
      </c>
      <c r="B93" s="368" t="s">
        <v>256</v>
      </c>
      <c r="C93" s="387" t="s">
        <v>1272</v>
      </c>
      <c r="D93" s="392"/>
      <c r="E93" s="371"/>
      <c r="F93" s="355"/>
      <c r="G93" s="355"/>
      <c r="H93" s="355"/>
      <c r="I93" s="355"/>
      <c r="J93" s="355"/>
      <c r="K93" s="355"/>
      <c r="L93" s="355"/>
      <c r="M93" s="355"/>
      <c r="N93" s="355"/>
      <c r="O93" s="355"/>
      <c r="P93" s="355"/>
      <c r="Q93" s="355"/>
      <c r="R93" s="355"/>
      <c r="S93" s="355"/>
      <c r="T93" s="355"/>
      <c r="U93" s="355"/>
      <c r="V93" s="355"/>
      <c r="W93" s="355"/>
      <c r="X93" s="355"/>
      <c r="Y93" s="355"/>
      <c r="Z93" s="355"/>
      <c r="AA93" s="355"/>
      <c r="AB93" s="355"/>
      <c r="AC93" s="355"/>
      <c r="AD93" s="355"/>
      <c r="AE93" s="355"/>
      <c r="AF93" s="355"/>
      <c r="AG93" s="355"/>
      <c r="AH93" s="355"/>
      <c r="AI93" s="355"/>
      <c r="AJ93" s="355"/>
      <c r="AK93" s="355"/>
      <c r="AL93" s="355"/>
      <c r="AM93" s="355"/>
      <c r="AN93" s="355"/>
      <c r="AO93" s="355"/>
      <c r="AP93" s="355"/>
      <c r="AQ93" s="355"/>
      <c r="AR93" s="355"/>
      <c r="AS93" s="355"/>
      <c r="AT93" s="355"/>
      <c r="AU93" s="355"/>
      <c r="AV93" s="355"/>
      <c r="AW93" s="355"/>
      <c r="AX93" s="355"/>
      <c r="AY93" s="355"/>
      <c r="AZ93" s="355"/>
      <c r="BA93" s="355"/>
      <c r="BB93" s="355"/>
      <c r="BC93" s="355"/>
      <c r="BD93" s="355"/>
      <c r="BE93" s="355"/>
      <c r="BF93" s="355"/>
      <c r="BG93" s="355"/>
      <c r="BH93" s="355"/>
      <c r="BI93" s="355"/>
      <c r="BJ93" s="355"/>
      <c r="BK93" s="355"/>
      <c r="BL93" s="355"/>
      <c r="BM93" s="355"/>
      <c r="BN93" s="355"/>
      <c r="BO93" s="355"/>
      <c r="BP93" s="355"/>
      <c r="BQ93" s="355"/>
      <c r="BR93" s="355"/>
      <c r="BS93" s="355"/>
      <c r="BT93" s="355"/>
      <c r="BU93" s="355"/>
      <c r="BV93" s="355"/>
      <c r="BW93" s="355"/>
      <c r="BX93" s="355"/>
      <c r="BY93" s="355"/>
      <c r="BZ93" s="355"/>
      <c r="CA93" s="355"/>
      <c r="CB93" s="355"/>
      <c r="CC93" s="355"/>
      <c r="CD93" s="355"/>
      <c r="CE93" s="355"/>
      <c r="CF93" s="355"/>
    </row>
    <row r="94" spans="1:84" ht="12.65" customHeight="1" x14ac:dyDescent="0.35">
      <c r="A94" s="369" t="s">
        <v>264</v>
      </c>
      <c r="B94" s="368" t="s">
        <v>256</v>
      </c>
      <c r="C94" s="398" t="s">
        <v>1273</v>
      </c>
      <c r="D94" s="392"/>
      <c r="E94" s="371"/>
      <c r="F94" s="355"/>
      <c r="G94" s="355"/>
      <c r="H94" s="355"/>
      <c r="I94" s="355"/>
      <c r="J94" s="355"/>
      <c r="K94" s="355"/>
      <c r="L94" s="355"/>
      <c r="M94" s="355"/>
      <c r="N94" s="355"/>
      <c r="O94" s="355"/>
      <c r="P94" s="355"/>
      <c r="Q94" s="355"/>
      <c r="R94" s="355"/>
      <c r="S94" s="355"/>
      <c r="T94" s="355"/>
      <c r="U94" s="355"/>
      <c r="V94" s="355"/>
      <c r="W94" s="355"/>
      <c r="X94" s="355"/>
      <c r="Y94" s="355"/>
      <c r="Z94" s="355"/>
      <c r="AA94" s="355"/>
      <c r="AB94" s="355"/>
      <c r="AC94" s="355"/>
      <c r="AD94" s="355"/>
      <c r="AE94" s="355"/>
      <c r="AF94" s="355"/>
      <c r="AG94" s="355"/>
      <c r="AH94" s="355"/>
      <c r="AI94" s="355"/>
      <c r="AJ94" s="355"/>
      <c r="AK94" s="355"/>
      <c r="AL94" s="355"/>
      <c r="AM94" s="355"/>
      <c r="AN94" s="355"/>
      <c r="AO94" s="355"/>
      <c r="AP94" s="355"/>
      <c r="AQ94" s="355"/>
      <c r="AR94" s="355"/>
      <c r="AS94" s="355"/>
      <c r="AT94" s="355"/>
      <c r="AU94" s="355"/>
      <c r="AV94" s="355"/>
      <c r="AW94" s="355"/>
      <c r="AX94" s="355"/>
      <c r="AY94" s="355"/>
      <c r="AZ94" s="355"/>
      <c r="BA94" s="355"/>
      <c r="BB94" s="355"/>
      <c r="BC94" s="355"/>
      <c r="BD94" s="355"/>
      <c r="BE94" s="355"/>
      <c r="BF94" s="355"/>
      <c r="BG94" s="355"/>
      <c r="BH94" s="355"/>
      <c r="BI94" s="355"/>
      <c r="BJ94" s="355"/>
      <c r="BK94" s="355"/>
      <c r="BL94" s="355"/>
      <c r="BM94" s="355"/>
      <c r="BN94" s="355"/>
      <c r="BO94" s="355"/>
      <c r="BP94" s="355"/>
      <c r="BQ94" s="355"/>
      <c r="BR94" s="355"/>
      <c r="BS94" s="355"/>
      <c r="BT94" s="355"/>
      <c r="BU94" s="355"/>
      <c r="BV94" s="355"/>
      <c r="BW94" s="355"/>
      <c r="BX94" s="355"/>
      <c r="BY94" s="355"/>
      <c r="BZ94" s="355"/>
      <c r="CA94" s="355"/>
      <c r="CB94" s="355"/>
      <c r="CC94" s="355"/>
      <c r="CD94" s="355"/>
      <c r="CE94" s="355"/>
      <c r="CF94" s="355"/>
    </row>
    <row r="95" spans="1:84" ht="12.65" customHeight="1" x14ac:dyDescent="0.35">
      <c r="A95" s="369"/>
      <c r="B95" s="369"/>
      <c r="C95" s="378"/>
      <c r="D95" s="371"/>
      <c r="E95" s="371"/>
      <c r="F95" s="355"/>
      <c r="G95" s="355"/>
      <c r="H95" s="355"/>
      <c r="I95" s="355"/>
      <c r="J95" s="355"/>
      <c r="K95" s="355"/>
      <c r="L95" s="355"/>
      <c r="M95" s="355"/>
      <c r="N95" s="355"/>
      <c r="O95" s="355"/>
      <c r="P95" s="355"/>
      <c r="Q95" s="355"/>
      <c r="R95" s="355"/>
      <c r="S95" s="355"/>
      <c r="T95" s="355"/>
      <c r="U95" s="355"/>
      <c r="V95" s="355"/>
      <c r="W95" s="355"/>
      <c r="X95" s="355"/>
      <c r="Y95" s="355"/>
      <c r="Z95" s="355"/>
      <c r="AA95" s="355"/>
      <c r="AB95" s="355"/>
      <c r="AC95" s="355"/>
      <c r="AD95" s="355"/>
      <c r="AE95" s="355"/>
      <c r="AF95" s="355"/>
      <c r="AG95" s="355"/>
      <c r="AH95" s="355"/>
      <c r="AI95" s="355"/>
      <c r="AJ95" s="355"/>
      <c r="AK95" s="355"/>
      <c r="AL95" s="355"/>
      <c r="AM95" s="355"/>
      <c r="AN95" s="355"/>
      <c r="AO95" s="355"/>
      <c r="AP95" s="355"/>
      <c r="AQ95" s="355"/>
      <c r="AR95" s="355"/>
      <c r="AS95" s="355"/>
      <c r="AT95" s="355"/>
      <c r="AU95" s="355"/>
      <c r="AV95" s="355"/>
      <c r="AW95" s="355"/>
      <c r="AX95" s="355"/>
      <c r="AY95" s="355"/>
      <c r="AZ95" s="355"/>
      <c r="BA95" s="355"/>
      <c r="BB95" s="355"/>
      <c r="BC95" s="355"/>
      <c r="BD95" s="355"/>
      <c r="BE95" s="355"/>
      <c r="BF95" s="355"/>
      <c r="BG95" s="355"/>
      <c r="BH95" s="355"/>
      <c r="BI95" s="355"/>
      <c r="BJ95" s="355"/>
      <c r="BK95" s="355"/>
      <c r="BL95" s="355"/>
      <c r="BM95" s="355"/>
      <c r="BN95" s="355"/>
      <c r="BO95" s="355"/>
      <c r="BP95" s="355"/>
      <c r="BQ95" s="355"/>
      <c r="BR95" s="355"/>
      <c r="BS95" s="355"/>
      <c r="BT95" s="355"/>
      <c r="BU95" s="355"/>
      <c r="BV95" s="355"/>
      <c r="BW95" s="355"/>
      <c r="BX95" s="355"/>
      <c r="BY95" s="355"/>
      <c r="BZ95" s="355"/>
      <c r="CA95" s="355"/>
      <c r="CB95" s="355"/>
      <c r="CC95" s="355"/>
      <c r="CD95" s="355"/>
      <c r="CE95" s="355"/>
      <c r="CF95" s="355"/>
    </row>
    <row r="96" spans="1:84" ht="12.65" customHeight="1" x14ac:dyDescent="0.35">
      <c r="A96" s="385" t="s">
        <v>265</v>
      </c>
      <c r="B96" s="385"/>
      <c r="C96" s="385"/>
      <c r="D96" s="385"/>
      <c r="E96" s="385"/>
      <c r="F96" s="355"/>
      <c r="G96" s="355"/>
      <c r="H96" s="355"/>
      <c r="I96" s="355"/>
      <c r="J96" s="355"/>
      <c r="K96" s="355"/>
      <c r="L96" s="355"/>
      <c r="M96" s="355"/>
      <c r="N96" s="355"/>
      <c r="O96" s="355"/>
      <c r="P96" s="355"/>
      <c r="Q96" s="355"/>
      <c r="R96" s="355"/>
      <c r="S96" s="355"/>
      <c r="T96" s="355"/>
      <c r="U96" s="355"/>
      <c r="V96" s="355"/>
      <c r="W96" s="355"/>
      <c r="X96" s="355"/>
      <c r="Y96" s="355"/>
      <c r="Z96" s="355"/>
      <c r="AA96" s="355"/>
      <c r="AB96" s="355"/>
      <c r="AC96" s="355"/>
      <c r="AD96" s="355"/>
      <c r="AE96" s="355"/>
      <c r="AF96" s="355"/>
      <c r="AG96" s="355"/>
      <c r="AH96" s="355"/>
      <c r="AI96" s="355"/>
      <c r="AJ96" s="355"/>
      <c r="AK96" s="355"/>
      <c r="AL96" s="355"/>
      <c r="AM96" s="355"/>
      <c r="AN96" s="355"/>
      <c r="AO96" s="355"/>
      <c r="AP96" s="355"/>
      <c r="AQ96" s="355"/>
      <c r="AR96" s="355"/>
      <c r="AS96" s="355"/>
      <c r="AT96" s="355"/>
      <c r="AU96" s="355"/>
      <c r="AV96" s="355"/>
      <c r="AW96" s="355"/>
      <c r="AX96" s="355"/>
      <c r="AY96" s="355"/>
      <c r="AZ96" s="355"/>
      <c r="BA96" s="355"/>
      <c r="BB96" s="355"/>
      <c r="BC96" s="355"/>
      <c r="BD96" s="355"/>
      <c r="BE96" s="355"/>
      <c r="BF96" s="355"/>
      <c r="BG96" s="355"/>
      <c r="BH96" s="355"/>
      <c r="BI96" s="355"/>
      <c r="BJ96" s="355"/>
      <c r="BK96" s="355"/>
      <c r="BL96" s="355"/>
      <c r="BM96" s="355"/>
      <c r="BN96" s="355"/>
      <c r="BO96" s="355"/>
      <c r="BP96" s="355"/>
      <c r="BQ96" s="355"/>
      <c r="BR96" s="355"/>
      <c r="BS96" s="355"/>
      <c r="BT96" s="355"/>
      <c r="BU96" s="355"/>
      <c r="BV96" s="355"/>
      <c r="BW96" s="355"/>
      <c r="BX96" s="355"/>
      <c r="BY96" s="355"/>
      <c r="BZ96" s="355"/>
      <c r="CA96" s="355"/>
      <c r="CB96" s="355"/>
      <c r="CC96" s="355"/>
      <c r="CD96" s="355"/>
      <c r="CE96" s="355"/>
      <c r="CF96" s="355"/>
    </row>
    <row r="97" spans="1:84" ht="12.65" customHeight="1" x14ac:dyDescent="0.35">
      <c r="A97" s="393" t="s">
        <v>266</v>
      </c>
      <c r="B97" s="393"/>
      <c r="C97" s="393"/>
      <c r="D97" s="393"/>
      <c r="E97" s="393"/>
      <c r="F97" s="311"/>
      <c r="G97" s="311"/>
      <c r="H97" s="311"/>
      <c r="I97" s="311"/>
      <c r="J97" s="311"/>
      <c r="K97" s="311"/>
      <c r="L97" s="311"/>
      <c r="M97" s="311"/>
      <c r="N97" s="311"/>
      <c r="O97" s="311"/>
      <c r="P97" s="311"/>
      <c r="Q97" s="311"/>
      <c r="R97" s="311"/>
      <c r="S97" s="311"/>
      <c r="T97" s="311"/>
      <c r="U97" s="311"/>
      <c r="V97" s="311"/>
      <c r="W97" s="311"/>
      <c r="X97" s="311"/>
      <c r="Y97" s="311"/>
      <c r="Z97" s="311"/>
      <c r="AA97" s="311"/>
      <c r="AB97" s="311"/>
      <c r="AC97" s="311"/>
      <c r="AD97" s="311"/>
      <c r="AE97" s="311"/>
      <c r="AF97" s="311"/>
      <c r="AG97" s="311"/>
      <c r="AH97" s="311"/>
      <c r="AI97" s="311"/>
      <c r="AJ97" s="311"/>
      <c r="AK97" s="311"/>
      <c r="AL97" s="311"/>
      <c r="AM97" s="311"/>
      <c r="AN97" s="311"/>
      <c r="AO97" s="311"/>
      <c r="AP97" s="311"/>
      <c r="AQ97" s="311"/>
      <c r="AR97" s="311"/>
      <c r="AS97" s="311"/>
      <c r="AT97" s="311"/>
      <c r="AU97" s="311"/>
      <c r="AV97" s="311"/>
      <c r="AW97" s="311"/>
      <c r="AX97" s="311"/>
      <c r="AY97" s="311"/>
      <c r="AZ97" s="311"/>
      <c r="BA97" s="311"/>
      <c r="BB97" s="311"/>
      <c r="BC97" s="311"/>
      <c r="BD97" s="311"/>
      <c r="BE97" s="311"/>
      <c r="BF97" s="311"/>
      <c r="BG97" s="311"/>
      <c r="BH97" s="311"/>
      <c r="BI97" s="311"/>
      <c r="BJ97" s="311"/>
      <c r="BK97" s="311"/>
      <c r="BL97" s="311"/>
      <c r="BM97" s="311"/>
      <c r="BN97" s="311"/>
      <c r="BO97" s="311"/>
      <c r="BP97" s="311"/>
      <c r="BQ97" s="311"/>
      <c r="BR97" s="311"/>
      <c r="BS97" s="311"/>
      <c r="BT97" s="311"/>
      <c r="BU97" s="311"/>
      <c r="BV97" s="311"/>
      <c r="BW97" s="311"/>
      <c r="BX97" s="311"/>
      <c r="BY97" s="311"/>
      <c r="BZ97" s="311"/>
      <c r="CA97" s="311"/>
      <c r="CB97" s="311"/>
      <c r="CC97" s="311"/>
      <c r="CD97" s="311"/>
      <c r="CE97" s="311"/>
      <c r="CF97" s="311"/>
    </row>
    <row r="98" spans="1:84" ht="12.65" customHeight="1" x14ac:dyDescent="0.35">
      <c r="A98" s="369" t="s">
        <v>267</v>
      </c>
      <c r="B98" s="368" t="s">
        <v>256</v>
      </c>
      <c r="C98" s="376"/>
      <c r="D98" s="371"/>
      <c r="E98" s="371"/>
      <c r="F98" s="311"/>
      <c r="G98" s="311"/>
      <c r="H98" s="311"/>
      <c r="I98" s="311"/>
      <c r="J98" s="311"/>
      <c r="K98" s="311"/>
      <c r="L98" s="311"/>
      <c r="M98" s="311"/>
      <c r="N98" s="311"/>
      <c r="O98" s="311"/>
      <c r="P98" s="311"/>
      <c r="Q98" s="311"/>
      <c r="R98" s="311"/>
      <c r="S98" s="311"/>
      <c r="T98" s="311"/>
      <c r="U98" s="311"/>
      <c r="V98" s="311"/>
      <c r="W98" s="311"/>
      <c r="X98" s="311"/>
      <c r="Y98" s="311"/>
      <c r="Z98" s="311"/>
      <c r="AA98" s="311"/>
      <c r="AB98" s="311"/>
      <c r="AC98" s="311"/>
      <c r="AD98" s="311"/>
      <c r="AE98" s="311"/>
      <c r="AF98" s="311"/>
      <c r="AG98" s="311"/>
      <c r="AH98" s="311"/>
      <c r="AI98" s="311"/>
      <c r="AJ98" s="311"/>
      <c r="AK98" s="311"/>
      <c r="AL98" s="311"/>
      <c r="AM98" s="311"/>
      <c r="AN98" s="311"/>
      <c r="AO98" s="311"/>
      <c r="AP98" s="311"/>
      <c r="AQ98" s="311"/>
      <c r="AR98" s="311"/>
      <c r="AS98" s="311"/>
      <c r="AT98" s="311"/>
      <c r="AU98" s="311"/>
      <c r="AV98" s="311"/>
      <c r="AW98" s="311"/>
      <c r="AX98" s="311"/>
      <c r="AY98" s="311"/>
      <c r="AZ98" s="311"/>
      <c r="BA98" s="311"/>
      <c r="BB98" s="311"/>
      <c r="BC98" s="311"/>
      <c r="BD98" s="311"/>
      <c r="BE98" s="311"/>
      <c r="BF98" s="311"/>
      <c r="BG98" s="311"/>
      <c r="BH98" s="311"/>
      <c r="BI98" s="311"/>
      <c r="BJ98" s="311"/>
      <c r="BK98" s="311"/>
      <c r="BL98" s="311"/>
      <c r="BM98" s="311"/>
      <c r="BN98" s="311"/>
      <c r="BO98" s="311"/>
      <c r="BP98" s="311"/>
      <c r="BQ98" s="311"/>
      <c r="BR98" s="311"/>
      <c r="BS98" s="311"/>
      <c r="BT98" s="311"/>
      <c r="BU98" s="311"/>
      <c r="BV98" s="311"/>
      <c r="BW98" s="311"/>
      <c r="BX98" s="311"/>
      <c r="BY98" s="311"/>
      <c r="BZ98" s="311"/>
      <c r="CA98" s="311"/>
      <c r="CB98" s="311"/>
      <c r="CC98" s="311"/>
      <c r="CD98" s="311"/>
      <c r="CE98" s="311"/>
      <c r="CF98" s="311"/>
    </row>
    <row r="99" spans="1:84" ht="12.65" customHeight="1" x14ac:dyDescent="0.35">
      <c r="A99" s="369" t="s">
        <v>259</v>
      </c>
      <c r="B99" s="368" t="s">
        <v>256</v>
      </c>
      <c r="C99" s="376"/>
      <c r="D99" s="371"/>
      <c r="E99" s="371"/>
      <c r="F99" s="311"/>
      <c r="G99" s="311"/>
      <c r="H99" s="311"/>
      <c r="I99" s="311"/>
      <c r="J99" s="311"/>
      <c r="K99" s="311"/>
      <c r="L99" s="311"/>
      <c r="M99" s="311"/>
      <c r="N99" s="311"/>
      <c r="O99" s="311"/>
      <c r="P99" s="311"/>
      <c r="Q99" s="311"/>
      <c r="R99" s="311"/>
      <c r="S99" s="311"/>
      <c r="T99" s="311"/>
      <c r="U99" s="311"/>
      <c r="V99" s="311"/>
      <c r="W99" s="311"/>
      <c r="X99" s="311"/>
      <c r="Y99" s="311"/>
      <c r="Z99" s="311"/>
      <c r="AA99" s="311"/>
      <c r="AB99" s="311"/>
      <c r="AC99" s="311"/>
      <c r="AD99" s="311"/>
      <c r="AE99" s="311"/>
      <c r="AF99" s="311"/>
      <c r="AG99" s="311"/>
      <c r="AH99" s="311"/>
      <c r="AI99" s="311"/>
      <c r="AJ99" s="311"/>
      <c r="AK99" s="311"/>
      <c r="AL99" s="311"/>
      <c r="AM99" s="311"/>
      <c r="AN99" s="311"/>
      <c r="AO99" s="311"/>
      <c r="AP99" s="311"/>
      <c r="AQ99" s="311"/>
      <c r="AR99" s="311"/>
      <c r="AS99" s="311"/>
      <c r="AT99" s="311"/>
      <c r="AU99" s="311"/>
      <c r="AV99" s="311"/>
      <c r="AW99" s="311"/>
      <c r="AX99" s="311"/>
      <c r="AY99" s="311"/>
      <c r="AZ99" s="311"/>
      <c r="BA99" s="311"/>
      <c r="BB99" s="311"/>
      <c r="BC99" s="311"/>
      <c r="BD99" s="311"/>
      <c r="BE99" s="311"/>
      <c r="BF99" s="311"/>
      <c r="BG99" s="311"/>
      <c r="BH99" s="311"/>
      <c r="BI99" s="311"/>
      <c r="BJ99" s="311"/>
      <c r="BK99" s="311"/>
      <c r="BL99" s="311"/>
      <c r="BM99" s="311"/>
      <c r="BN99" s="311"/>
      <c r="BO99" s="311"/>
      <c r="BP99" s="311"/>
      <c r="BQ99" s="311"/>
      <c r="BR99" s="311"/>
      <c r="BS99" s="311"/>
      <c r="BT99" s="311"/>
      <c r="BU99" s="311"/>
      <c r="BV99" s="311"/>
      <c r="BW99" s="311"/>
      <c r="BX99" s="311"/>
      <c r="BY99" s="311"/>
      <c r="BZ99" s="311"/>
      <c r="CA99" s="311"/>
      <c r="CB99" s="311"/>
      <c r="CC99" s="311"/>
      <c r="CD99" s="311"/>
      <c r="CE99" s="311"/>
      <c r="CF99" s="311"/>
    </row>
    <row r="100" spans="1:84" ht="12.65" customHeight="1" x14ac:dyDescent="0.35">
      <c r="A100" s="369" t="s">
        <v>268</v>
      </c>
      <c r="B100" s="368" t="s">
        <v>256</v>
      </c>
      <c r="C100" s="376">
        <v>1</v>
      </c>
      <c r="D100" s="371"/>
      <c r="E100" s="371"/>
      <c r="F100" s="311"/>
      <c r="G100" s="311"/>
      <c r="H100" s="311"/>
      <c r="I100" s="311"/>
      <c r="J100" s="311"/>
      <c r="K100" s="311"/>
      <c r="L100" s="311"/>
      <c r="M100" s="311"/>
      <c r="N100" s="311"/>
      <c r="O100" s="311"/>
      <c r="P100" s="311"/>
      <c r="Q100" s="311"/>
      <c r="R100" s="311"/>
      <c r="S100" s="311"/>
      <c r="T100" s="311"/>
      <c r="U100" s="311"/>
      <c r="V100" s="311"/>
      <c r="W100" s="311"/>
      <c r="X100" s="311"/>
      <c r="Y100" s="311"/>
      <c r="Z100" s="311"/>
      <c r="AA100" s="311"/>
      <c r="AB100" s="311"/>
      <c r="AC100" s="311"/>
      <c r="AD100" s="311"/>
      <c r="AE100" s="311"/>
      <c r="AF100" s="311"/>
      <c r="AG100" s="311"/>
      <c r="AH100" s="311"/>
      <c r="AI100" s="311"/>
      <c r="AJ100" s="311"/>
      <c r="AK100" s="311"/>
      <c r="AL100" s="311"/>
      <c r="AM100" s="311"/>
      <c r="AN100" s="311"/>
      <c r="AO100" s="311"/>
      <c r="AP100" s="311"/>
      <c r="AQ100" s="311"/>
      <c r="AR100" s="311"/>
      <c r="AS100" s="311"/>
      <c r="AT100" s="311"/>
      <c r="AU100" s="311"/>
      <c r="AV100" s="311"/>
      <c r="AW100" s="311"/>
      <c r="AX100" s="311"/>
      <c r="AY100" s="311"/>
      <c r="AZ100" s="311"/>
      <c r="BA100" s="311"/>
      <c r="BB100" s="311"/>
      <c r="BC100" s="311"/>
      <c r="BD100" s="311"/>
      <c r="BE100" s="311"/>
      <c r="BF100" s="311"/>
      <c r="BG100" s="311"/>
      <c r="BH100" s="311"/>
      <c r="BI100" s="311"/>
      <c r="BJ100" s="311"/>
      <c r="BK100" s="311"/>
      <c r="BL100" s="311"/>
      <c r="BM100" s="311"/>
      <c r="BN100" s="311"/>
      <c r="BO100" s="311"/>
      <c r="BP100" s="311"/>
      <c r="BQ100" s="311"/>
      <c r="BR100" s="311"/>
      <c r="BS100" s="311"/>
      <c r="BT100" s="311"/>
      <c r="BU100" s="311"/>
      <c r="BV100" s="311"/>
      <c r="BW100" s="311"/>
      <c r="BX100" s="311"/>
      <c r="BY100" s="311"/>
      <c r="BZ100" s="311"/>
      <c r="CA100" s="311"/>
      <c r="CB100" s="311"/>
      <c r="CC100" s="311"/>
      <c r="CD100" s="311"/>
      <c r="CE100" s="311"/>
      <c r="CF100" s="311"/>
    </row>
    <row r="101" spans="1:84" ht="12.65" customHeight="1" x14ac:dyDescent="0.35">
      <c r="A101" s="393" t="s">
        <v>269</v>
      </c>
      <c r="B101" s="393"/>
      <c r="C101" s="393"/>
      <c r="D101" s="393"/>
      <c r="E101" s="393"/>
      <c r="F101" s="311"/>
      <c r="G101" s="311"/>
      <c r="H101" s="311"/>
      <c r="I101" s="311"/>
      <c r="J101" s="311"/>
      <c r="K101" s="311"/>
      <c r="L101" s="311"/>
      <c r="M101" s="311"/>
      <c r="N101" s="311"/>
      <c r="O101" s="311"/>
      <c r="P101" s="311"/>
      <c r="Q101" s="311"/>
      <c r="R101" s="311"/>
      <c r="S101" s="311"/>
      <c r="T101" s="311"/>
      <c r="U101" s="311"/>
      <c r="V101" s="311"/>
      <c r="W101" s="311"/>
      <c r="X101" s="311"/>
      <c r="Y101" s="311"/>
      <c r="Z101" s="311"/>
      <c r="AA101" s="311"/>
      <c r="AB101" s="311"/>
      <c r="AC101" s="311"/>
      <c r="AD101" s="311"/>
      <c r="AE101" s="311"/>
      <c r="AF101" s="311"/>
      <c r="AG101" s="311"/>
      <c r="AH101" s="311"/>
      <c r="AI101" s="311"/>
      <c r="AJ101" s="311"/>
      <c r="AK101" s="311"/>
      <c r="AL101" s="311"/>
      <c r="AM101" s="311"/>
      <c r="AN101" s="311"/>
      <c r="AO101" s="311"/>
      <c r="AP101" s="311"/>
      <c r="AQ101" s="311"/>
      <c r="AR101" s="311"/>
      <c r="AS101" s="311"/>
      <c r="AT101" s="311"/>
      <c r="AU101" s="311"/>
      <c r="AV101" s="311"/>
      <c r="AW101" s="311"/>
      <c r="AX101" s="311"/>
      <c r="AY101" s="311"/>
      <c r="AZ101" s="311"/>
      <c r="BA101" s="311"/>
      <c r="BB101" s="311"/>
      <c r="BC101" s="311"/>
      <c r="BD101" s="311"/>
      <c r="BE101" s="311"/>
      <c r="BF101" s="311"/>
      <c r="BG101" s="311"/>
      <c r="BH101" s="311"/>
      <c r="BI101" s="311"/>
      <c r="BJ101" s="311"/>
      <c r="BK101" s="311"/>
      <c r="BL101" s="311"/>
      <c r="BM101" s="311"/>
      <c r="BN101" s="311"/>
      <c r="BO101" s="311"/>
      <c r="BP101" s="311"/>
      <c r="BQ101" s="311"/>
      <c r="BR101" s="311"/>
      <c r="BS101" s="311"/>
      <c r="BT101" s="311"/>
      <c r="BU101" s="311"/>
      <c r="BV101" s="311"/>
      <c r="BW101" s="311"/>
      <c r="BX101" s="311"/>
      <c r="BY101" s="311"/>
      <c r="BZ101" s="311"/>
      <c r="CA101" s="311"/>
      <c r="CB101" s="311"/>
      <c r="CC101" s="311"/>
      <c r="CD101" s="311"/>
      <c r="CE101" s="311"/>
      <c r="CF101" s="311"/>
    </row>
    <row r="102" spans="1:84" ht="12.65" customHeight="1" x14ac:dyDescent="0.35">
      <c r="A102" s="369" t="s">
        <v>270</v>
      </c>
      <c r="B102" s="368" t="s">
        <v>256</v>
      </c>
      <c r="C102" s="376"/>
      <c r="D102" s="371"/>
      <c r="E102" s="371"/>
      <c r="F102" s="311"/>
      <c r="G102" s="311"/>
      <c r="H102" s="311"/>
      <c r="I102" s="311"/>
      <c r="J102" s="311"/>
      <c r="K102" s="311"/>
      <c r="L102" s="311"/>
      <c r="M102" s="311"/>
      <c r="N102" s="311"/>
      <c r="O102" s="311"/>
      <c r="P102" s="311"/>
      <c r="Q102" s="311"/>
      <c r="R102" s="311"/>
      <c r="S102" s="311"/>
      <c r="T102" s="311"/>
      <c r="U102" s="311"/>
      <c r="V102" s="311"/>
      <c r="W102" s="311"/>
      <c r="X102" s="311"/>
      <c r="Y102" s="311"/>
      <c r="Z102" s="311"/>
      <c r="AA102" s="311"/>
      <c r="AB102" s="311"/>
      <c r="AC102" s="311"/>
      <c r="AD102" s="311"/>
      <c r="AE102" s="311"/>
      <c r="AF102" s="311"/>
      <c r="AG102" s="311"/>
      <c r="AH102" s="311"/>
      <c r="AI102" s="311"/>
      <c r="AJ102" s="311"/>
      <c r="AK102" s="311"/>
      <c r="AL102" s="311"/>
      <c r="AM102" s="311"/>
      <c r="AN102" s="311"/>
      <c r="AO102" s="311"/>
      <c r="AP102" s="311"/>
      <c r="AQ102" s="311"/>
      <c r="AR102" s="311"/>
      <c r="AS102" s="311"/>
      <c r="AT102" s="311"/>
      <c r="AU102" s="311"/>
      <c r="AV102" s="311"/>
      <c r="AW102" s="311"/>
      <c r="AX102" s="311"/>
      <c r="AY102" s="311"/>
      <c r="AZ102" s="311"/>
      <c r="BA102" s="311"/>
      <c r="BB102" s="311"/>
      <c r="BC102" s="311"/>
      <c r="BD102" s="311"/>
      <c r="BE102" s="311"/>
      <c r="BF102" s="311"/>
      <c r="BG102" s="311"/>
      <c r="BH102" s="311"/>
      <c r="BI102" s="311"/>
      <c r="BJ102" s="311"/>
      <c r="BK102" s="311"/>
      <c r="BL102" s="311"/>
      <c r="BM102" s="311"/>
      <c r="BN102" s="311"/>
      <c r="BO102" s="311"/>
      <c r="BP102" s="311"/>
      <c r="BQ102" s="311"/>
      <c r="BR102" s="311"/>
      <c r="BS102" s="311"/>
      <c r="BT102" s="311"/>
      <c r="BU102" s="311"/>
      <c r="BV102" s="311"/>
      <c r="BW102" s="311"/>
      <c r="BX102" s="311"/>
      <c r="BY102" s="311"/>
      <c r="BZ102" s="311"/>
      <c r="CA102" s="311"/>
      <c r="CB102" s="311"/>
      <c r="CC102" s="311"/>
      <c r="CD102" s="311"/>
      <c r="CE102" s="311"/>
      <c r="CF102" s="311"/>
    </row>
    <row r="103" spans="1:84" ht="12.65" customHeight="1" x14ac:dyDescent="0.35">
      <c r="A103" s="369" t="s">
        <v>132</v>
      </c>
      <c r="B103" s="368" t="s">
        <v>256</v>
      </c>
      <c r="C103" s="386"/>
      <c r="D103" s="371"/>
      <c r="E103" s="371"/>
      <c r="F103" s="311"/>
      <c r="G103" s="311"/>
      <c r="H103" s="311"/>
      <c r="I103" s="311"/>
      <c r="J103" s="311"/>
      <c r="K103" s="311"/>
      <c r="L103" s="311"/>
      <c r="M103" s="311"/>
      <c r="N103" s="311"/>
      <c r="O103" s="311"/>
      <c r="P103" s="311"/>
      <c r="Q103" s="311"/>
      <c r="R103" s="311"/>
      <c r="S103" s="311"/>
      <c r="T103" s="311"/>
      <c r="U103" s="311"/>
      <c r="V103" s="311"/>
      <c r="W103" s="311"/>
      <c r="X103" s="311"/>
      <c r="Y103" s="311"/>
      <c r="Z103" s="311"/>
      <c r="AA103" s="311"/>
      <c r="AB103" s="311"/>
      <c r="AC103" s="311"/>
      <c r="AD103" s="311"/>
      <c r="AE103" s="311"/>
      <c r="AF103" s="311"/>
      <c r="AG103" s="311"/>
      <c r="AH103" s="311"/>
      <c r="AI103" s="311"/>
      <c r="AJ103" s="311"/>
      <c r="AK103" s="311"/>
      <c r="AL103" s="311"/>
      <c r="AM103" s="311"/>
      <c r="AN103" s="311"/>
      <c r="AO103" s="311"/>
      <c r="AP103" s="311"/>
      <c r="AQ103" s="311"/>
      <c r="AR103" s="311"/>
      <c r="AS103" s="311"/>
      <c r="AT103" s="311"/>
      <c r="AU103" s="311"/>
      <c r="AV103" s="311"/>
      <c r="AW103" s="311"/>
      <c r="AX103" s="311"/>
      <c r="AY103" s="311"/>
      <c r="AZ103" s="311"/>
      <c r="BA103" s="311"/>
      <c r="BB103" s="311"/>
      <c r="BC103" s="311"/>
      <c r="BD103" s="311"/>
      <c r="BE103" s="311"/>
      <c r="BF103" s="311"/>
      <c r="BG103" s="311"/>
      <c r="BH103" s="311"/>
      <c r="BI103" s="311"/>
      <c r="BJ103" s="311"/>
      <c r="BK103" s="311"/>
      <c r="BL103" s="311"/>
      <c r="BM103" s="311"/>
      <c r="BN103" s="311"/>
      <c r="BO103" s="311"/>
      <c r="BP103" s="311"/>
      <c r="BQ103" s="311"/>
      <c r="BR103" s="311"/>
      <c r="BS103" s="311"/>
      <c r="BT103" s="311"/>
      <c r="BU103" s="311"/>
      <c r="BV103" s="311"/>
      <c r="BW103" s="311"/>
      <c r="BX103" s="311"/>
      <c r="BY103" s="311"/>
      <c r="BZ103" s="311"/>
      <c r="CA103" s="311"/>
      <c r="CB103" s="311"/>
      <c r="CC103" s="311"/>
      <c r="CD103" s="311"/>
      <c r="CE103" s="311"/>
      <c r="CF103" s="311"/>
    </row>
    <row r="104" spans="1:84" ht="12.65" customHeight="1" x14ac:dyDescent="0.35">
      <c r="A104" s="393" t="s">
        <v>271</v>
      </c>
      <c r="B104" s="393"/>
      <c r="C104" s="393"/>
      <c r="D104" s="393"/>
      <c r="E104" s="393"/>
      <c r="F104" s="311"/>
      <c r="G104" s="311"/>
      <c r="H104" s="311"/>
      <c r="I104" s="311"/>
      <c r="J104" s="311"/>
      <c r="K104" s="311"/>
      <c r="L104" s="311"/>
      <c r="M104" s="311"/>
      <c r="N104" s="311"/>
      <c r="O104" s="311"/>
      <c r="P104" s="311"/>
      <c r="Q104" s="311"/>
      <c r="R104" s="311"/>
      <c r="S104" s="311"/>
      <c r="T104" s="311"/>
      <c r="U104" s="311"/>
      <c r="V104" s="311"/>
      <c r="W104" s="311"/>
      <c r="X104" s="311"/>
      <c r="Y104" s="311"/>
      <c r="Z104" s="311"/>
      <c r="AA104" s="311"/>
      <c r="AB104" s="311"/>
      <c r="AC104" s="311"/>
      <c r="AD104" s="311"/>
      <c r="AE104" s="311"/>
      <c r="AF104" s="311"/>
      <c r="AG104" s="311"/>
      <c r="AH104" s="311"/>
      <c r="AI104" s="311"/>
      <c r="AJ104" s="311"/>
      <c r="AK104" s="311"/>
      <c r="AL104" s="311"/>
      <c r="AM104" s="311"/>
      <c r="AN104" s="311"/>
      <c r="AO104" s="311"/>
      <c r="AP104" s="311"/>
      <c r="AQ104" s="311"/>
      <c r="AR104" s="311"/>
      <c r="AS104" s="311"/>
      <c r="AT104" s="311"/>
      <c r="AU104" s="311"/>
      <c r="AV104" s="311"/>
      <c r="AW104" s="311"/>
      <c r="AX104" s="311"/>
      <c r="AY104" s="311"/>
      <c r="AZ104" s="311"/>
      <c r="BA104" s="311"/>
      <c r="BB104" s="311"/>
      <c r="BC104" s="311"/>
      <c r="BD104" s="311"/>
      <c r="BE104" s="311"/>
      <c r="BF104" s="311"/>
      <c r="BG104" s="311"/>
      <c r="BH104" s="311"/>
      <c r="BI104" s="311"/>
      <c r="BJ104" s="311"/>
      <c r="BK104" s="311"/>
      <c r="BL104" s="311"/>
      <c r="BM104" s="311"/>
      <c r="BN104" s="311"/>
      <c r="BO104" s="311"/>
      <c r="BP104" s="311"/>
      <c r="BQ104" s="311"/>
      <c r="BR104" s="311"/>
      <c r="BS104" s="311"/>
      <c r="BT104" s="311"/>
      <c r="BU104" s="311"/>
      <c r="BV104" s="311"/>
      <c r="BW104" s="311"/>
      <c r="BX104" s="311"/>
      <c r="BY104" s="311"/>
      <c r="BZ104" s="311"/>
      <c r="CA104" s="311"/>
      <c r="CB104" s="311"/>
      <c r="CC104" s="311"/>
      <c r="CD104" s="311"/>
      <c r="CE104" s="311"/>
      <c r="CF104" s="311"/>
    </row>
    <row r="105" spans="1:84" ht="12.65" customHeight="1" x14ac:dyDescent="0.35">
      <c r="A105" s="369" t="s">
        <v>272</v>
      </c>
      <c r="B105" s="368" t="s">
        <v>256</v>
      </c>
      <c r="C105" s="376"/>
      <c r="D105" s="371"/>
      <c r="E105" s="371"/>
      <c r="F105" s="311"/>
      <c r="G105" s="311"/>
      <c r="H105" s="311"/>
      <c r="I105" s="311"/>
      <c r="J105" s="311"/>
      <c r="K105" s="311"/>
      <c r="L105" s="311"/>
      <c r="M105" s="311"/>
      <c r="N105" s="311"/>
      <c r="O105" s="311"/>
      <c r="P105" s="311"/>
      <c r="Q105" s="311"/>
      <c r="R105" s="311"/>
      <c r="S105" s="311"/>
      <c r="T105" s="311"/>
      <c r="U105" s="311"/>
      <c r="V105" s="311"/>
      <c r="W105" s="311"/>
      <c r="X105" s="311"/>
      <c r="Y105" s="311"/>
      <c r="Z105" s="311"/>
      <c r="AA105" s="311"/>
      <c r="AB105" s="311"/>
      <c r="AC105" s="311"/>
      <c r="AD105" s="311"/>
      <c r="AE105" s="311"/>
      <c r="AF105" s="311"/>
      <c r="AG105" s="311"/>
      <c r="AH105" s="311"/>
      <c r="AI105" s="311"/>
      <c r="AJ105" s="311"/>
      <c r="AK105" s="311"/>
      <c r="AL105" s="311"/>
      <c r="AM105" s="311"/>
      <c r="AN105" s="311"/>
      <c r="AO105" s="311"/>
      <c r="AP105" s="311"/>
      <c r="AQ105" s="311"/>
      <c r="AR105" s="311"/>
      <c r="AS105" s="311"/>
      <c r="AT105" s="311"/>
      <c r="AU105" s="311"/>
      <c r="AV105" s="311"/>
      <c r="AW105" s="311"/>
      <c r="AX105" s="311"/>
      <c r="AY105" s="311"/>
      <c r="AZ105" s="311"/>
      <c r="BA105" s="311"/>
      <c r="BB105" s="311"/>
      <c r="BC105" s="311"/>
      <c r="BD105" s="311"/>
      <c r="BE105" s="311"/>
      <c r="BF105" s="311"/>
      <c r="BG105" s="311"/>
      <c r="BH105" s="311"/>
      <c r="BI105" s="311"/>
      <c r="BJ105" s="311"/>
      <c r="BK105" s="311"/>
      <c r="BL105" s="311"/>
      <c r="BM105" s="311"/>
      <c r="BN105" s="311"/>
      <c r="BO105" s="311"/>
      <c r="BP105" s="311"/>
      <c r="BQ105" s="311"/>
      <c r="BR105" s="311"/>
      <c r="BS105" s="311"/>
      <c r="BT105" s="311"/>
      <c r="BU105" s="311"/>
      <c r="BV105" s="311"/>
      <c r="BW105" s="311"/>
      <c r="BX105" s="311"/>
      <c r="BY105" s="311"/>
      <c r="BZ105" s="311"/>
      <c r="CA105" s="311"/>
      <c r="CB105" s="311"/>
      <c r="CC105" s="311"/>
      <c r="CD105" s="311"/>
      <c r="CE105" s="311"/>
      <c r="CF105" s="311"/>
    </row>
    <row r="106" spans="1:84" ht="12.65" customHeight="1" x14ac:dyDescent="0.35">
      <c r="A106" s="369" t="s">
        <v>273</v>
      </c>
      <c r="B106" s="368" t="s">
        <v>256</v>
      </c>
      <c r="C106" s="376"/>
      <c r="D106" s="371"/>
      <c r="E106" s="371"/>
      <c r="F106" s="311"/>
      <c r="G106" s="311"/>
      <c r="H106" s="311"/>
      <c r="I106" s="311"/>
      <c r="J106" s="311"/>
      <c r="K106" s="311"/>
      <c r="L106" s="311"/>
      <c r="M106" s="311"/>
      <c r="N106" s="311"/>
      <c r="O106" s="311"/>
      <c r="P106" s="311"/>
      <c r="Q106" s="311"/>
      <c r="R106" s="311"/>
      <c r="S106" s="311"/>
      <c r="T106" s="311"/>
      <c r="U106" s="311"/>
      <c r="V106" s="311"/>
      <c r="W106" s="311"/>
      <c r="X106" s="311"/>
      <c r="Y106" s="311"/>
      <c r="Z106" s="311"/>
      <c r="AA106" s="311"/>
      <c r="AB106" s="311"/>
      <c r="AC106" s="311"/>
      <c r="AD106" s="311"/>
      <c r="AE106" s="311"/>
      <c r="AF106" s="311"/>
      <c r="AG106" s="311"/>
      <c r="AH106" s="311"/>
      <c r="AI106" s="311"/>
      <c r="AJ106" s="311"/>
      <c r="AK106" s="311"/>
      <c r="AL106" s="311"/>
      <c r="AM106" s="311"/>
      <c r="AN106" s="311"/>
      <c r="AO106" s="311"/>
      <c r="AP106" s="311"/>
      <c r="AQ106" s="311"/>
      <c r="AR106" s="311"/>
      <c r="AS106" s="311"/>
      <c r="AT106" s="311"/>
      <c r="AU106" s="311"/>
      <c r="AV106" s="311"/>
      <c r="AW106" s="311"/>
      <c r="AX106" s="311"/>
      <c r="AY106" s="311"/>
      <c r="AZ106" s="311"/>
      <c r="BA106" s="311"/>
      <c r="BB106" s="311"/>
      <c r="BC106" s="311"/>
      <c r="BD106" s="311"/>
      <c r="BE106" s="311"/>
      <c r="BF106" s="311"/>
      <c r="BG106" s="311"/>
      <c r="BH106" s="311"/>
      <c r="BI106" s="311"/>
      <c r="BJ106" s="311"/>
      <c r="BK106" s="311"/>
      <c r="BL106" s="311"/>
      <c r="BM106" s="311"/>
      <c r="BN106" s="311"/>
      <c r="BO106" s="311"/>
      <c r="BP106" s="311"/>
      <c r="BQ106" s="311"/>
      <c r="BR106" s="311"/>
      <c r="BS106" s="311"/>
      <c r="BT106" s="311"/>
      <c r="BU106" s="311"/>
      <c r="BV106" s="311"/>
      <c r="BW106" s="311"/>
      <c r="BX106" s="311"/>
      <c r="BY106" s="311"/>
      <c r="BZ106" s="311"/>
      <c r="CA106" s="311"/>
      <c r="CB106" s="311"/>
      <c r="CC106" s="311"/>
      <c r="CD106" s="311"/>
      <c r="CE106" s="311"/>
      <c r="CF106" s="311"/>
    </row>
    <row r="107" spans="1:84" ht="12.65" customHeight="1" x14ac:dyDescent="0.35">
      <c r="A107" s="369" t="s">
        <v>274</v>
      </c>
      <c r="B107" s="368" t="s">
        <v>256</v>
      </c>
      <c r="C107" s="376"/>
      <c r="D107" s="371"/>
      <c r="E107" s="371"/>
      <c r="F107" s="311"/>
      <c r="G107" s="311"/>
      <c r="H107" s="311"/>
      <c r="I107" s="311"/>
      <c r="J107" s="311"/>
      <c r="K107" s="311"/>
      <c r="L107" s="311"/>
      <c r="M107" s="311"/>
      <c r="N107" s="311"/>
      <c r="O107" s="311"/>
      <c r="P107" s="311"/>
      <c r="Q107" s="311"/>
      <c r="R107" s="311"/>
      <c r="S107" s="311"/>
      <c r="T107" s="311"/>
      <c r="U107" s="311"/>
      <c r="V107" s="311"/>
      <c r="W107" s="311"/>
      <c r="X107" s="311"/>
      <c r="Y107" s="311"/>
      <c r="Z107" s="311"/>
      <c r="AA107" s="311"/>
      <c r="AB107" s="311"/>
      <c r="AC107" s="311"/>
      <c r="AD107" s="311"/>
      <c r="AE107" s="311"/>
      <c r="AF107" s="311"/>
      <c r="AG107" s="311"/>
      <c r="AH107" s="311"/>
      <c r="AI107" s="311"/>
      <c r="AJ107" s="311"/>
      <c r="AK107" s="311"/>
      <c r="AL107" s="311"/>
      <c r="AM107" s="311"/>
      <c r="AN107" s="311"/>
      <c r="AO107" s="311"/>
      <c r="AP107" s="311"/>
      <c r="AQ107" s="311"/>
      <c r="AR107" s="311"/>
      <c r="AS107" s="311"/>
      <c r="AT107" s="311"/>
      <c r="AU107" s="311"/>
      <c r="AV107" s="311"/>
      <c r="AW107" s="311"/>
      <c r="AX107" s="311"/>
      <c r="AY107" s="311"/>
      <c r="AZ107" s="311"/>
      <c r="BA107" s="311"/>
      <c r="BB107" s="311"/>
      <c r="BC107" s="311"/>
      <c r="BD107" s="311"/>
      <c r="BE107" s="311"/>
      <c r="BF107" s="311"/>
      <c r="BG107" s="311"/>
      <c r="BH107" s="311"/>
      <c r="BI107" s="311"/>
      <c r="BJ107" s="311"/>
      <c r="BK107" s="311"/>
      <c r="BL107" s="311"/>
      <c r="BM107" s="311"/>
      <c r="BN107" s="311"/>
      <c r="BO107" s="311"/>
      <c r="BP107" s="311"/>
      <c r="BQ107" s="311"/>
      <c r="BR107" s="311"/>
      <c r="BS107" s="311"/>
      <c r="BT107" s="311"/>
      <c r="BU107" s="311"/>
      <c r="BV107" s="311"/>
      <c r="BW107" s="311"/>
      <c r="BX107" s="311"/>
      <c r="BY107" s="311"/>
      <c r="BZ107" s="311"/>
      <c r="CA107" s="311"/>
      <c r="CB107" s="311"/>
      <c r="CC107" s="311"/>
      <c r="CD107" s="311"/>
      <c r="CE107" s="311"/>
      <c r="CF107" s="311"/>
    </row>
    <row r="108" spans="1:84" ht="21.75" customHeight="1" x14ac:dyDescent="0.35">
      <c r="A108" s="369"/>
      <c r="B108" s="368"/>
      <c r="C108" s="377"/>
      <c r="D108" s="371"/>
      <c r="E108" s="371"/>
      <c r="F108" s="311"/>
      <c r="G108" s="311"/>
      <c r="H108" s="311"/>
      <c r="I108" s="311"/>
      <c r="J108" s="311"/>
      <c r="K108" s="311"/>
      <c r="L108" s="311"/>
      <c r="M108" s="311"/>
      <c r="N108" s="311"/>
      <c r="O108" s="311"/>
      <c r="P108" s="311"/>
      <c r="Q108" s="311"/>
      <c r="R108" s="311"/>
      <c r="S108" s="311"/>
      <c r="T108" s="311"/>
      <c r="U108" s="311"/>
      <c r="V108" s="311"/>
      <c r="W108" s="311"/>
      <c r="X108" s="311"/>
      <c r="Y108" s="311"/>
      <c r="Z108" s="311"/>
      <c r="AA108" s="311"/>
      <c r="AB108" s="311"/>
      <c r="AC108" s="311"/>
      <c r="AD108" s="311"/>
      <c r="AE108" s="311"/>
      <c r="AF108" s="311"/>
      <c r="AG108" s="311"/>
      <c r="AH108" s="311"/>
      <c r="AI108" s="311"/>
      <c r="AJ108" s="311"/>
      <c r="AK108" s="311"/>
      <c r="AL108" s="311"/>
      <c r="AM108" s="311"/>
      <c r="AN108" s="311"/>
      <c r="AO108" s="311"/>
      <c r="AP108" s="311"/>
      <c r="AQ108" s="311"/>
      <c r="AR108" s="311"/>
      <c r="AS108" s="311"/>
      <c r="AT108" s="311"/>
      <c r="AU108" s="311"/>
      <c r="AV108" s="311"/>
      <c r="AW108" s="311"/>
      <c r="AX108" s="311"/>
      <c r="AY108" s="311"/>
      <c r="AZ108" s="311"/>
      <c r="BA108" s="311"/>
      <c r="BB108" s="311"/>
      <c r="BC108" s="311"/>
      <c r="BD108" s="311"/>
      <c r="BE108" s="311"/>
      <c r="BF108" s="311"/>
      <c r="BG108" s="311"/>
      <c r="BH108" s="311"/>
      <c r="BI108" s="311"/>
      <c r="BJ108" s="311"/>
      <c r="BK108" s="311"/>
      <c r="BL108" s="311"/>
      <c r="BM108" s="311"/>
      <c r="BN108" s="311"/>
      <c r="BO108" s="311"/>
      <c r="BP108" s="311"/>
      <c r="BQ108" s="311"/>
      <c r="BR108" s="311"/>
      <c r="BS108" s="311"/>
      <c r="BT108" s="311"/>
      <c r="BU108" s="311"/>
      <c r="BV108" s="311"/>
      <c r="BW108" s="311"/>
      <c r="BX108" s="311"/>
      <c r="BY108" s="311"/>
      <c r="BZ108" s="311"/>
      <c r="CA108" s="311"/>
      <c r="CB108" s="311"/>
      <c r="CC108" s="311"/>
      <c r="CD108" s="311"/>
      <c r="CE108" s="311"/>
      <c r="CF108" s="311"/>
    </row>
    <row r="109" spans="1:84" ht="13.5" customHeight="1" x14ac:dyDescent="0.35">
      <c r="A109" s="384" t="s">
        <v>275</v>
      </c>
      <c r="B109" s="385"/>
      <c r="C109" s="385"/>
      <c r="D109" s="385"/>
      <c r="E109" s="385"/>
      <c r="F109" s="311"/>
      <c r="G109" s="311"/>
      <c r="H109" s="311"/>
      <c r="I109" s="311"/>
      <c r="J109" s="311"/>
      <c r="K109" s="311"/>
      <c r="L109" s="311"/>
      <c r="M109" s="311"/>
      <c r="N109" s="311"/>
      <c r="O109" s="311"/>
      <c r="P109" s="311"/>
      <c r="Q109" s="311"/>
      <c r="R109" s="311"/>
      <c r="S109" s="311"/>
      <c r="T109" s="311"/>
      <c r="U109" s="311"/>
      <c r="V109" s="311"/>
      <c r="W109" s="311"/>
      <c r="X109" s="311"/>
      <c r="Y109" s="311"/>
      <c r="Z109" s="311"/>
      <c r="AA109" s="311"/>
      <c r="AB109" s="311"/>
      <c r="AC109" s="311"/>
      <c r="AD109" s="311"/>
      <c r="AE109" s="311"/>
      <c r="AF109" s="311"/>
      <c r="AG109" s="311"/>
      <c r="AH109" s="311"/>
      <c r="AI109" s="311"/>
      <c r="AJ109" s="311"/>
      <c r="AK109" s="311"/>
      <c r="AL109" s="311"/>
      <c r="AM109" s="311"/>
      <c r="AN109" s="311"/>
      <c r="AO109" s="311"/>
      <c r="AP109" s="311"/>
      <c r="AQ109" s="311"/>
      <c r="AR109" s="311"/>
      <c r="AS109" s="311"/>
      <c r="AT109" s="311"/>
      <c r="AU109" s="311"/>
      <c r="AV109" s="311"/>
      <c r="AW109" s="311"/>
      <c r="AX109" s="311"/>
      <c r="AY109" s="311"/>
      <c r="AZ109" s="311"/>
      <c r="BA109" s="311"/>
      <c r="BB109" s="311"/>
      <c r="BC109" s="311"/>
      <c r="BD109" s="311"/>
      <c r="BE109" s="311"/>
      <c r="BF109" s="311"/>
      <c r="BG109" s="311"/>
      <c r="BH109" s="311"/>
      <c r="BI109" s="311"/>
      <c r="BJ109" s="311"/>
      <c r="BK109" s="311"/>
      <c r="BL109" s="311"/>
      <c r="BM109" s="311"/>
      <c r="BN109" s="311"/>
      <c r="BO109" s="311"/>
      <c r="BP109" s="311"/>
      <c r="BQ109" s="311"/>
      <c r="BR109" s="311"/>
      <c r="BS109" s="311"/>
      <c r="BT109" s="311"/>
      <c r="BU109" s="311"/>
      <c r="BV109" s="311"/>
      <c r="BW109" s="311"/>
      <c r="BX109" s="311"/>
      <c r="BY109" s="311"/>
      <c r="BZ109" s="311"/>
      <c r="CA109" s="311"/>
      <c r="CB109" s="311"/>
      <c r="CC109" s="311"/>
      <c r="CD109" s="311"/>
      <c r="CE109" s="311"/>
      <c r="CF109" s="311"/>
    </row>
    <row r="110" spans="1:84" ht="13.5" customHeight="1" x14ac:dyDescent="0.35">
      <c r="A110" s="369"/>
      <c r="B110" s="368"/>
      <c r="C110" s="377"/>
      <c r="D110" s="371"/>
      <c r="E110" s="371"/>
      <c r="F110" s="311"/>
      <c r="G110" s="311"/>
      <c r="H110" s="311"/>
      <c r="I110" s="311"/>
      <c r="J110" s="311"/>
      <c r="K110" s="311"/>
      <c r="L110" s="311"/>
      <c r="M110" s="311"/>
      <c r="N110" s="311"/>
      <c r="O110" s="311"/>
      <c r="P110" s="311"/>
      <c r="Q110" s="311"/>
      <c r="R110" s="311"/>
      <c r="S110" s="311"/>
      <c r="T110" s="311"/>
      <c r="U110" s="311"/>
      <c r="V110" s="311"/>
      <c r="W110" s="311"/>
      <c r="X110" s="311"/>
      <c r="Y110" s="311"/>
      <c r="Z110" s="311"/>
      <c r="AA110" s="311"/>
      <c r="AB110" s="311"/>
      <c r="AC110" s="311"/>
      <c r="AD110" s="311"/>
      <c r="AE110" s="311"/>
      <c r="AF110" s="311"/>
      <c r="AG110" s="311"/>
      <c r="AH110" s="311"/>
      <c r="AI110" s="311"/>
      <c r="AJ110" s="311"/>
      <c r="AK110" s="311"/>
      <c r="AL110" s="311"/>
      <c r="AM110" s="311"/>
      <c r="AN110" s="311"/>
      <c r="AO110" s="311"/>
      <c r="AP110" s="311"/>
      <c r="AQ110" s="311"/>
      <c r="AR110" s="311"/>
      <c r="AS110" s="311"/>
      <c r="AT110" s="311"/>
      <c r="AU110" s="311"/>
      <c r="AV110" s="311"/>
      <c r="AW110" s="311"/>
      <c r="AX110" s="311"/>
      <c r="AY110" s="311"/>
      <c r="AZ110" s="311"/>
      <c r="BA110" s="311"/>
      <c r="BB110" s="311"/>
      <c r="BC110" s="311"/>
      <c r="BD110" s="311"/>
      <c r="BE110" s="311"/>
      <c r="BF110" s="311"/>
      <c r="BG110" s="311"/>
      <c r="BH110" s="311"/>
      <c r="BI110" s="311"/>
      <c r="BJ110" s="311"/>
      <c r="BK110" s="311"/>
      <c r="BL110" s="311"/>
      <c r="BM110" s="311"/>
      <c r="BN110" s="311"/>
      <c r="BO110" s="311"/>
      <c r="BP110" s="311"/>
      <c r="BQ110" s="311"/>
      <c r="BR110" s="311"/>
      <c r="BS110" s="311"/>
      <c r="BT110" s="311"/>
      <c r="BU110" s="311"/>
      <c r="BV110" s="311"/>
      <c r="BW110" s="311"/>
      <c r="BX110" s="311"/>
      <c r="BY110" s="311"/>
      <c r="BZ110" s="311"/>
      <c r="CA110" s="311"/>
      <c r="CB110" s="311"/>
      <c r="CC110" s="311"/>
      <c r="CD110" s="311"/>
      <c r="CE110" s="311"/>
      <c r="CF110" s="311"/>
    </row>
    <row r="111" spans="1:84" ht="12.65" customHeight="1" x14ac:dyDescent="0.35">
      <c r="A111" s="367" t="s">
        <v>276</v>
      </c>
      <c r="B111" s="371"/>
      <c r="C111" s="375" t="s">
        <v>277</v>
      </c>
      <c r="D111" s="366" t="s">
        <v>215</v>
      </c>
      <c r="E111" s="371"/>
      <c r="F111" s="311"/>
      <c r="G111" s="311"/>
      <c r="H111" s="311"/>
      <c r="I111" s="311"/>
      <c r="J111" s="311"/>
      <c r="K111" s="311"/>
      <c r="L111" s="311"/>
      <c r="M111" s="311"/>
      <c r="N111" s="311"/>
      <c r="O111" s="311"/>
      <c r="P111" s="311"/>
      <c r="Q111" s="311"/>
      <c r="R111" s="311"/>
      <c r="S111" s="311"/>
      <c r="T111" s="311"/>
      <c r="U111" s="311"/>
      <c r="V111" s="311"/>
      <c r="W111" s="311"/>
      <c r="X111" s="311"/>
      <c r="Y111" s="311"/>
      <c r="Z111" s="311"/>
      <c r="AA111" s="311"/>
      <c r="AB111" s="311"/>
      <c r="AC111" s="311"/>
      <c r="AD111" s="311"/>
      <c r="AE111" s="311"/>
      <c r="AF111" s="311"/>
      <c r="AG111" s="311"/>
      <c r="AH111" s="311"/>
      <c r="AI111" s="311"/>
      <c r="AJ111" s="311"/>
      <c r="AK111" s="311"/>
      <c r="AL111" s="311"/>
      <c r="AM111" s="311"/>
      <c r="AN111" s="311"/>
      <c r="AO111" s="311"/>
      <c r="AP111" s="311"/>
      <c r="AQ111" s="311"/>
      <c r="AR111" s="311"/>
      <c r="AS111" s="311"/>
      <c r="AT111" s="311"/>
      <c r="AU111" s="311"/>
      <c r="AV111" s="311"/>
      <c r="AW111" s="311"/>
      <c r="AX111" s="311"/>
      <c r="AY111" s="311"/>
      <c r="AZ111" s="311"/>
      <c r="BA111" s="311"/>
      <c r="BB111" s="311"/>
      <c r="BC111" s="311"/>
      <c r="BD111" s="311"/>
      <c r="BE111" s="311"/>
      <c r="BF111" s="311"/>
      <c r="BG111" s="311"/>
      <c r="BH111" s="311"/>
      <c r="BI111" s="311"/>
      <c r="BJ111" s="311"/>
      <c r="BK111" s="311"/>
      <c r="BL111" s="311"/>
      <c r="BM111" s="311"/>
      <c r="BN111" s="311"/>
      <c r="BO111" s="311"/>
      <c r="BP111" s="311"/>
      <c r="BQ111" s="311"/>
      <c r="BR111" s="311"/>
      <c r="BS111" s="311"/>
      <c r="BT111" s="311"/>
      <c r="BU111" s="311"/>
      <c r="BV111" s="311"/>
      <c r="BW111" s="311"/>
      <c r="BX111" s="311"/>
      <c r="BY111" s="311"/>
      <c r="BZ111" s="311"/>
      <c r="CA111" s="311"/>
      <c r="CB111" s="311"/>
      <c r="CC111" s="311"/>
      <c r="CD111" s="311"/>
      <c r="CE111" s="311"/>
      <c r="CF111" s="311"/>
    </row>
    <row r="112" spans="1:84" ht="12.65" customHeight="1" x14ac:dyDescent="0.35">
      <c r="A112" s="369" t="s">
        <v>278</v>
      </c>
      <c r="B112" s="368" t="s">
        <v>256</v>
      </c>
      <c r="C112" s="376">
        <v>1448</v>
      </c>
      <c r="D112" s="370">
        <v>4530</v>
      </c>
      <c r="E112" s="371"/>
      <c r="F112" s="311"/>
      <c r="G112" s="311"/>
      <c r="H112" s="311"/>
      <c r="I112" s="311"/>
      <c r="J112" s="311"/>
      <c r="K112" s="311"/>
      <c r="L112" s="311"/>
      <c r="M112" s="311"/>
      <c r="N112" s="311"/>
      <c r="O112" s="311"/>
      <c r="P112" s="311"/>
      <c r="Q112" s="311"/>
      <c r="R112" s="311"/>
      <c r="S112" s="311"/>
      <c r="T112" s="311"/>
      <c r="U112" s="311"/>
      <c r="V112" s="311"/>
      <c r="W112" s="311"/>
      <c r="X112" s="311"/>
      <c r="Y112" s="311"/>
      <c r="Z112" s="311"/>
      <c r="AA112" s="311"/>
      <c r="AB112" s="311"/>
      <c r="AC112" s="311"/>
      <c r="AD112" s="311"/>
      <c r="AE112" s="311"/>
      <c r="AF112" s="311"/>
      <c r="AG112" s="311"/>
      <c r="AH112" s="311"/>
      <c r="AI112" s="311"/>
      <c r="AJ112" s="311"/>
      <c r="AK112" s="311"/>
      <c r="AL112" s="311"/>
      <c r="AM112" s="311"/>
      <c r="AN112" s="311"/>
      <c r="AO112" s="311"/>
      <c r="AP112" s="311"/>
      <c r="AQ112" s="311"/>
      <c r="AR112" s="311"/>
      <c r="AS112" s="311"/>
      <c r="AT112" s="311"/>
      <c r="AU112" s="311"/>
      <c r="AV112" s="311"/>
      <c r="AW112" s="311"/>
      <c r="AX112" s="311"/>
      <c r="AY112" s="311"/>
      <c r="AZ112" s="311"/>
      <c r="BA112" s="311"/>
      <c r="BB112" s="311"/>
      <c r="BC112" s="311"/>
      <c r="BD112" s="311"/>
      <c r="BE112" s="311"/>
      <c r="BF112" s="311"/>
      <c r="BG112" s="311"/>
      <c r="BH112" s="311"/>
      <c r="BI112" s="311"/>
      <c r="BJ112" s="311"/>
      <c r="BK112" s="311"/>
      <c r="BL112" s="311"/>
      <c r="BM112" s="311"/>
      <c r="BN112" s="311"/>
      <c r="BO112" s="311"/>
      <c r="BP112" s="311"/>
      <c r="BQ112" s="311"/>
      <c r="BR112" s="311"/>
      <c r="BS112" s="311"/>
      <c r="BT112" s="311"/>
      <c r="BU112" s="311"/>
      <c r="BV112" s="311"/>
      <c r="BW112" s="311"/>
      <c r="BX112" s="311"/>
      <c r="BY112" s="311"/>
      <c r="BZ112" s="311"/>
      <c r="CA112" s="311"/>
      <c r="CB112" s="311"/>
      <c r="CC112" s="311"/>
      <c r="CD112" s="311"/>
      <c r="CE112" s="311"/>
      <c r="CF112" s="311"/>
    </row>
    <row r="113" spans="1:84" ht="12.65" customHeight="1" x14ac:dyDescent="0.35">
      <c r="A113" s="369" t="s">
        <v>279</v>
      </c>
      <c r="B113" s="368" t="s">
        <v>256</v>
      </c>
      <c r="C113" s="376"/>
      <c r="D113" s="370"/>
      <c r="E113" s="371"/>
      <c r="F113" s="311"/>
      <c r="G113" s="311"/>
      <c r="H113" s="311"/>
      <c r="I113" s="311"/>
      <c r="J113" s="311"/>
      <c r="K113" s="311"/>
      <c r="L113" s="311"/>
      <c r="M113" s="311"/>
      <c r="N113" s="311"/>
      <c r="O113" s="311"/>
      <c r="P113" s="311"/>
      <c r="Q113" s="311"/>
      <c r="R113" s="311"/>
      <c r="S113" s="311"/>
      <c r="T113" s="311"/>
      <c r="U113" s="311"/>
      <c r="V113" s="311"/>
      <c r="W113" s="311"/>
      <c r="X113" s="311"/>
      <c r="Y113" s="311"/>
      <c r="Z113" s="311"/>
      <c r="AA113" s="311"/>
      <c r="AB113" s="311"/>
      <c r="AC113" s="311"/>
      <c r="AD113" s="311"/>
      <c r="AE113" s="311"/>
      <c r="AF113" s="311"/>
      <c r="AG113" s="311"/>
      <c r="AH113" s="311"/>
      <c r="AI113" s="311"/>
      <c r="AJ113" s="311"/>
      <c r="AK113" s="311"/>
      <c r="AL113" s="311"/>
      <c r="AM113" s="311"/>
      <c r="AN113" s="311"/>
      <c r="AO113" s="311"/>
      <c r="AP113" s="311"/>
      <c r="AQ113" s="311"/>
      <c r="AR113" s="311"/>
      <c r="AS113" s="311"/>
      <c r="AT113" s="311"/>
      <c r="AU113" s="311"/>
      <c r="AV113" s="311"/>
      <c r="AW113" s="311"/>
      <c r="AX113" s="311"/>
      <c r="AY113" s="311"/>
      <c r="AZ113" s="311"/>
      <c r="BA113" s="311"/>
      <c r="BB113" s="311"/>
      <c r="BC113" s="311"/>
      <c r="BD113" s="311"/>
      <c r="BE113" s="311"/>
      <c r="BF113" s="311"/>
      <c r="BG113" s="311"/>
      <c r="BH113" s="311"/>
      <c r="BI113" s="311"/>
      <c r="BJ113" s="311"/>
      <c r="BK113" s="311"/>
      <c r="BL113" s="311"/>
      <c r="BM113" s="311"/>
      <c r="BN113" s="311"/>
      <c r="BO113" s="311"/>
      <c r="BP113" s="311"/>
      <c r="BQ113" s="311"/>
      <c r="BR113" s="311"/>
      <c r="BS113" s="311"/>
      <c r="BT113" s="311"/>
      <c r="BU113" s="311"/>
      <c r="BV113" s="311"/>
      <c r="BW113" s="311"/>
      <c r="BX113" s="311"/>
      <c r="BY113" s="311"/>
      <c r="BZ113" s="311"/>
      <c r="CA113" s="311"/>
      <c r="CB113" s="311"/>
      <c r="CC113" s="311"/>
      <c r="CD113" s="311"/>
      <c r="CE113" s="311"/>
      <c r="CF113" s="311"/>
    </row>
    <row r="114" spans="1:84" ht="12.65" customHeight="1" x14ac:dyDescent="0.35">
      <c r="A114" s="369" t="s">
        <v>280</v>
      </c>
      <c r="B114" s="368" t="s">
        <v>256</v>
      </c>
      <c r="C114" s="376"/>
      <c r="D114" s="370"/>
      <c r="E114" s="371"/>
      <c r="F114" s="311"/>
      <c r="G114" s="311"/>
      <c r="H114" s="311"/>
      <c r="I114" s="311"/>
      <c r="J114" s="311"/>
      <c r="K114" s="311"/>
      <c r="L114" s="311"/>
      <c r="M114" s="311"/>
      <c r="N114" s="311"/>
      <c r="O114" s="311"/>
      <c r="P114" s="311"/>
      <c r="Q114" s="311"/>
      <c r="R114" s="311"/>
      <c r="S114" s="311"/>
      <c r="T114" s="311"/>
      <c r="U114" s="311"/>
      <c r="V114" s="311"/>
      <c r="W114" s="311"/>
      <c r="X114" s="311"/>
      <c r="Y114" s="311"/>
      <c r="Z114" s="311"/>
      <c r="AA114" s="311"/>
      <c r="AB114" s="311"/>
      <c r="AC114" s="311"/>
      <c r="AD114" s="311"/>
      <c r="AE114" s="311"/>
      <c r="AF114" s="311"/>
      <c r="AG114" s="311"/>
      <c r="AH114" s="311"/>
      <c r="AI114" s="311"/>
      <c r="AJ114" s="311"/>
      <c r="AK114" s="311"/>
      <c r="AL114" s="311"/>
      <c r="AM114" s="311"/>
      <c r="AN114" s="311"/>
      <c r="AO114" s="311"/>
      <c r="AP114" s="311"/>
      <c r="AQ114" s="311"/>
      <c r="AR114" s="311"/>
      <c r="AS114" s="311"/>
      <c r="AT114" s="311"/>
      <c r="AU114" s="311"/>
      <c r="AV114" s="311"/>
      <c r="AW114" s="311"/>
      <c r="AX114" s="311"/>
      <c r="AY114" s="311"/>
      <c r="AZ114" s="311"/>
      <c r="BA114" s="311"/>
      <c r="BB114" s="311"/>
      <c r="BC114" s="311"/>
      <c r="BD114" s="311"/>
      <c r="BE114" s="311"/>
      <c r="BF114" s="311"/>
      <c r="BG114" s="311"/>
      <c r="BH114" s="311"/>
      <c r="BI114" s="311"/>
      <c r="BJ114" s="311"/>
      <c r="BK114" s="311"/>
      <c r="BL114" s="311"/>
      <c r="BM114" s="311"/>
      <c r="BN114" s="311"/>
      <c r="BO114" s="311"/>
      <c r="BP114" s="311"/>
      <c r="BQ114" s="311"/>
      <c r="BR114" s="311"/>
      <c r="BS114" s="311"/>
      <c r="BT114" s="311"/>
      <c r="BU114" s="311"/>
      <c r="BV114" s="311"/>
      <c r="BW114" s="311"/>
      <c r="BX114" s="311"/>
      <c r="BY114" s="311"/>
      <c r="BZ114" s="311"/>
      <c r="CA114" s="311"/>
      <c r="CB114" s="311"/>
      <c r="CC114" s="311"/>
      <c r="CD114" s="311"/>
      <c r="CE114" s="311"/>
      <c r="CF114" s="311"/>
    </row>
    <row r="115" spans="1:84" ht="12.65" customHeight="1" x14ac:dyDescent="0.35">
      <c r="A115" s="369" t="s">
        <v>281</v>
      </c>
      <c r="B115" s="368" t="s">
        <v>256</v>
      </c>
      <c r="C115" s="376">
        <v>300</v>
      </c>
      <c r="D115" s="370">
        <v>648</v>
      </c>
      <c r="E115" s="371"/>
      <c r="F115" s="311"/>
      <c r="G115" s="311"/>
      <c r="H115" s="311"/>
      <c r="I115" s="311"/>
      <c r="J115" s="311"/>
      <c r="K115" s="311"/>
      <c r="L115" s="311"/>
      <c r="M115" s="311"/>
      <c r="N115" s="311"/>
      <c r="O115" s="311"/>
      <c r="P115" s="311"/>
      <c r="Q115" s="311"/>
      <c r="R115" s="311"/>
      <c r="S115" s="311"/>
      <c r="T115" s="311"/>
      <c r="U115" s="311"/>
      <c r="V115" s="311"/>
      <c r="W115" s="311"/>
      <c r="X115" s="311"/>
      <c r="Y115" s="311"/>
      <c r="Z115" s="311"/>
      <c r="AA115" s="311"/>
      <c r="AB115" s="311"/>
      <c r="AC115" s="311"/>
      <c r="AD115" s="311"/>
      <c r="AE115" s="311"/>
      <c r="AF115" s="311"/>
      <c r="AG115" s="311"/>
      <c r="AH115" s="311"/>
      <c r="AI115" s="311"/>
      <c r="AJ115" s="311"/>
      <c r="AK115" s="311"/>
      <c r="AL115" s="311"/>
      <c r="AM115" s="311"/>
      <c r="AN115" s="311"/>
      <c r="AO115" s="311"/>
      <c r="AP115" s="311"/>
      <c r="AQ115" s="311"/>
      <c r="AR115" s="311"/>
      <c r="AS115" s="311"/>
      <c r="AT115" s="311"/>
      <c r="AU115" s="311"/>
      <c r="AV115" s="311"/>
      <c r="AW115" s="311"/>
      <c r="AX115" s="311"/>
      <c r="AY115" s="311"/>
      <c r="AZ115" s="311"/>
      <c r="BA115" s="311"/>
      <c r="BB115" s="311"/>
      <c r="BC115" s="311"/>
      <c r="BD115" s="311"/>
      <c r="BE115" s="311"/>
      <c r="BF115" s="311"/>
      <c r="BG115" s="311"/>
      <c r="BH115" s="311"/>
      <c r="BI115" s="311"/>
      <c r="BJ115" s="311"/>
      <c r="BK115" s="311"/>
      <c r="BL115" s="311"/>
      <c r="BM115" s="311"/>
      <c r="BN115" s="311"/>
      <c r="BO115" s="311"/>
      <c r="BP115" s="311"/>
      <c r="BQ115" s="311"/>
      <c r="BR115" s="311"/>
      <c r="BS115" s="311"/>
      <c r="BT115" s="311"/>
      <c r="BU115" s="311"/>
      <c r="BV115" s="311"/>
      <c r="BW115" s="311"/>
      <c r="BX115" s="311"/>
      <c r="BY115" s="311"/>
      <c r="BZ115" s="311"/>
      <c r="CA115" s="311"/>
      <c r="CB115" s="311"/>
      <c r="CC115" s="311"/>
      <c r="CD115" s="311"/>
      <c r="CE115" s="311"/>
      <c r="CF115" s="311"/>
    </row>
    <row r="116" spans="1:84" ht="12.65" customHeight="1" x14ac:dyDescent="0.35">
      <c r="A116" s="367" t="s">
        <v>282</v>
      </c>
      <c r="B116" s="371"/>
      <c r="C116" s="375" t="s">
        <v>167</v>
      </c>
      <c r="D116" s="371"/>
      <c r="E116" s="371"/>
      <c r="F116" s="311"/>
      <c r="G116" s="311"/>
      <c r="H116" s="311"/>
      <c r="I116" s="311"/>
      <c r="J116" s="311"/>
      <c r="K116" s="311"/>
      <c r="L116" s="311"/>
      <c r="M116" s="311"/>
      <c r="N116" s="311"/>
      <c r="O116" s="311"/>
      <c r="P116" s="311"/>
      <c r="Q116" s="311"/>
      <c r="R116" s="311"/>
      <c r="S116" s="311"/>
      <c r="T116" s="311"/>
      <c r="U116" s="311"/>
      <c r="V116" s="311"/>
      <c r="W116" s="311"/>
      <c r="X116" s="311"/>
      <c r="Y116" s="311"/>
      <c r="Z116" s="311"/>
      <c r="AA116" s="311"/>
      <c r="AB116" s="311"/>
      <c r="AC116" s="311"/>
      <c r="AD116" s="311"/>
      <c r="AE116" s="311"/>
      <c r="AF116" s="311"/>
      <c r="AG116" s="311"/>
      <c r="AH116" s="311"/>
      <c r="AI116" s="311"/>
      <c r="AJ116" s="311"/>
      <c r="AK116" s="311"/>
      <c r="AL116" s="311"/>
      <c r="AM116" s="311"/>
      <c r="AN116" s="311"/>
      <c r="AO116" s="311"/>
      <c r="AP116" s="311"/>
      <c r="AQ116" s="311"/>
      <c r="AR116" s="311"/>
      <c r="AS116" s="311"/>
      <c r="AT116" s="311"/>
      <c r="AU116" s="311"/>
      <c r="AV116" s="311"/>
      <c r="AW116" s="311"/>
      <c r="AX116" s="311"/>
      <c r="AY116" s="311"/>
      <c r="AZ116" s="311"/>
      <c r="BA116" s="311"/>
      <c r="BB116" s="311"/>
      <c r="BC116" s="311"/>
      <c r="BD116" s="311"/>
      <c r="BE116" s="311"/>
      <c r="BF116" s="311"/>
      <c r="BG116" s="311"/>
      <c r="BH116" s="311"/>
      <c r="BI116" s="311"/>
      <c r="BJ116" s="311"/>
      <c r="BK116" s="311"/>
      <c r="BL116" s="311"/>
      <c r="BM116" s="311"/>
      <c r="BN116" s="311"/>
      <c r="BO116" s="311"/>
      <c r="BP116" s="311"/>
      <c r="BQ116" s="311"/>
      <c r="BR116" s="311"/>
      <c r="BS116" s="311"/>
      <c r="BT116" s="311"/>
      <c r="BU116" s="311"/>
      <c r="BV116" s="311"/>
      <c r="BW116" s="311"/>
      <c r="BX116" s="311"/>
      <c r="BY116" s="311"/>
      <c r="BZ116" s="311"/>
      <c r="CA116" s="311"/>
      <c r="CB116" s="311"/>
      <c r="CC116" s="311"/>
      <c r="CD116" s="311"/>
      <c r="CE116" s="311"/>
      <c r="CF116" s="311"/>
    </row>
    <row r="117" spans="1:84" ht="12.65" customHeight="1" x14ac:dyDescent="0.35">
      <c r="A117" s="369" t="s">
        <v>283</v>
      </c>
      <c r="B117" s="368" t="s">
        <v>256</v>
      </c>
      <c r="C117" s="376">
        <v>7</v>
      </c>
      <c r="D117" s="371"/>
      <c r="E117" s="371"/>
      <c r="F117" s="311"/>
      <c r="G117" s="311"/>
      <c r="H117" s="311"/>
      <c r="I117" s="311"/>
      <c r="J117" s="311"/>
      <c r="K117" s="311"/>
      <c r="L117" s="311"/>
      <c r="M117" s="311"/>
      <c r="N117" s="311"/>
      <c r="O117" s="311"/>
      <c r="P117" s="311"/>
      <c r="Q117" s="311"/>
      <c r="R117" s="311"/>
      <c r="S117" s="311"/>
      <c r="T117" s="311"/>
      <c r="U117" s="311"/>
      <c r="V117" s="311"/>
      <c r="W117" s="311"/>
      <c r="X117" s="311"/>
      <c r="Y117" s="311"/>
      <c r="Z117" s="311"/>
      <c r="AA117" s="311"/>
      <c r="AB117" s="311"/>
      <c r="AC117" s="311"/>
      <c r="AD117" s="311"/>
      <c r="AE117" s="311"/>
      <c r="AF117" s="311"/>
      <c r="AG117" s="311"/>
      <c r="AH117" s="311"/>
      <c r="AI117" s="311"/>
      <c r="AJ117" s="311"/>
      <c r="AK117" s="311"/>
      <c r="AL117" s="311"/>
      <c r="AM117" s="311"/>
      <c r="AN117" s="311"/>
      <c r="AO117" s="311"/>
      <c r="AP117" s="311"/>
      <c r="AQ117" s="311"/>
      <c r="AR117" s="311"/>
      <c r="AS117" s="311"/>
      <c r="AT117" s="311"/>
      <c r="AU117" s="311"/>
      <c r="AV117" s="311"/>
      <c r="AW117" s="311"/>
      <c r="AX117" s="311"/>
      <c r="AY117" s="311"/>
      <c r="AZ117" s="311"/>
      <c r="BA117" s="311"/>
      <c r="BB117" s="311"/>
      <c r="BC117" s="311"/>
      <c r="BD117" s="311"/>
      <c r="BE117" s="311"/>
      <c r="BF117" s="311"/>
      <c r="BG117" s="311"/>
      <c r="BH117" s="311"/>
      <c r="BI117" s="311"/>
      <c r="BJ117" s="311"/>
      <c r="BK117" s="311"/>
      <c r="BL117" s="311"/>
      <c r="BM117" s="311"/>
      <c r="BN117" s="311"/>
      <c r="BO117" s="311"/>
      <c r="BP117" s="311"/>
      <c r="BQ117" s="311"/>
      <c r="BR117" s="311"/>
      <c r="BS117" s="311"/>
      <c r="BT117" s="311"/>
      <c r="BU117" s="311"/>
      <c r="BV117" s="311"/>
      <c r="BW117" s="311"/>
      <c r="BX117" s="311"/>
      <c r="BY117" s="311"/>
      <c r="BZ117" s="311"/>
      <c r="CA117" s="311"/>
      <c r="CB117" s="311"/>
      <c r="CC117" s="311"/>
      <c r="CD117" s="311"/>
      <c r="CE117" s="311"/>
      <c r="CF117" s="311"/>
    </row>
    <row r="118" spans="1:84" ht="12.65" customHeight="1" x14ac:dyDescent="0.35">
      <c r="A118" s="369" t="s">
        <v>284</v>
      </c>
      <c r="B118" s="368" t="s">
        <v>256</v>
      </c>
      <c r="C118" s="376"/>
      <c r="D118" s="371"/>
      <c r="E118" s="371"/>
      <c r="F118" s="311"/>
      <c r="G118" s="311"/>
      <c r="H118" s="311"/>
      <c r="I118" s="311"/>
      <c r="J118" s="311"/>
      <c r="K118" s="311"/>
      <c r="L118" s="311"/>
      <c r="M118" s="311"/>
      <c r="N118" s="311"/>
      <c r="O118" s="311"/>
      <c r="P118" s="311"/>
      <c r="Q118" s="311"/>
      <c r="R118" s="311"/>
      <c r="S118" s="311"/>
      <c r="T118" s="311"/>
      <c r="U118" s="311"/>
      <c r="V118" s="311"/>
      <c r="W118" s="311"/>
      <c r="X118" s="311"/>
      <c r="Y118" s="311"/>
      <c r="Z118" s="311"/>
      <c r="AA118" s="311"/>
      <c r="AB118" s="311"/>
      <c r="AC118" s="311"/>
      <c r="AD118" s="311"/>
      <c r="AE118" s="311"/>
      <c r="AF118" s="311"/>
      <c r="AG118" s="311"/>
      <c r="AH118" s="311"/>
      <c r="AI118" s="311"/>
      <c r="AJ118" s="311"/>
      <c r="AK118" s="311"/>
      <c r="AL118" s="311"/>
      <c r="AM118" s="311"/>
      <c r="AN118" s="311"/>
      <c r="AO118" s="311"/>
      <c r="AP118" s="311"/>
      <c r="AQ118" s="311"/>
      <c r="AR118" s="311"/>
      <c r="AS118" s="311"/>
      <c r="AT118" s="311"/>
      <c r="AU118" s="311"/>
      <c r="AV118" s="311"/>
      <c r="AW118" s="311"/>
      <c r="AX118" s="311"/>
      <c r="AY118" s="311"/>
      <c r="AZ118" s="311"/>
      <c r="BA118" s="311"/>
      <c r="BB118" s="311"/>
      <c r="BC118" s="311"/>
      <c r="BD118" s="311"/>
      <c r="BE118" s="311"/>
      <c r="BF118" s="311"/>
      <c r="BG118" s="311"/>
      <c r="BH118" s="311"/>
      <c r="BI118" s="311"/>
      <c r="BJ118" s="311"/>
      <c r="BK118" s="311"/>
      <c r="BL118" s="311"/>
      <c r="BM118" s="311"/>
      <c r="BN118" s="311"/>
      <c r="BO118" s="311"/>
      <c r="BP118" s="311"/>
      <c r="BQ118" s="311"/>
      <c r="BR118" s="311"/>
      <c r="BS118" s="311"/>
      <c r="BT118" s="311"/>
      <c r="BU118" s="311"/>
      <c r="BV118" s="311"/>
      <c r="BW118" s="311"/>
      <c r="BX118" s="311"/>
      <c r="BY118" s="311"/>
      <c r="BZ118" s="311"/>
      <c r="CA118" s="311"/>
      <c r="CB118" s="311"/>
      <c r="CC118" s="311"/>
      <c r="CD118" s="311"/>
      <c r="CE118" s="311"/>
      <c r="CF118" s="311"/>
    </row>
    <row r="119" spans="1:84" ht="12.65" customHeight="1" x14ac:dyDescent="0.35">
      <c r="A119" s="369" t="s">
        <v>1239</v>
      </c>
      <c r="B119" s="368" t="s">
        <v>256</v>
      </c>
      <c r="C119" s="376">
        <v>16</v>
      </c>
      <c r="D119" s="371"/>
      <c r="E119" s="371"/>
      <c r="F119" s="311"/>
      <c r="G119" s="311"/>
      <c r="H119" s="311"/>
      <c r="I119" s="311"/>
      <c r="J119" s="311"/>
      <c r="K119" s="311"/>
      <c r="L119" s="311"/>
      <c r="M119" s="311"/>
      <c r="N119" s="311"/>
      <c r="O119" s="311"/>
      <c r="P119" s="311"/>
      <c r="Q119" s="311"/>
      <c r="R119" s="311"/>
      <c r="S119" s="311"/>
      <c r="T119" s="311"/>
      <c r="U119" s="311"/>
      <c r="V119" s="311"/>
      <c r="W119" s="311"/>
      <c r="X119" s="311"/>
      <c r="Y119" s="311"/>
      <c r="Z119" s="311"/>
      <c r="AA119" s="311"/>
      <c r="AB119" s="311"/>
      <c r="AC119" s="311"/>
      <c r="AD119" s="311"/>
      <c r="AE119" s="311"/>
      <c r="AF119" s="311"/>
      <c r="AG119" s="311"/>
      <c r="AH119" s="311"/>
      <c r="AI119" s="311"/>
      <c r="AJ119" s="311"/>
      <c r="AK119" s="311"/>
      <c r="AL119" s="311"/>
      <c r="AM119" s="311"/>
      <c r="AN119" s="311"/>
      <c r="AO119" s="311"/>
      <c r="AP119" s="311"/>
      <c r="AQ119" s="311"/>
      <c r="AR119" s="311"/>
      <c r="AS119" s="311"/>
      <c r="AT119" s="311"/>
      <c r="AU119" s="311"/>
      <c r="AV119" s="311"/>
      <c r="AW119" s="311"/>
      <c r="AX119" s="311"/>
      <c r="AY119" s="311"/>
      <c r="AZ119" s="311"/>
      <c r="BA119" s="311"/>
      <c r="BB119" s="311"/>
      <c r="BC119" s="311"/>
      <c r="BD119" s="311"/>
      <c r="BE119" s="311"/>
      <c r="BF119" s="311"/>
      <c r="BG119" s="311"/>
      <c r="BH119" s="311"/>
      <c r="BI119" s="311"/>
      <c r="BJ119" s="311"/>
      <c r="BK119" s="311"/>
      <c r="BL119" s="311"/>
      <c r="BM119" s="311"/>
      <c r="BN119" s="311"/>
      <c r="BO119" s="311"/>
      <c r="BP119" s="311"/>
      <c r="BQ119" s="311"/>
      <c r="BR119" s="311"/>
      <c r="BS119" s="311"/>
      <c r="BT119" s="311"/>
      <c r="BU119" s="311"/>
      <c r="BV119" s="311"/>
      <c r="BW119" s="311"/>
      <c r="BX119" s="311"/>
      <c r="BY119" s="311"/>
      <c r="BZ119" s="311"/>
      <c r="CA119" s="311"/>
      <c r="CB119" s="311"/>
      <c r="CC119" s="311"/>
      <c r="CD119" s="311"/>
      <c r="CE119" s="311"/>
      <c r="CF119" s="311"/>
    </row>
    <row r="120" spans="1:84" ht="12.65" customHeight="1" x14ac:dyDescent="0.35">
      <c r="A120" s="369" t="s">
        <v>285</v>
      </c>
      <c r="B120" s="368" t="s">
        <v>256</v>
      </c>
      <c r="C120" s="376"/>
      <c r="D120" s="371"/>
      <c r="E120" s="371"/>
      <c r="F120" s="311"/>
      <c r="G120" s="311"/>
      <c r="H120" s="311"/>
      <c r="I120" s="311"/>
      <c r="J120" s="311"/>
      <c r="K120" s="311"/>
      <c r="L120" s="311"/>
      <c r="M120" s="311"/>
      <c r="N120" s="311"/>
      <c r="O120" s="311"/>
      <c r="P120" s="311"/>
      <c r="Q120" s="311"/>
      <c r="R120" s="311"/>
      <c r="S120" s="311"/>
      <c r="T120" s="311"/>
      <c r="U120" s="311"/>
      <c r="V120" s="311"/>
      <c r="W120" s="311"/>
      <c r="X120" s="311"/>
      <c r="Y120" s="311"/>
      <c r="Z120" s="311"/>
      <c r="AA120" s="311"/>
      <c r="AB120" s="311"/>
      <c r="AC120" s="311"/>
      <c r="AD120" s="311"/>
      <c r="AE120" s="311"/>
      <c r="AF120" s="311"/>
      <c r="AG120" s="311"/>
      <c r="AH120" s="311"/>
      <c r="AI120" s="311"/>
      <c r="AJ120" s="311"/>
      <c r="AK120" s="311"/>
      <c r="AL120" s="311"/>
      <c r="AM120" s="311"/>
      <c r="AN120" s="311"/>
      <c r="AO120" s="311"/>
      <c r="AP120" s="311"/>
      <c r="AQ120" s="311"/>
      <c r="AR120" s="311"/>
      <c r="AS120" s="311"/>
      <c r="AT120" s="311"/>
      <c r="AU120" s="311"/>
      <c r="AV120" s="311"/>
      <c r="AW120" s="311"/>
      <c r="AX120" s="311"/>
      <c r="AY120" s="311"/>
      <c r="AZ120" s="311"/>
      <c r="BA120" s="311"/>
      <c r="BB120" s="311"/>
      <c r="BC120" s="311"/>
      <c r="BD120" s="311"/>
      <c r="BE120" s="311"/>
      <c r="BF120" s="311"/>
      <c r="BG120" s="311"/>
      <c r="BH120" s="311"/>
      <c r="BI120" s="311"/>
      <c r="BJ120" s="311"/>
      <c r="BK120" s="311"/>
      <c r="BL120" s="311"/>
      <c r="BM120" s="311"/>
      <c r="BN120" s="311"/>
      <c r="BO120" s="311"/>
      <c r="BP120" s="311"/>
      <c r="BQ120" s="311"/>
      <c r="BR120" s="311"/>
      <c r="BS120" s="311"/>
      <c r="BT120" s="311"/>
      <c r="BU120" s="311"/>
      <c r="BV120" s="311"/>
      <c r="BW120" s="311"/>
      <c r="BX120" s="311"/>
      <c r="BY120" s="311"/>
      <c r="BZ120" s="311"/>
      <c r="CA120" s="311"/>
      <c r="CB120" s="311"/>
      <c r="CC120" s="311"/>
      <c r="CD120" s="311"/>
      <c r="CE120" s="311"/>
      <c r="CF120" s="311"/>
    </row>
    <row r="121" spans="1:84" ht="12.65" customHeight="1" x14ac:dyDescent="0.35">
      <c r="A121" s="369" t="s">
        <v>286</v>
      </c>
      <c r="B121" s="368" t="s">
        <v>256</v>
      </c>
      <c r="C121" s="376">
        <v>2</v>
      </c>
      <c r="D121" s="371"/>
      <c r="E121" s="371"/>
      <c r="F121" s="311"/>
      <c r="G121" s="311"/>
      <c r="H121" s="311"/>
      <c r="I121" s="311"/>
      <c r="J121" s="311"/>
      <c r="K121" s="311"/>
      <c r="L121" s="311"/>
      <c r="M121" s="311"/>
      <c r="N121" s="311"/>
      <c r="O121" s="311"/>
      <c r="P121" s="311"/>
      <c r="Q121" s="311"/>
      <c r="R121" s="311"/>
      <c r="S121" s="311"/>
      <c r="T121" s="311"/>
      <c r="U121" s="311"/>
      <c r="V121" s="311"/>
      <c r="W121" s="311"/>
      <c r="X121" s="311"/>
      <c r="Y121" s="311"/>
      <c r="Z121" s="311"/>
      <c r="AA121" s="311"/>
      <c r="AB121" s="311"/>
      <c r="AC121" s="311"/>
      <c r="AD121" s="311"/>
      <c r="AE121" s="311"/>
      <c r="AF121" s="311"/>
      <c r="AG121" s="311"/>
      <c r="AH121" s="311"/>
      <c r="AI121" s="311"/>
      <c r="AJ121" s="311"/>
      <c r="AK121" s="311"/>
      <c r="AL121" s="311"/>
      <c r="AM121" s="311"/>
      <c r="AN121" s="311"/>
      <c r="AO121" s="311"/>
      <c r="AP121" s="311"/>
      <c r="AQ121" s="311"/>
      <c r="AR121" s="311"/>
      <c r="AS121" s="311"/>
      <c r="AT121" s="311"/>
      <c r="AU121" s="311"/>
      <c r="AV121" s="311"/>
      <c r="AW121" s="311"/>
      <c r="AX121" s="311"/>
      <c r="AY121" s="311"/>
      <c r="AZ121" s="311"/>
      <c r="BA121" s="311"/>
      <c r="BB121" s="311"/>
      <c r="BC121" s="311"/>
      <c r="BD121" s="311"/>
      <c r="BE121" s="311"/>
      <c r="BF121" s="311"/>
      <c r="BG121" s="311"/>
      <c r="BH121" s="311"/>
      <c r="BI121" s="311"/>
      <c r="BJ121" s="311"/>
      <c r="BK121" s="311"/>
      <c r="BL121" s="311"/>
      <c r="BM121" s="311"/>
      <c r="BN121" s="311"/>
      <c r="BO121" s="311"/>
      <c r="BP121" s="311"/>
      <c r="BQ121" s="311"/>
      <c r="BR121" s="311"/>
      <c r="BS121" s="311"/>
      <c r="BT121" s="311"/>
      <c r="BU121" s="311"/>
      <c r="BV121" s="311"/>
      <c r="BW121" s="311"/>
      <c r="BX121" s="311"/>
      <c r="BY121" s="311"/>
      <c r="BZ121" s="311"/>
      <c r="CA121" s="311"/>
      <c r="CB121" s="311"/>
      <c r="CC121" s="311"/>
      <c r="CD121" s="311"/>
      <c r="CE121" s="311"/>
      <c r="CF121" s="311"/>
    </row>
    <row r="122" spans="1:84" ht="12.65" customHeight="1" x14ac:dyDescent="0.35">
      <c r="A122" s="369" t="s">
        <v>287</v>
      </c>
      <c r="B122" s="368" t="s">
        <v>256</v>
      </c>
      <c r="C122" s="376"/>
      <c r="D122" s="371"/>
      <c r="E122" s="371"/>
      <c r="F122" s="311"/>
      <c r="G122" s="311"/>
      <c r="H122" s="311"/>
      <c r="I122" s="311"/>
      <c r="J122" s="311"/>
      <c r="K122" s="311"/>
      <c r="L122" s="311"/>
      <c r="M122" s="311"/>
      <c r="N122" s="311"/>
      <c r="O122" s="311"/>
      <c r="P122" s="311"/>
      <c r="Q122" s="311"/>
      <c r="R122" s="311"/>
      <c r="S122" s="311"/>
      <c r="T122" s="311"/>
      <c r="U122" s="311"/>
      <c r="V122" s="311"/>
      <c r="W122" s="311"/>
      <c r="X122" s="311"/>
      <c r="Y122" s="311"/>
      <c r="Z122" s="311"/>
      <c r="AA122" s="311"/>
      <c r="AB122" s="311"/>
      <c r="AC122" s="311"/>
      <c r="AD122" s="311"/>
      <c r="AE122" s="311"/>
      <c r="AF122" s="311"/>
      <c r="AG122" s="311"/>
      <c r="AH122" s="311"/>
      <c r="AI122" s="311"/>
      <c r="AJ122" s="311"/>
      <c r="AK122" s="311"/>
      <c r="AL122" s="311"/>
      <c r="AM122" s="311"/>
      <c r="AN122" s="311"/>
      <c r="AO122" s="311"/>
      <c r="AP122" s="311"/>
      <c r="AQ122" s="311"/>
      <c r="AR122" s="311"/>
      <c r="AS122" s="311"/>
      <c r="AT122" s="311"/>
      <c r="AU122" s="311"/>
      <c r="AV122" s="311"/>
      <c r="AW122" s="311"/>
      <c r="AX122" s="311"/>
      <c r="AY122" s="311"/>
      <c r="AZ122" s="311"/>
      <c r="BA122" s="311"/>
      <c r="BB122" s="311"/>
      <c r="BC122" s="311"/>
      <c r="BD122" s="311"/>
      <c r="BE122" s="311"/>
      <c r="BF122" s="311"/>
      <c r="BG122" s="311"/>
      <c r="BH122" s="311"/>
      <c r="BI122" s="311"/>
      <c r="BJ122" s="311"/>
      <c r="BK122" s="311"/>
      <c r="BL122" s="311"/>
      <c r="BM122" s="311"/>
      <c r="BN122" s="311"/>
      <c r="BO122" s="311"/>
      <c r="BP122" s="311"/>
      <c r="BQ122" s="311"/>
      <c r="BR122" s="311"/>
      <c r="BS122" s="311"/>
      <c r="BT122" s="311"/>
      <c r="BU122" s="311"/>
      <c r="BV122" s="311"/>
      <c r="BW122" s="311"/>
      <c r="BX122" s="311"/>
      <c r="BY122" s="311"/>
      <c r="BZ122" s="311"/>
      <c r="CA122" s="311"/>
      <c r="CB122" s="311"/>
      <c r="CC122" s="311"/>
      <c r="CD122" s="311"/>
      <c r="CE122" s="311"/>
      <c r="CF122" s="311"/>
    </row>
    <row r="123" spans="1:84" ht="12.65" customHeight="1" x14ac:dyDescent="0.35">
      <c r="A123" s="369" t="s">
        <v>97</v>
      </c>
      <c r="B123" s="368" t="s">
        <v>256</v>
      </c>
      <c r="C123" s="376"/>
      <c r="D123" s="371"/>
      <c r="E123" s="371"/>
      <c r="F123" s="311"/>
      <c r="G123" s="311"/>
      <c r="H123" s="311"/>
      <c r="I123" s="311"/>
      <c r="J123" s="311"/>
      <c r="K123" s="311"/>
      <c r="L123" s="311"/>
      <c r="M123" s="311"/>
      <c r="N123" s="311"/>
      <c r="O123" s="311"/>
      <c r="P123" s="311"/>
      <c r="Q123" s="311"/>
      <c r="R123" s="311"/>
      <c r="S123" s="311"/>
      <c r="T123" s="311"/>
      <c r="U123" s="311"/>
      <c r="V123" s="311"/>
      <c r="W123" s="311"/>
      <c r="X123" s="311"/>
      <c r="Y123" s="311"/>
      <c r="Z123" s="311"/>
      <c r="AA123" s="311"/>
      <c r="AB123" s="311"/>
      <c r="AC123" s="311"/>
      <c r="AD123" s="311"/>
      <c r="AE123" s="311"/>
      <c r="AF123" s="311"/>
      <c r="AG123" s="311"/>
      <c r="AH123" s="311"/>
      <c r="AI123" s="311"/>
      <c r="AJ123" s="311"/>
      <c r="AK123" s="311"/>
      <c r="AL123" s="311"/>
      <c r="AM123" s="311"/>
      <c r="AN123" s="311"/>
      <c r="AO123" s="311"/>
      <c r="AP123" s="311"/>
      <c r="AQ123" s="311"/>
      <c r="AR123" s="311"/>
      <c r="AS123" s="311"/>
      <c r="AT123" s="311"/>
      <c r="AU123" s="311"/>
      <c r="AV123" s="311"/>
      <c r="AW123" s="311"/>
      <c r="AX123" s="311"/>
      <c r="AY123" s="311"/>
      <c r="AZ123" s="311"/>
      <c r="BA123" s="311"/>
      <c r="BB123" s="311"/>
      <c r="BC123" s="311"/>
      <c r="BD123" s="311"/>
      <c r="BE123" s="311"/>
      <c r="BF123" s="311"/>
      <c r="BG123" s="311"/>
      <c r="BH123" s="311"/>
      <c r="BI123" s="311"/>
      <c r="BJ123" s="311"/>
      <c r="BK123" s="311"/>
      <c r="BL123" s="311"/>
      <c r="BM123" s="311"/>
      <c r="BN123" s="311"/>
      <c r="BO123" s="311"/>
      <c r="BP123" s="311"/>
      <c r="BQ123" s="311"/>
      <c r="BR123" s="311"/>
      <c r="BS123" s="311"/>
      <c r="BT123" s="311"/>
      <c r="BU123" s="311"/>
      <c r="BV123" s="311"/>
      <c r="BW123" s="311"/>
      <c r="BX123" s="311"/>
      <c r="BY123" s="311"/>
      <c r="BZ123" s="311"/>
      <c r="CA123" s="311"/>
      <c r="CB123" s="311"/>
      <c r="CC123" s="311"/>
      <c r="CD123" s="311"/>
      <c r="CE123" s="311"/>
      <c r="CF123" s="311"/>
    </row>
    <row r="124" spans="1:84" ht="12.65" customHeight="1" x14ac:dyDescent="0.35">
      <c r="A124" s="369" t="s">
        <v>288</v>
      </c>
      <c r="B124" s="368" t="s">
        <v>256</v>
      </c>
      <c r="C124" s="376"/>
      <c r="D124" s="371"/>
      <c r="E124" s="371"/>
      <c r="F124" s="311"/>
      <c r="G124" s="311"/>
      <c r="H124" s="311"/>
      <c r="I124" s="311"/>
      <c r="J124" s="311"/>
      <c r="K124" s="311"/>
      <c r="L124" s="311"/>
      <c r="M124" s="311"/>
      <c r="N124" s="311"/>
      <c r="O124" s="311"/>
      <c r="P124" s="311"/>
      <c r="Q124" s="311"/>
      <c r="R124" s="311"/>
      <c r="S124" s="311"/>
      <c r="T124" s="311"/>
      <c r="U124" s="311"/>
      <c r="V124" s="311"/>
      <c r="W124" s="311"/>
      <c r="X124" s="311"/>
      <c r="Y124" s="311"/>
      <c r="Z124" s="311"/>
      <c r="AA124" s="311"/>
      <c r="AB124" s="311"/>
      <c r="AC124" s="311"/>
      <c r="AD124" s="311"/>
      <c r="AE124" s="311"/>
      <c r="AF124" s="311"/>
      <c r="AG124" s="311"/>
      <c r="AH124" s="311"/>
      <c r="AI124" s="311"/>
      <c r="AJ124" s="311"/>
      <c r="AK124" s="311"/>
      <c r="AL124" s="311"/>
      <c r="AM124" s="311"/>
      <c r="AN124" s="311"/>
      <c r="AO124" s="311"/>
      <c r="AP124" s="311"/>
      <c r="AQ124" s="311"/>
      <c r="AR124" s="311"/>
      <c r="AS124" s="311"/>
      <c r="AT124" s="311"/>
      <c r="AU124" s="311"/>
      <c r="AV124" s="311"/>
      <c r="AW124" s="311"/>
      <c r="AX124" s="311"/>
      <c r="AY124" s="311"/>
      <c r="AZ124" s="311"/>
      <c r="BA124" s="311"/>
      <c r="BB124" s="311"/>
      <c r="BC124" s="311"/>
      <c r="BD124" s="311"/>
      <c r="BE124" s="311"/>
      <c r="BF124" s="311"/>
      <c r="BG124" s="311"/>
      <c r="BH124" s="311"/>
      <c r="BI124" s="311"/>
      <c r="BJ124" s="311"/>
      <c r="BK124" s="311"/>
      <c r="BL124" s="311"/>
      <c r="BM124" s="311"/>
      <c r="BN124" s="311"/>
      <c r="BO124" s="311"/>
      <c r="BP124" s="311"/>
      <c r="BQ124" s="311"/>
      <c r="BR124" s="311"/>
      <c r="BS124" s="311"/>
      <c r="BT124" s="311"/>
      <c r="BU124" s="311"/>
      <c r="BV124" s="311"/>
      <c r="BW124" s="311"/>
      <c r="BX124" s="311"/>
      <c r="BY124" s="311"/>
      <c r="BZ124" s="311"/>
      <c r="CA124" s="311"/>
      <c r="CB124" s="311"/>
      <c r="CC124" s="311"/>
      <c r="CD124" s="311"/>
      <c r="CE124" s="311"/>
      <c r="CF124" s="311"/>
    </row>
    <row r="125" spans="1:84" ht="12.65" customHeight="1" x14ac:dyDescent="0.35">
      <c r="A125" s="369" t="s">
        <v>289</v>
      </c>
      <c r="B125" s="368"/>
      <c r="C125" s="376"/>
      <c r="D125" s="371"/>
      <c r="E125" s="371"/>
      <c r="F125" s="311"/>
      <c r="G125" s="311"/>
      <c r="H125" s="311"/>
      <c r="I125" s="311"/>
      <c r="J125" s="311"/>
      <c r="K125" s="311"/>
      <c r="L125" s="311"/>
      <c r="M125" s="311"/>
      <c r="N125" s="311"/>
      <c r="O125" s="311"/>
      <c r="P125" s="311"/>
      <c r="Q125" s="311"/>
      <c r="R125" s="311"/>
      <c r="S125" s="311"/>
      <c r="T125" s="311"/>
      <c r="U125" s="311"/>
      <c r="V125" s="311"/>
      <c r="W125" s="311"/>
      <c r="X125" s="311"/>
      <c r="Y125" s="311"/>
      <c r="Z125" s="311"/>
      <c r="AA125" s="311"/>
      <c r="AB125" s="311"/>
      <c r="AC125" s="311"/>
      <c r="AD125" s="311"/>
      <c r="AE125" s="311"/>
      <c r="AF125" s="311"/>
      <c r="AG125" s="311"/>
      <c r="AH125" s="311"/>
      <c r="AI125" s="311"/>
      <c r="AJ125" s="311"/>
      <c r="AK125" s="311"/>
      <c r="AL125" s="311"/>
      <c r="AM125" s="311"/>
      <c r="AN125" s="311"/>
      <c r="AO125" s="311"/>
      <c r="AP125" s="311"/>
      <c r="AQ125" s="311"/>
      <c r="AR125" s="311"/>
      <c r="AS125" s="311"/>
      <c r="AT125" s="311"/>
      <c r="AU125" s="311"/>
      <c r="AV125" s="311"/>
      <c r="AW125" s="311"/>
      <c r="AX125" s="311"/>
      <c r="AY125" s="311"/>
      <c r="AZ125" s="311"/>
      <c r="BA125" s="311"/>
      <c r="BB125" s="311"/>
      <c r="BC125" s="311"/>
      <c r="BD125" s="311"/>
      <c r="BE125" s="311"/>
      <c r="BF125" s="311"/>
      <c r="BG125" s="311"/>
      <c r="BH125" s="311"/>
      <c r="BI125" s="311"/>
      <c r="BJ125" s="311"/>
      <c r="BK125" s="311"/>
      <c r="BL125" s="311"/>
      <c r="BM125" s="311"/>
      <c r="BN125" s="311"/>
      <c r="BO125" s="311"/>
      <c r="BP125" s="311"/>
      <c r="BQ125" s="311"/>
      <c r="BR125" s="311"/>
      <c r="BS125" s="311"/>
      <c r="BT125" s="311"/>
      <c r="BU125" s="311"/>
      <c r="BV125" s="311"/>
      <c r="BW125" s="311"/>
      <c r="BX125" s="311"/>
      <c r="BY125" s="311"/>
      <c r="BZ125" s="311"/>
      <c r="CA125" s="311"/>
      <c r="CB125" s="311"/>
      <c r="CC125" s="311"/>
      <c r="CD125" s="311"/>
      <c r="CE125" s="311"/>
      <c r="CF125" s="311"/>
    </row>
    <row r="126" spans="1:84" ht="12.65" customHeight="1" x14ac:dyDescent="0.35">
      <c r="A126" s="369" t="s">
        <v>280</v>
      </c>
      <c r="B126" s="368" t="s">
        <v>256</v>
      </c>
      <c r="C126" s="376"/>
      <c r="D126" s="371"/>
      <c r="E126" s="371"/>
      <c r="F126" s="311"/>
      <c r="G126" s="311"/>
      <c r="H126" s="311"/>
      <c r="I126" s="311"/>
      <c r="J126" s="311"/>
      <c r="K126" s="311"/>
      <c r="L126" s="311"/>
      <c r="M126" s="311"/>
      <c r="N126" s="311"/>
      <c r="O126" s="311"/>
      <c r="P126" s="311"/>
      <c r="Q126" s="311"/>
      <c r="R126" s="311"/>
      <c r="S126" s="311"/>
      <c r="T126" s="311"/>
      <c r="U126" s="311"/>
      <c r="V126" s="311"/>
      <c r="W126" s="311"/>
      <c r="X126" s="311"/>
      <c r="Y126" s="311"/>
      <c r="Z126" s="311"/>
      <c r="AA126" s="311"/>
      <c r="AB126" s="311"/>
      <c r="AC126" s="311"/>
      <c r="AD126" s="311"/>
      <c r="AE126" s="311"/>
      <c r="AF126" s="311"/>
      <c r="AG126" s="311"/>
      <c r="AH126" s="311"/>
      <c r="AI126" s="311"/>
      <c r="AJ126" s="311"/>
      <c r="AK126" s="311"/>
      <c r="AL126" s="311"/>
      <c r="AM126" s="311"/>
      <c r="AN126" s="311"/>
      <c r="AO126" s="311"/>
      <c r="AP126" s="311"/>
      <c r="AQ126" s="311"/>
      <c r="AR126" s="311"/>
      <c r="AS126" s="311"/>
      <c r="AT126" s="311"/>
      <c r="AU126" s="311"/>
      <c r="AV126" s="311"/>
      <c r="AW126" s="311"/>
      <c r="AX126" s="311"/>
      <c r="AY126" s="311"/>
      <c r="AZ126" s="311"/>
      <c r="BA126" s="311"/>
      <c r="BB126" s="311"/>
      <c r="BC126" s="311"/>
      <c r="BD126" s="311"/>
      <c r="BE126" s="311"/>
      <c r="BF126" s="311"/>
      <c r="BG126" s="311"/>
      <c r="BH126" s="311"/>
      <c r="BI126" s="311"/>
      <c r="BJ126" s="311"/>
      <c r="BK126" s="311"/>
      <c r="BL126" s="311"/>
      <c r="BM126" s="311"/>
      <c r="BN126" s="311"/>
      <c r="BO126" s="311"/>
      <c r="BP126" s="311"/>
      <c r="BQ126" s="311"/>
      <c r="BR126" s="311"/>
      <c r="BS126" s="311"/>
      <c r="BT126" s="311"/>
      <c r="BU126" s="311"/>
      <c r="BV126" s="311"/>
      <c r="BW126" s="311"/>
      <c r="BX126" s="311"/>
      <c r="BY126" s="311"/>
      <c r="BZ126" s="311"/>
      <c r="CA126" s="311"/>
      <c r="CB126" s="311"/>
      <c r="CC126" s="311"/>
      <c r="CD126" s="311"/>
      <c r="CE126" s="311"/>
      <c r="CF126" s="311"/>
    </row>
    <row r="127" spans="1:84" ht="12.65" customHeight="1" x14ac:dyDescent="0.35">
      <c r="A127" s="369" t="s">
        <v>290</v>
      </c>
      <c r="B127" s="368" t="s">
        <v>256</v>
      </c>
      <c r="C127" s="376"/>
      <c r="D127" s="371"/>
      <c r="E127" s="371"/>
      <c r="F127" s="311"/>
      <c r="G127" s="311"/>
      <c r="H127" s="311"/>
      <c r="I127" s="311"/>
      <c r="J127" s="311"/>
      <c r="K127" s="311"/>
      <c r="L127" s="311"/>
      <c r="M127" s="311"/>
      <c r="N127" s="311"/>
      <c r="O127" s="311"/>
      <c r="P127" s="311"/>
      <c r="Q127" s="311"/>
      <c r="R127" s="311"/>
      <c r="S127" s="311"/>
      <c r="T127" s="311"/>
      <c r="U127" s="311"/>
      <c r="V127" s="311"/>
      <c r="W127" s="311"/>
      <c r="X127" s="311"/>
      <c r="Y127" s="311"/>
      <c r="Z127" s="311"/>
      <c r="AA127" s="311"/>
      <c r="AB127" s="311"/>
      <c r="AC127" s="311"/>
      <c r="AD127" s="311"/>
      <c r="AE127" s="311"/>
      <c r="AF127" s="311"/>
      <c r="AG127" s="311"/>
      <c r="AH127" s="311"/>
      <c r="AI127" s="311"/>
      <c r="AJ127" s="311"/>
      <c r="AK127" s="311"/>
      <c r="AL127" s="311"/>
      <c r="AM127" s="311"/>
      <c r="AN127" s="311"/>
      <c r="AO127" s="311"/>
      <c r="AP127" s="311"/>
      <c r="AQ127" s="311"/>
      <c r="AR127" s="311"/>
      <c r="AS127" s="311"/>
      <c r="AT127" s="311"/>
      <c r="AU127" s="311"/>
      <c r="AV127" s="311"/>
      <c r="AW127" s="311"/>
      <c r="AX127" s="311"/>
      <c r="AY127" s="311"/>
      <c r="AZ127" s="311"/>
      <c r="BA127" s="311"/>
      <c r="BB127" s="311"/>
      <c r="BC127" s="311"/>
      <c r="BD127" s="311"/>
      <c r="BE127" s="311"/>
      <c r="BF127" s="311"/>
      <c r="BG127" s="311"/>
      <c r="BH127" s="311"/>
      <c r="BI127" s="311"/>
      <c r="BJ127" s="311"/>
      <c r="BK127" s="311"/>
      <c r="BL127" s="311"/>
      <c r="BM127" s="311"/>
      <c r="BN127" s="311"/>
      <c r="BO127" s="311"/>
      <c r="BP127" s="311"/>
      <c r="BQ127" s="311"/>
      <c r="BR127" s="311"/>
      <c r="BS127" s="311"/>
      <c r="BT127" s="311"/>
      <c r="BU127" s="311"/>
      <c r="BV127" s="311"/>
      <c r="BW127" s="311"/>
      <c r="BX127" s="311"/>
      <c r="BY127" s="311"/>
      <c r="BZ127" s="311"/>
      <c r="CA127" s="311"/>
      <c r="CB127" s="311"/>
      <c r="CC127" s="311"/>
      <c r="CD127" s="311"/>
      <c r="CE127" s="311"/>
      <c r="CF127" s="311"/>
    </row>
    <row r="128" spans="1:84" ht="12.65" customHeight="1" x14ac:dyDescent="0.35">
      <c r="A128" s="369" t="s">
        <v>291</v>
      </c>
      <c r="B128" s="371"/>
      <c r="C128" s="378"/>
      <c r="D128" s="371"/>
      <c r="E128" s="371">
        <v>25</v>
      </c>
      <c r="F128" s="311"/>
      <c r="G128" s="311"/>
      <c r="H128" s="311"/>
      <c r="I128" s="311"/>
      <c r="J128" s="311"/>
      <c r="K128" s="311"/>
      <c r="L128" s="311"/>
      <c r="M128" s="311"/>
      <c r="N128" s="311"/>
      <c r="O128" s="311"/>
      <c r="P128" s="311"/>
      <c r="Q128" s="311"/>
      <c r="R128" s="311"/>
      <c r="S128" s="311"/>
      <c r="T128" s="311"/>
      <c r="U128" s="311"/>
      <c r="V128" s="311"/>
      <c r="W128" s="311"/>
      <c r="X128" s="311"/>
      <c r="Y128" s="311"/>
      <c r="Z128" s="311"/>
      <c r="AA128" s="311"/>
      <c r="AB128" s="311"/>
      <c r="AC128" s="311"/>
      <c r="AD128" s="311"/>
      <c r="AE128" s="311"/>
      <c r="AF128" s="311"/>
      <c r="AG128" s="311"/>
      <c r="AH128" s="311"/>
      <c r="AI128" s="311"/>
      <c r="AJ128" s="311"/>
      <c r="AK128" s="311"/>
      <c r="AL128" s="311"/>
      <c r="AM128" s="311"/>
      <c r="AN128" s="311"/>
      <c r="AO128" s="311"/>
      <c r="AP128" s="311"/>
      <c r="AQ128" s="311"/>
      <c r="AR128" s="311"/>
      <c r="AS128" s="311"/>
      <c r="AT128" s="311"/>
      <c r="AU128" s="311"/>
      <c r="AV128" s="311"/>
      <c r="AW128" s="311"/>
      <c r="AX128" s="311"/>
      <c r="AY128" s="311"/>
      <c r="AZ128" s="311"/>
      <c r="BA128" s="311"/>
      <c r="BB128" s="311"/>
      <c r="BC128" s="311"/>
      <c r="BD128" s="311"/>
      <c r="BE128" s="311"/>
      <c r="BF128" s="311"/>
      <c r="BG128" s="311"/>
      <c r="BH128" s="311"/>
      <c r="BI128" s="311"/>
      <c r="BJ128" s="311"/>
      <c r="BK128" s="311"/>
      <c r="BL128" s="311"/>
      <c r="BM128" s="311"/>
      <c r="BN128" s="311"/>
      <c r="BO128" s="311"/>
      <c r="BP128" s="311"/>
      <c r="BQ128" s="311"/>
      <c r="BR128" s="311"/>
      <c r="BS128" s="311"/>
      <c r="BT128" s="311"/>
      <c r="BU128" s="311"/>
      <c r="BV128" s="311"/>
      <c r="BW128" s="311"/>
      <c r="BX128" s="311"/>
      <c r="BY128" s="311"/>
      <c r="BZ128" s="311"/>
      <c r="CA128" s="311"/>
      <c r="CB128" s="311"/>
      <c r="CC128" s="311"/>
      <c r="CD128" s="311"/>
      <c r="CE128" s="311"/>
      <c r="CF128" s="311"/>
    </row>
    <row r="129" spans="1:84" ht="12.65" customHeight="1" x14ac:dyDescent="0.35">
      <c r="A129" s="369" t="s">
        <v>292</v>
      </c>
      <c r="B129" s="368" t="s">
        <v>256</v>
      </c>
      <c r="C129" s="376">
        <v>68</v>
      </c>
      <c r="D129" s="371"/>
      <c r="E129" s="371"/>
      <c r="F129" s="355"/>
      <c r="G129" s="311"/>
      <c r="H129" s="311"/>
      <c r="I129" s="311"/>
      <c r="J129" s="311"/>
      <c r="K129" s="311"/>
      <c r="L129" s="311"/>
      <c r="M129" s="311"/>
      <c r="N129" s="311"/>
      <c r="O129" s="311"/>
      <c r="P129" s="311"/>
      <c r="Q129" s="311"/>
      <c r="R129" s="311"/>
      <c r="S129" s="311"/>
      <c r="T129" s="311"/>
      <c r="U129" s="311"/>
      <c r="V129" s="311"/>
      <c r="W129" s="311"/>
      <c r="X129" s="311"/>
      <c r="Y129" s="311"/>
      <c r="Z129" s="311"/>
      <c r="AA129" s="311"/>
      <c r="AB129" s="311"/>
      <c r="AC129" s="311"/>
      <c r="AD129" s="311"/>
      <c r="AE129" s="311"/>
      <c r="AF129" s="311"/>
      <c r="AG129" s="311"/>
      <c r="AH129" s="311"/>
      <c r="AI129" s="311"/>
      <c r="AJ129" s="311"/>
      <c r="AK129" s="311"/>
      <c r="AL129" s="311"/>
      <c r="AM129" s="311"/>
      <c r="AN129" s="311"/>
      <c r="AO129" s="311"/>
      <c r="AP129" s="311"/>
      <c r="AQ129" s="311"/>
      <c r="AR129" s="311"/>
      <c r="AS129" s="311"/>
      <c r="AT129" s="311"/>
      <c r="AU129" s="311"/>
      <c r="AV129" s="311"/>
      <c r="AW129" s="311"/>
      <c r="AX129" s="311"/>
      <c r="AY129" s="311"/>
      <c r="AZ129" s="311"/>
      <c r="BA129" s="311"/>
      <c r="BB129" s="311"/>
      <c r="BC129" s="311"/>
      <c r="BD129" s="311"/>
      <c r="BE129" s="311"/>
      <c r="BF129" s="311"/>
      <c r="BG129" s="311"/>
      <c r="BH129" s="311"/>
      <c r="BI129" s="311"/>
      <c r="BJ129" s="311"/>
      <c r="BK129" s="311"/>
      <c r="BL129" s="311"/>
      <c r="BM129" s="311"/>
      <c r="BN129" s="311"/>
      <c r="BO129" s="311"/>
      <c r="BP129" s="311"/>
      <c r="BQ129" s="311"/>
      <c r="BR129" s="311"/>
      <c r="BS129" s="311"/>
      <c r="BT129" s="311"/>
      <c r="BU129" s="311"/>
      <c r="BV129" s="311"/>
      <c r="BW129" s="311"/>
      <c r="BX129" s="311"/>
      <c r="BY129" s="311"/>
      <c r="BZ129" s="311"/>
      <c r="CA129" s="311"/>
      <c r="CB129" s="311"/>
      <c r="CC129" s="311"/>
      <c r="CD129" s="311"/>
      <c r="CE129" s="311"/>
      <c r="CF129" s="311"/>
    </row>
    <row r="130" spans="1:84" ht="12.65" customHeight="1" x14ac:dyDescent="0.35">
      <c r="A130" s="369" t="s">
        <v>293</v>
      </c>
      <c r="B130" s="368" t="s">
        <v>256</v>
      </c>
      <c r="C130" s="376">
        <v>6</v>
      </c>
      <c r="D130" s="371"/>
      <c r="E130" s="371"/>
      <c r="F130" s="355"/>
      <c r="G130" s="311"/>
      <c r="H130" s="311"/>
      <c r="I130" s="311"/>
      <c r="J130" s="311"/>
      <c r="K130" s="311"/>
      <c r="L130" s="311"/>
      <c r="M130" s="311"/>
      <c r="N130" s="311"/>
      <c r="O130" s="311"/>
      <c r="P130" s="311"/>
      <c r="Q130" s="311"/>
      <c r="R130" s="311"/>
      <c r="S130" s="311"/>
      <c r="T130" s="311"/>
      <c r="U130" s="311"/>
      <c r="V130" s="311"/>
      <c r="W130" s="311"/>
      <c r="X130" s="311"/>
      <c r="Y130" s="311"/>
      <c r="Z130" s="311"/>
      <c r="AA130" s="311"/>
      <c r="AB130" s="311"/>
      <c r="AC130" s="311"/>
      <c r="AD130" s="311"/>
      <c r="AE130" s="311"/>
      <c r="AF130" s="311"/>
      <c r="AG130" s="311"/>
      <c r="AH130" s="311"/>
      <c r="AI130" s="311"/>
      <c r="AJ130" s="311"/>
      <c r="AK130" s="311"/>
      <c r="AL130" s="311"/>
      <c r="AM130" s="311"/>
      <c r="AN130" s="311"/>
      <c r="AO130" s="311"/>
      <c r="AP130" s="311"/>
      <c r="AQ130" s="311"/>
      <c r="AR130" s="311"/>
      <c r="AS130" s="311"/>
      <c r="AT130" s="311"/>
      <c r="AU130" s="311"/>
      <c r="AV130" s="311"/>
      <c r="AW130" s="311"/>
      <c r="AX130" s="311"/>
      <c r="AY130" s="311"/>
      <c r="AZ130" s="311"/>
      <c r="BA130" s="311"/>
      <c r="BB130" s="311"/>
      <c r="BC130" s="311"/>
      <c r="BD130" s="311"/>
      <c r="BE130" s="311"/>
      <c r="BF130" s="311"/>
      <c r="BG130" s="311"/>
      <c r="BH130" s="311"/>
      <c r="BI130" s="311"/>
      <c r="BJ130" s="311"/>
      <c r="BK130" s="311"/>
      <c r="BL130" s="311"/>
      <c r="BM130" s="311"/>
      <c r="BN130" s="311"/>
      <c r="BO130" s="311"/>
      <c r="BP130" s="311"/>
      <c r="BQ130" s="311"/>
      <c r="BR130" s="311"/>
      <c r="BS130" s="311"/>
      <c r="BT130" s="311"/>
      <c r="BU130" s="311"/>
      <c r="BV130" s="311"/>
      <c r="BW130" s="311"/>
      <c r="BX130" s="311"/>
      <c r="BY130" s="311"/>
      <c r="BZ130" s="311"/>
      <c r="CA130" s="311"/>
      <c r="CB130" s="311"/>
      <c r="CC130" s="311"/>
      <c r="CD130" s="311"/>
      <c r="CE130" s="311"/>
      <c r="CF130" s="311"/>
    </row>
    <row r="131" spans="1:84" ht="12.65" customHeight="1" x14ac:dyDescent="0.35">
      <c r="A131" s="369"/>
      <c r="B131" s="371"/>
      <c r="C131" s="378"/>
      <c r="D131" s="371"/>
      <c r="E131" s="371"/>
      <c r="F131" s="355"/>
      <c r="G131" s="311"/>
      <c r="H131" s="311"/>
      <c r="I131" s="311"/>
      <c r="J131" s="311"/>
      <c r="K131" s="311"/>
      <c r="L131" s="311"/>
      <c r="M131" s="311"/>
      <c r="N131" s="311"/>
      <c r="O131" s="311"/>
      <c r="P131" s="311"/>
      <c r="Q131" s="311"/>
      <c r="R131" s="311"/>
      <c r="S131" s="311"/>
      <c r="T131" s="311"/>
      <c r="U131" s="311"/>
      <c r="V131" s="311"/>
      <c r="W131" s="311"/>
      <c r="X131" s="311"/>
      <c r="Y131" s="311"/>
      <c r="Z131" s="311"/>
      <c r="AA131" s="311"/>
      <c r="AB131" s="311"/>
      <c r="AC131" s="311"/>
      <c r="AD131" s="311"/>
      <c r="AE131" s="311"/>
      <c r="AF131" s="311"/>
      <c r="AG131" s="311"/>
      <c r="AH131" s="311"/>
      <c r="AI131" s="311"/>
      <c r="AJ131" s="311"/>
      <c r="AK131" s="311"/>
      <c r="AL131" s="311"/>
      <c r="AM131" s="311"/>
      <c r="AN131" s="311"/>
      <c r="AO131" s="311"/>
      <c r="AP131" s="311"/>
      <c r="AQ131" s="311"/>
      <c r="AR131" s="311"/>
      <c r="AS131" s="311"/>
      <c r="AT131" s="311"/>
      <c r="AU131" s="311"/>
      <c r="AV131" s="311"/>
      <c r="AW131" s="311"/>
      <c r="AX131" s="311"/>
      <c r="AY131" s="311"/>
      <c r="AZ131" s="311"/>
      <c r="BA131" s="311"/>
      <c r="BB131" s="311"/>
      <c r="BC131" s="311"/>
      <c r="BD131" s="311"/>
      <c r="BE131" s="311"/>
      <c r="BF131" s="311"/>
      <c r="BG131" s="311"/>
      <c r="BH131" s="311"/>
      <c r="BI131" s="311"/>
      <c r="BJ131" s="311"/>
      <c r="BK131" s="311"/>
      <c r="BL131" s="311"/>
      <c r="BM131" s="311"/>
      <c r="BN131" s="311"/>
      <c r="BO131" s="311"/>
      <c r="BP131" s="311"/>
      <c r="BQ131" s="311"/>
      <c r="BR131" s="311"/>
      <c r="BS131" s="311"/>
      <c r="BT131" s="311"/>
      <c r="BU131" s="311"/>
      <c r="BV131" s="311"/>
      <c r="BW131" s="311"/>
      <c r="BX131" s="311"/>
      <c r="BY131" s="311"/>
      <c r="BZ131" s="311"/>
      <c r="CA131" s="311"/>
      <c r="CB131" s="311"/>
      <c r="CC131" s="311"/>
      <c r="CD131" s="311"/>
      <c r="CE131" s="311"/>
      <c r="CF131" s="311"/>
    </row>
    <row r="132" spans="1:84" ht="12.65" customHeight="1" x14ac:dyDescent="0.35">
      <c r="A132" s="369" t="s">
        <v>294</v>
      </c>
      <c r="B132" s="368" t="s">
        <v>256</v>
      </c>
      <c r="C132" s="376"/>
      <c r="D132" s="371"/>
      <c r="E132" s="371"/>
      <c r="F132" s="355"/>
      <c r="G132" s="311"/>
      <c r="H132" s="311"/>
      <c r="I132" s="311"/>
      <c r="J132" s="311"/>
      <c r="K132" s="311"/>
      <c r="L132" s="311"/>
      <c r="M132" s="311"/>
      <c r="N132" s="311"/>
      <c r="O132" s="311"/>
      <c r="P132" s="311"/>
      <c r="Q132" s="311"/>
      <c r="R132" s="311"/>
      <c r="S132" s="311"/>
      <c r="T132" s="311"/>
      <c r="U132" s="311"/>
      <c r="V132" s="311"/>
      <c r="W132" s="311"/>
      <c r="X132" s="311"/>
      <c r="Y132" s="311"/>
      <c r="Z132" s="311"/>
      <c r="AA132" s="311"/>
      <c r="AB132" s="311"/>
      <c r="AC132" s="311"/>
      <c r="AD132" s="311"/>
      <c r="AE132" s="311"/>
      <c r="AF132" s="311"/>
      <c r="AG132" s="311"/>
      <c r="AH132" s="311"/>
      <c r="AI132" s="311"/>
      <c r="AJ132" s="311"/>
      <c r="AK132" s="311"/>
      <c r="AL132" s="311"/>
      <c r="AM132" s="311"/>
      <c r="AN132" s="311"/>
      <c r="AO132" s="311"/>
      <c r="AP132" s="311"/>
      <c r="AQ132" s="311"/>
      <c r="AR132" s="311"/>
      <c r="AS132" s="311"/>
      <c r="AT132" s="311"/>
      <c r="AU132" s="311"/>
      <c r="AV132" s="311"/>
      <c r="AW132" s="311"/>
      <c r="AX132" s="311"/>
      <c r="AY132" s="311"/>
      <c r="AZ132" s="311"/>
      <c r="BA132" s="311"/>
      <c r="BB132" s="311"/>
      <c r="BC132" s="311"/>
      <c r="BD132" s="311"/>
      <c r="BE132" s="311"/>
      <c r="BF132" s="311"/>
      <c r="BG132" s="311"/>
      <c r="BH132" s="311"/>
      <c r="BI132" s="311"/>
      <c r="BJ132" s="311"/>
      <c r="BK132" s="311"/>
      <c r="BL132" s="311"/>
      <c r="BM132" s="311"/>
      <c r="BN132" s="311"/>
      <c r="BO132" s="311"/>
      <c r="BP132" s="311"/>
      <c r="BQ132" s="311"/>
      <c r="BR132" s="311"/>
      <c r="BS132" s="311"/>
      <c r="BT132" s="311"/>
      <c r="BU132" s="311"/>
      <c r="BV132" s="311"/>
      <c r="BW132" s="311"/>
      <c r="BX132" s="311"/>
      <c r="BY132" s="311"/>
      <c r="BZ132" s="311"/>
      <c r="CA132" s="311"/>
      <c r="CB132" s="311"/>
      <c r="CC132" s="311"/>
      <c r="CD132" s="311"/>
      <c r="CE132" s="311"/>
      <c r="CF132" s="311"/>
    </row>
    <row r="133" spans="1:84" ht="12.65" customHeight="1" x14ac:dyDescent="0.35">
      <c r="A133" s="369"/>
      <c r="B133" s="369"/>
      <c r="C133" s="378"/>
      <c r="D133" s="371"/>
      <c r="E133" s="371"/>
      <c r="F133" s="355"/>
      <c r="G133" s="311"/>
      <c r="H133" s="311"/>
      <c r="I133" s="311"/>
      <c r="J133" s="311"/>
      <c r="K133" s="311"/>
      <c r="L133" s="311"/>
      <c r="M133" s="311"/>
      <c r="N133" s="311"/>
      <c r="O133" s="311"/>
      <c r="P133" s="311"/>
      <c r="Q133" s="311"/>
      <c r="R133" s="311"/>
      <c r="S133" s="311"/>
      <c r="T133" s="311"/>
      <c r="U133" s="311"/>
      <c r="V133" s="311"/>
      <c r="W133" s="311"/>
      <c r="X133" s="311"/>
      <c r="Y133" s="311"/>
      <c r="Z133" s="311"/>
      <c r="AA133" s="311"/>
      <c r="AB133" s="311"/>
      <c r="AC133" s="311"/>
      <c r="AD133" s="311"/>
      <c r="AE133" s="311"/>
      <c r="AF133" s="311"/>
      <c r="AG133" s="311"/>
      <c r="AH133" s="311"/>
      <c r="AI133" s="311"/>
      <c r="AJ133" s="311"/>
      <c r="AK133" s="311"/>
      <c r="AL133" s="311"/>
      <c r="AM133" s="311"/>
      <c r="AN133" s="311"/>
      <c r="AO133" s="311"/>
      <c r="AP133" s="311"/>
      <c r="AQ133" s="311"/>
      <c r="AR133" s="311"/>
      <c r="AS133" s="311"/>
      <c r="AT133" s="311"/>
      <c r="AU133" s="311"/>
      <c r="AV133" s="311"/>
      <c r="AW133" s="311"/>
      <c r="AX133" s="311"/>
      <c r="AY133" s="311"/>
      <c r="AZ133" s="311"/>
      <c r="BA133" s="311"/>
      <c r="BB133" s="311"/>
      <c r="BC133" s="311"/>
      <c r="BD133" s="311"/>
      <c r="BE133" s="311"/>
      <c r="BF133" s="311"/>
      <c r="BG133" s="311"/>
      <c r="BH133" s="311"/>
      <c r="BI133" s="311"/>
      <c r="BJ133" s="311"/>
      <c r="BK133" s="311"/>
      <c r="BL133" s="311"/>
      <c r="BM133" s="311"/>
      <c r="BN133" s="311"/>
      <c r="BO133" s="311"/>
      <c r="BP133" s="311"/>
      <c r="BQ133" s="311"/>
      <c r="BR133" s="311"/>
      <c r="BS133" s="311"/>
      <c r="BT133" s="311"/>
      <c r="BU133" s="311"/>
      <c r="BV133" s="311"/>
      <c r="BW133" s="311"/>
      <c r="BX133" s="311"/>
      <c r="BY133" s="311"/>
      <c r="BZ133" s="311"/>
      <c r="CA133" s="311"/>
      <c r="CB133" s="311"/>
      <c r="CC133" s="311"/>
      <c r="CD133" s="311"/>
      <c r="CE133" s="311"/>
      <c r="CF133" s="311"/>
    </row>
    <row r="134" spans="1:84" ht="12.65" customHeight="1" x14ac:dyDescent="0.35">
      <c r="A134" s="369"/>
      <c r="B134" s="369"/>
      <c r="C134" s="378"/>
      <c r="D134" s="371"/>
      <c r="E134" s="371"/>
      <c r="F134" s="355"/>
      <c r="G134" s="311"/>
      <c r="H134" s="311"/>
      <c r="I134" s="311"/>
      <c r="J134" s="311"/>
      <c r="K134" s="311"/>
      <c r="L134" s="311"/>
      <c r="M134" s="311"/>
      <c r="N134" s="311"/>
      <c r="O134" s="311"/>
      <c r="P134" s="311"/>
      <c r="Q134" s="311"/>
      <c r="R134" s="311"/>
      <c r="S134" s="311"/>
      <c r="T134" s="311"/>
      <c r="U134" s="311"/>
      <c r="V134" s="311"/>
      <c r="W134" s="311"/>
      <c r="X134" s="311"/>
      <c r="Y134" s="311"/>
      <c r="Z134" s="311"/>
      <c r="AA134" s="311"/>
      <c r="AB134" s="311"/>
      <c r="AC134" s="311"/>
      <c r="AD134" s="311"/>
      <c r="AE134" s="311"/>
      <c r="AF134" s="311"/>
      <c r="AG134" s="311"/>
      <c r="AH134" s="311"/>
      <c r="AI134" s="311"/>
      <c r="AJ134" s="311"/>
      <c r="AK134" s="311"/>
      <c r="AL134" s="311"/>
      <c r="AM134" s="311"/>
      <c r="AN134" s="311"/>
      <c r="AO134" s="311"/>
      <c r="AP134" s="311"/>
      <c r="AQ134" s="311"/>
      <c r="AR134" s="311"/>
      <c r="AS134" s="311"/>
      <c r="AT134" s="311"/>
      <c r="AU134" s="311"/>
      <c r="AV134" s="311"/>
      <c r="AW134" s="311"/>
      <c r="AX134" s="311"/>
      <c r="AY134" s="311"/>
      <c r="AZ134" s="311"/>
      <c r="BA134" s="311"/>
      <c r="BB134" s="311"/>
      <c r="BC134" s="311"/>
      <c r="BD134" s="311"/>
      <c r="BE134" s="311"/>
      <c r="BF134" s="311"/>
      <c r="BG134" s="311"/>
      <c r="BH134" s="311"/>
      <c r="BI134" s="311"/>
      <c r="BJ134" s="311"/>
      <c r="BK134" s="311"/>
      <c r="BL134" s="311"/>
      <c r="BM134" s="311"/>
      <c r="BN134" s="311"/>
      <c r="BO134" s="311"/>
      <c r="BP134" s="311"/>
      <c r="BQ134" s="311"/>
      <c r="BR134" s="311"/>
      <c r="BS134" s="311"/>
      <c r="BT134" s="311"/>
      <c r="BU134" s="311"/>
      <c r="BV134" s="311"/>
      <c r="BW134" s="311"/>
      <c r="BX134" s="311"/>
      <c r="BY134" s="311"/>
      <c r="BZ134" s="311"/>
      <c r="CA134" s="311"/>
      <c r="CB134" s="311"/>
      <c r="CC134" s="311"/>
      <c r="CD134" s="311"/>
      <c r="CE134" s="311"/>
      <c r="CF134" s="311"/>
    </row>
    <row r="135" spans="1:84" ht="12.65" customHeight="1" x14ac:dyDescent="0.35">
      <c r="A135" s="369"/>
      <c r="B135" s="369"/>
      <c r="C135" s="378"/>
      <c r="D135" s="371"/>
      <c r="E135" s="371"/>
      <c r="F135" s="355"/>
      <c r="G135" s="311"/>
      <c r="H135" s="311"/>
      <c r="I135" s="311"/>
      <c r="J135" s="311"/>
      <c r="K135" s="311"/>
      <c r="L135" s="311"/>
      <c r="M135" s="311"/>
      <c r="N135" s="311"/>
      <c r="O135" s="311"/>
      <c r="P135" s="311"/>
      <c r="Q135" s="311"/>
      <c r="R135" s="311"/>
      <c r="S135" s="311"/>
      <c r="T135" s="311"/>
      <c r="U135" s="311"/>
      <c r="V135" s="311"/>
      <c r="W135" s="311"/>
      <c r="X135" s="311"/>
      <c r="Y135" s="311"/>
      <c r="Z135" s="311"/>
      <c r="AA135" s="311"/>
      <c r="AB135" s="311"/>
      <c r="AC135" s="311"/>
      <c r="AD135" s="311"/>
      <c r="AE135" s="311"/>
      <c r="AF135" s="311"/>
      <c r="AG135" s="311"/>
      <c r="AH135" s="311"/>
      <c r="AI135" s="311"/>
      <c r="AJ135" s="311"/>
      <c r="AK135" s="311"/>
      <c r="AL135" s="311"/>
      <c r="AM135" s="311"/>
      <c r="AN135" s="311"/>
      <c r="AO135" s="311"/>
      <c r="AP135" s="311"/>
      <c r="AQ135" s="311"/>
      <c r="AR135" s="311"/>
      <c r="AS135" s="311"/>
      <c r="AT135" s="311"/>
      <c r="AU135" s="311"/>
      <c r="AV135" s="311"/>
      <c r="AW135" s="311"/>
      <c r="AX135" s="311"/>
      <c r="AY135" s="311"/>
      <c r="AZ135" s="311"/>
      <c r="BA135" s="311"/>
      <c r="BB135" s="311"/>
      <c r="BC135" s="311"/>
      <c r="BD135" s="311"/>
      <c r="BE135" s="311"/>
      <c r="BF135" s="311"/>
      <c r="BG135" s="311"/>
      <c r="BH135" s="311"/>
      <c r="BI135" s="311"/>
      <c r="BJ135" s="311"/>
      <c r="BK135" s="311"/>
      <c r="BL135" s="311"/>
      <c r="BM135" s="311"/>
      <c r="BN135" s="311"/>
      <c r="BO135" s="311"/>
      <c r="BP135" s="311"/>
      <c r="BQ135" s="311"/>
      <c r="BR135" s="311"/>
      <c r="BS135" s="311"/>
      <c r="BT135" s="311"/>
      <c r="BU135" s="311"/>
      <c r="BV135" s="311"/>
      <c r="BW135" s="311"/>
      <c r="BX135" s="311"/>
      <c r="BY135" s="311"/>
      <c r="BZ135" s="311"/>
      <c r="CA135" s="311"/>
      <c r="CB135" s="311"/>
      <c r="CC135" s="311"/>
      <c r="CD135" s="311"/>
      <c r="CE135" s="311"/>
      <c r="CF135" s="311"/>
    </row>
    <row r="136" spans="1:84" ht="18" customHeight="1" x14ac:dyDescent="0.35">
      <c r="A136" s="369"/>
      <c r="B136" s="369"/>
      <c r="C136" s="378"/>
      <c r="D136" s="371"/>
      <c r="E136" s="371"/>
      <c r="F136" s="355"/>
      <c r="G136" s="311"/>
      <c r="H136" s="311"/>
      <c r="I136" s="311"/>
      <c r="J136" s="311"/>
      <c r="K136" s="311"/>
      <c r="L136" s="311"/>
      <c r="M136" s="311"/>
      <c r="N136" s="311"/>
      <c r="O136" s="311"/>
      <c r="P136" s="311"/>
      <c r="Q136" s="311"/>
      <c r="R136" s="311"/>
      <c r="S136" s="311"/>
      <c r="T136" s="311"/>
      <c r="U136" s="311"/>
      <c r="V136" s="311"/>
      <c r="W136" s="311"/>
      <c r="X136" s="311"/>
      <c r="Y136" s="311"/>
      <c r="Z136" s="311"/>
      <c r="AA136" s="311"/>
      <c r="AB136" s="311"/>
      <c r="AC136" s="311"/>
      <c r="AD136" s="311"/>
      <c r="AE136" s="311"/>
      <c r="AF136" s="311"/>
      <c r="AG136" s="311"/>
      <c r="AH136" s="311"/>
      <c r="AI136" s="311"/>
      <c r="AJ136" s="311"/>
      <c r="AK136" s="311"/>
      <c r="AL136" s="311"/>
      <c r="AM136" s="311"/>
      <c r="AN136" s="311"/>
      <c r="AO136" s="311"/>
      <c r="AP136" s="311"/>
      <c r="AQ136" s="311"/>
      <c r="AR136" s="311"/>
      <c r="AS136" s="311"/>
      <c r="AT136" s="311"/>
      <c r="AU136" s="311"/>
      <c r="AV136" s="311"/>
      <c r="AW136" s="311"/>
      <c r="AX136" s="311"/>
      <c r="AY136" s="311"/>
      <c r="AZ136" s="311"/>
      <c r="BA136" s="311"/>
      <c r="BB136" s="311"/>
      <c r="BC136" s="311"/>
      <c r="BD136" s="311"/>
      <c r="BE136" s="311"/>
      <c r="BF136" s="311"/>
      <c r="BG136" s="311"/>
      <c r="BH136" s="311"/>
      <c r="BI136" s="311"/>
      <c r="BJ136" s="311"/>
      <c r="BK136" s="311"/>
      <c r="BL136" s="311"/>
      <c r="BM136" s="311"/>
      <c r="BN136" s="311"/>
      <c r="BO136" s="311"/>
      <c r="BP136" s="311"/>
      <c r="BQ136" s="311"/>
      <c r="BR136" s="311"/>
      <c r="BS136" s="311"/>
      <c r="BT136" s="311"/>
      <c r="BU136" s="311"/>
      <c r="BV136" s="311"/>
      <c r="BW136" s="311"/>
      <c r="BX136" s="311"/>
      <c r="BY136" s="311"/>
      <c r="BZ136" s="311"/>
      <c r="CA136" s="311"/>
      <c r="CB136" s="311"/>
      <c r="CC136" s="311"/>
      <c r="CD136" s="311"/>
      <c r="CE136" s="311"/>
      <c r="CF136" s="311"/>
    </row>
    <row r="137" spans="1:84" ht="12.65" customHeight="1" x14ac:dyDescent="0.35">
      <c r="A137" s="385" t="s">
        <v>1240</v>
      </c>
      <c r="B137" s="384"/>
      <c r="C137" s="384"/>
      <c r="D137" s="384"/>
      <c r="E137" s="384"/>
      <c r="F137" s="355"/>
      <c r="G137" s="311"/>
      <c r="H137" s="311"/>
      <c r="I137" s="311"/>
      <c r="J137" s="311"/>
      <c r="K137" s="311"/>
      <c r="L137" s="311"/>
      <c r="M137" s="311"/>
      <c r="N137" s="311"/>
      <c r="O137" s="311"/>
      <c r="P137" s="311"/>
      <c r="Q137" s="311"/>
      <c r="R137" s="311"/>
      <c r="S137" s="311"/>
      <c r="T137" s="311"/>
      <c r="U137" s="311"/>
      <c r="V137" s="311"/>
      <c r="W137" s="311"/>
      <c r="X137" s="311"/>
      <c r="Y137" s="311"/>
      <c r="Z137" s="311"/>
      <c r="AA137" s="311"/>
      <c r="AB137" s="311"/>
      <c r="AC137" s="311"/>
      <c r="AD137" s="311"/>
      <c r="AE137" s="311"/>
      <c r="AF137" s="311"/>
      <c r="AG137" s="311"/>
      <c r="AH137" s="311"/>
      <c r="AI137" s="311"/>
      <c r="AJ137" s="311"/>
      <c r="AK137" s="311"/>
      <c r="AL137" s="311"/>
      <c r="AM137" s="311"/>
      <c r="AN137" s="311"/>
      <c r="AO137" s="311"/>
      <c r="AP137" s="311"/>
      <c r="AQ137" s="311"/>
      <c r="AR137" s="311"/>
      <c r="AS137" s="311"/>
      <c r="AT137" s="311"/>
      <c r="AU137" s="311"/>
      <c r="AV137" s="311"/>
      <c r="AW137" s="311"/>
      <c r="AX137" s="311"/>
      <c r="AY137" s="311"/>
      <c r="AZ137" s="311"/>
      <c r="BA137" s="311"/>
      <c r="BB137" s="311"/>
      <c r="BC137" s="311"/>
      <c r="BD137" s="311"/>
      <c r="BE137" s="311"/>
      <c r="BF137" s="311"/>
      <c r="BG137" s="311"/>
      <c r="BH137" s="311"/>
      <c r="BI137" s="311"/>
      <c r="BJ137" s="311"/>
      <c r="BK137" s="311"/>
      <c r="BL137" s="311"/>
      <c r="BM137" s="311"/>
      <c r="BN137" s="311"/>
      <c r="BO137" s="311"/>
      <c r="BP137" s="311"/>
      <c r="BQ137" s="311"/>
      <c r="BR137" s="311"/>
      <c r="BS137" s="311"/>
      <c r="BT137" s="311"/>
      <c r="BU137" s="311"/>
      <c r="BV137" s="311"/>
      <c r="BW137" s="311"/>
      <c r="BX137" s="311"/>
      <c r="BY137" s="311"/>
      <c r="BZ137" s="311"/>
      <c r="CA137" s="311"/>
      <c r="CB137" s="311"/>
      <c r="CC137" s="311"/>
      <c r="CD137" s="311"/>
      <c r="CE137" s="311"/>
      <c r="CF137" s="311"/>
    </row>
    <row r="138" spans="1:84" ht="12.65" customHeight="1" x14ac:dyDescent="0.35">
      <c r="A138" s="394" t="s">
        <v>295</v>
      </c>
      <c r="B138" s="372" t="s">
        <v>296</v>
      </c>
      <c r="C138" s="379" t="s">
        <v>297</v>
      </c>
      <c r="D138" s="372" t="s">
        <v>132</v>
      </c>
      <c r="E138" s="372" t="s">
        <v>203</v>
      </c>
      <c r="F138" s="355"/>
      <c r="G138" s="311"/>
      <c r="H138" s="311"/>
      <c r="I138" s="311"/>
      <c r="J138" s="311"/>
      <c r="K138" s="311"/>
      <c r="L138" s="311"/>
      <c r="M138" s="311"/>
      <c r="N138" s="311"/>
      <c r="O138" s="311"/>
      <c r="P138" s="311"/>
      <c r="Q138" s="311"/>
      <c r="R138" s="311"/>
      <c r="S138" s="311"/>
      <c r="T138" s="311"/>
      <c r="U138" s="311"/>
      <c r="V138" s="311"/>
      <c r="W138" s="311"/>
      <c r="X138" s="311"/>
      <c r="Y138" s="311"/>
      <c r="Z138" s="311"/>
      <c r="AA138" s="311"/>
      <c r="AB138" s="311"/>
      <c r="AC138" s="311"/>
      <c r="AD138" s="311"/>
      <c r="AE138" s="311"/>
      <c r="AF138" s="311"/>
      <c r="AG138" s="311"/>
      <c r="AH138" s="311"/>
      <c r="AI138" s="311"/>
      <c r="AJ138" s="311"/>
      <c r="AK138" s="311"/>
      <c r="AL138" s="311"/>
      <c r="AM138" s="311"/>
      <c r="AN138" s="311"/>
      <c r="AO138" s="311"/>
      <c r="AP138" s="311"/>
      <c r="AQ138" s="311"/>
      <c r="AR138" s="311"/>
      <c r="AS138" s="311"/>
      <c r="AT138" s="311"/>
      <c r="AU138" s="311"/>
      <c r="AV138" s="311"/>
      <c r="AW138" s="311"/>
      <c r="AX138" s="311"/>
      <c r="AY138" s="311"/>
      <c r="AZ138" s="311"/>
      <c r="BA138" s="311"/>
      <c r="BB138" s="311"/>
      <c r="BC138" s="311"/>
      <c r="BD138" s="311"/>
      <c r="BE138" s="311"/>
      <c r="BF138" s="311"/>
      <c r="BG138" s="311"/>
      <c r="BH138" s="311"/>
      <c r="BI138" s="311"/>
      <c r="BJ138" s="311"/>
      <c r="BK138" s="311"/>
      <c r="BL138" s="311"/>
      <c r="BM138" s="311"/>
      <c r="BN138" s="311"/>
      <c r="BO138" s="311"/>
      <c r="BP138" s="311"/>
      <c r="BQ138" s="311"/>
      <c r="BR138" s="311"/>
      <c r="BS138" s="311"/>
      <c r="BT138" s="311"/>
      <c r="BU138" s="311"/>
      <c r="BV138" s="311"/>
      <c r="BW138" s="311"/>
      <c r="BX138" s="311"/>
      <c r="BY138" s="311"/>
      <c r="BZ138" s="311"/>
      <c r="CA138" s="311"/>
      <c r="CB138" s="311"/>
      <c r="CC138" s="311"/>
      <c r="CD138" s="311"/>
      <c r="CE138" s="311"/>
      <c r="CF138" s="311"/>
    </row>
    <row r="139" spans="1:84" ht="12.65" customHeight="1" x14ac:dyDescent="0.35">
      <c r="A139" s="369" t="s">
        <v>277</v>
      </c>
      <c r="B139" s="370">
        <v>797</v>
      </c>
      <c r="C139" s="376">
        <v>403</v>
      </c>
      <c r="D139" s="370">
        <v>248</v>
      </c>
      <c r="E139" s="371">
        <v>1448</v>
      </c>
      <c r="F139" s="355"/>
      <c r="G139" s="311"/>
      <c r="H139" s="311"/>
      <c r="I139" s="311"/>
      <c r="J139" s="311"/>
      <c r="K139" s="311"/>
      <c r="L139" s="311"/>
      <c r="M139" s="311"/>
      <c r="N139" s="311"/>
      <c r="O139" s="311"/>
      <c r="P139" s="311"/>
      <c r="Q139" s="311"/>
      <c r="R139" s="311"/>
      <c r="S139" s="311"/>
      <c r="T139" s="311"/>
      <c r="U139" s="311"/>
      <c r="V139" s="311"/>
      <c r="W139" s="311"/>
      <c r="X139" s="311"/>
      <c r="Y139" s="311"/>
      <c r="Z139" s="311"/>
      <c r="AA139" s="311"/>
      <c r="AB139" s="311"/>
      <c r="AC139" s="311"/>
      <c r="AD139" s="311"/>
      <c r="AE139" s="311"/>
      <c r="AF139" s="311"/>
      <c r="AG139" s="311"/>
      <c r="AH139" s="311"/>
      <c r="AI139" s="311"/>
      <c r="AJ139" s="311"/>
      <c r="AK139" s="311"/>
      <c r="AL139" s="311"/>
      <c r="AM139" s="311"/>
      <c r="AN139" s="311"/>
      <c r="AO139" s="311"/>
      <c r="AP139" s="311"/>
      <c r="AQ139" s="311"/>
      <c r="AR139" s="311"/>
      <c r="AS139" s="311"/>
      <c r="AT139" s="311"/>
      <c r="AU139" s="311"/>
      <c r="AV139" s="311"/>
      <c r="AW139" s="311"/>
      <c r="AX139" s="311"/>
      <c r="AY139" s="311"/>
      <c r="AZ139" s="311"/>
      <c r="BA139" s="311"/>
      <c r="BB139" s="311"/>
      <c r="BC139" s="311"/>
      <c r="BD139" s="311"/>
      <c r="BE139" s="311"/>
      <c r="BF139" s="311"/>
      <c r="BG139" s="311"/>
      <c r="BH139" s="311"/>
      <c r="BI139" s="311"/>
      <c r="BJ139" s="311"/>
      <c r="BK139" s="311"/>
      <c r="BL139" s="311"/>
      <c r="BM139" s="311"/>
      <c r="BN139" s="311"/>
      <c r="BO139" s="311"/>
      <c r="BP139" s="311"/>
      <c r="BQ139" s="311"/>
      <c r="BR139" s="311"/>
      <c r="BS139" s="311"/>
      <c r="BT139" s="311"/>
      <c r="BU139" s="311"/>
      <c r="BV139" s="311"/>
      <c r="BW139" s="311"/>
      <c r="BX139" s="311"/>
      <c r="BY139" s="311"/>
      <c r="BZ139" s="311"/>
      <c r="CA139" s="311"/>
      <c r="CB139" s="311"/>
      <c r="CC139" s="311"/>
      <c r="CD139" s="311"/>
      <c r="CE139" s="311"/>
      <c r="CF139" s="311"/>
    </row>
    <row r="140" spans="1:84" ht="12.65" customHeight="1" x14ac:dyDescent="0.35">
      <c r="A140" s="369" t="s">
        <v>215</v>
      </c>
      <c r="B140" s="370">
        <v>2767</v>
      </c>
      <c r="C140" s="376">
        <v>1070</v>
      </c>
      <c r="D140" s="370">
        <v>693</v>
      </c>
      <c r="E140" s="371">
        <v>4530</v>
      </c>
      <c r="F140" s="355"/>
      <c r="G140" s="311"/>
      <c r="H140" s="311"/>
      <c r="I140" s="311"/>
      <c r="J140" s="311"/>
      <c r="K140" s="311"/>
      <c r="L140" s="311"/>
      <c r="M140" s="311"/>
      <c r="N140" s="311"/>
      <c r="O140" s="311"/>
      <c r="P140" s="311"/>
      <c r="Q140" s="311"/>
      <c r="R140" s="311"/>
      <c r="S140" s="311"/>
      <c r="T140" s="311"/>
      <c r="U140" s="311"/>
      <c r="V140" s="311"/>
      <c r="W140" s="311"/>
      <c r="X140" s="311"/>
      <c r="Y140" s="311"/>
      <c r="Z140" s="311"/>
      <c r="AA140" s="311"/>
      <c r="AB140" s="311"/>
      <c r="AC140" s="311"/>
      <c r="AD140" s="311"/>
      <c r="AE140" s="311"/>
      <c r="AF140" s="311"/>
      <c r="AG140" s="311"/>
      <c r="AH140" s="311"/>
      <c r="AI140" s="311"/>
      <c r="AJ140" s="311"/>
      <c r="AK140" s="311"/>
      <c r="AL140" s="311"/>
      <c r="AM140" s="311"/>
      <c r="AN140" s="311"/>
      <c r="AO140" s="311"/>
      <c r="AP140" s="311"/>
      <c r="AQ140" s="311"/>
      <c r="AR140" s="311"/>
      <c r="AS140" s="311"/>
      <c r="AT140" s="311"/>
      <c r="AU140" s="311"/>
      <c r="AV140" s="311"/>
      <c r="AW140" s="311"/>
      <c r="AX140" s="311"/>
      <c r="AY140" s="311"/>
      <c r="AZ140" s="311"/>
      <c r="BA140" s="311"/>
      <c r="BB140" s="311"/>
      <c r="BC140" s="311"/>
      <c r="BD140" s="311"/>
      <c r="BE140" s="311"/>
      <c r="BF140" s="311"/>
      <c r="BG140" s="311"/>
      <c r="BH140" s="311"/>
      <c r="BI140" s="311"/>
      <c r="BJ140" s="311"/>
      <c r="BK140" s="311"/>
      <c r="BL140" s="311"/>
      <c r="BM140" s="311"/>
      <c r="BN140" s="311"/>
      <c r="BO140" s="311"/>
      <c r="BP140" s="311"/>
      <c r="BQ140" s="311"/>
      <c r="BR140" s="311"/>
      <c r="BS140" s="311"/>
      <c r="BT140" s="311"/>
      <c r="BU140" s="311"/>
      <c r="BV140" s="311"/>
      <c r="BW140" s="311"/>
      <c r="BX140" s="311"/>
      <c r="BY140" s="311"/>
      <c r="BZ140" s="311"/>
      <c r="CA140" s="311"/>
      <c r="CB140" s="311"/>
      <c r="CC140" s="311"/>
      <c r="CD140" s="311"/>
      <c r="CE140" s="311"/>
      <c r="CF140" s="311"/>
    </row>
    <row r="141" spans="1:84" ht="12.65" customHeight="1" x14ac:dyDescent="0.35">
      <c r="A141" s="369" t="s">
        <v>298</v>
      </c>
      <c r="B141" s="370">
        <v>77932</v>
      </c>
      <c r="C141" s="370">
        <v>58215</v>
      </c>
      <c r="D141" s="370">
        <v>57693</v>
      </c>
      <c r="E141" s="371">
        <v>193840</v>
      </c>
      <c r="F141" s="355"/>
      <c r="G141" s="311"/>
      <c r="H141" s="311"/>
      <c r="I141" s="311"/>
      <c r="J141" s="311"/>
      <c r="K141" s="311"/>
      <c r="L141" s="311"/>
      <c r="M141" s="311"/>
      <c r="N141" s="311"/>
      <c r="O141" s="311"/>
      <c r="P141" s="311"/>
      <c r="Q141" s="311"/>
      <c r="R141" s="311"/>
      <c r="S141" s="311"/>
      <c r="T141" s="311"/>
      <c r="U141" s="311"/>
      <c r="V141" s="311"/>
      <c r="W141" s="311"/>
      <c r="X141" s="311"/>
      <c r="Y141" s="311"/>
      <c r="Z141" s="311"/>
      <c r="AA141" s="311"/>
      <c r="AB141" s="311"/>
      <c r="AC141" s="311"/>
      <c r="AD141" s="311"/>
      <c r="AE141" s="311"/>
      <c r="AF141" s="311"/>
      <c r="AG141" s="311"/>
      <c r="AH141" s="311"/>
      <c r="AI141" s="311"/>
      <c r="AJ141" s="311"/>
      <c r="AK141" s="311"/>
      <c r="AL141" s="311"/>
      <c r="AM141" s="311"/>
      <c r="AN141" s="311"/>
      <c r="AO141" s="311"/>
      <c r="AP141" s="311"/>
      <c r="AQ141" s="311"/>
      <c r="AR141" s="311"/>
      <c r="AS141" s="311"/>
      <c r="AT141" s="311"/>
      <c r="AU141" s="311"/>
      <c r="AV141" s="311"/>
      <c r="AW141" s="311"/>
      <c r="AX141" s="311"/>
      <c r="AY141" s="311"/>
      <c r="AZ141" s="311"/>
      <c r="BA141" s="311"/>
      <c r="BB141" s="311"/>
      <c r="BC141" s="311"/>
      <c r="BD141" s="311"/>
      <c r="BE141" s="311"/>
      <c r="BF141" s="311"/>
      <c r="BG141" s="311"/>
      <c r="BH141" s="311"/>
      <c r="BI141" s="311"/>
      <c r="BJ141" s="311"/>
      <c r="BK141" s="311"/>
      <c r="BL141" s="311"/>
      <c r="BM141" s="311"/>
      <c r="BN141" s="311"/>
      <c r="BO141" s="311"/>
      <c r="BP141" s="311"/>
      <c r="BQ141" s="311"/>
      <c r="BR141" s="311"/>
      <c r="BS141" s="311"/>
      <c r="BT141" s="311"/>
      <c r="BU141" s="311"/>
      <c r="BV141" s="311"/>
      <c r="BW141" s="311"/>
      <c r="BX141" s="311"/>
      <c r="BY141" s="311"/>
      <c r="BZ141" s="311"/>
      <c r="CA141" s="311"/>
      <c r="CB141" s="311"/>
      <c r="CC141" s="311"/>
      <c r="CD141" s="311"/>
      <c r="CE141" s="311"/>
      <c r="CF141" s="311"/>
    </row>
    <row r="142" spans="1:84" ht="12.65" customHeight="1" x14ac:dyDescent="0.35">
      <c r="A142" s="369" t="s">
        <v>245</v>
      </c>
      <c r="B142" s="370">
        <v>30618993.34</v>
      </c>
      <c r="C142" s="376">
        <v>14884352.93</v>
      </c>
      <c r="D142" s="370">
        <v>10629560.970000001</v>
      </c>
      <c r="E142" s="371">
        <v>56132907.239999995</v>
      </c>
      <c r="F142" s="361"/>
      <c r="G142" s="311"/>
      <c r="H142" s="311"/>
      <c r="I142" s="311"/>
      <c r="J142" s="311"/>
      <c r="K142" s="311"/>
      <c r="L142" s="311"/>
      <c r="M142" s="311"/>
      <c r="N142" s="311"/>
      <c r="O142" s="311"/>
      <c r="P142" s="311"/>
      <c r="Q142" s="311"/>
      <c r="R142" s="311"/>
      <c r="S142" s="311"/>
      <c r="T142" s="311"/>
      <c r="U142" s="311"/>
      <c r="V142" s="311"/>
      <c r="W142" s="311"/>
      <c r="X142" s="311"/>
      <c r="Y142" s="311"/>
      <c r="Z142" s="311"/>
      <c r="AA142" s="311"/>
      <c r="AB142" s="311"/>
      <c r="AC142" s="311"/>
      <c r="AD142" s="311"/>
      <c r="AE142" s="311"/>
      <c r="AF142" s="311"/>
      <c r="AG142" s="311"/>
      <c r="AH142" s="311"/>
      <c r="AI142" s="311"/>
      <c r="AJ142" s="311"/>
      <c r="AK142" s="311"/>
      <c r="AL142" s="311"/>
      <c r="AM142" s="311"/>
      <c r="AN142" s="311"/>
      <c r="AO142" s="311"/>
      <c r="AP142" s="311"/>
      <c r="AQ142" s="311"/>
      <c r="AR142" s="311"/>
      <c r="AS142" s="311"/>
      <c r="AT142" s="311"/>
      <c r="AU142" s="311"/>
      <c r="AV142" s="311"/>
      <c r="AW142" s="311"/>
      <c r="AX142" s="311"/>
      <c r="AY142" s="311"/>
      <c r="AZ142" s="311"/>
      <c r="BA142" s="311"/>
      <c r="BB142" s="311"/>
      <c r="BC142" s="311"/>
      <c r="BD142" s="311"/>
      <c r="BE142" s="311"/>
      <c r="BF142" s="311"/>
      <c r="BG142" s="311"/>
      <c r="BH142" s="311"/>
      <c r="BI142" s="311"/>
      <c r="BJ142" s="311"/>
      <c r="BK142" s="311"/>
      <c r="BL142" s="311"/>
      <c r="BM142" s="311"/>
      <c r="BN142" s="311"/>
      <c r="BO142" s="311"/>
      <c r="BP142" s="311"/>
      <c r="BQ142" s="311"/>
      <c r="BR142" s="311"/>
      <c r="BS142" s="311"/>
      <c r="BT142" s="311"/>
      <c r="BU142" s="311"/>
      <c r="BV142" s="311"/>
      <c r="BW142" s="311"/>
      <c r="BX142" s="311"/>
      <c r="BY142" s="311"/>
      <c r="BZ142" s="311"/>
      <c r="CA142" s="311"/>
      <c r="CB142" s="311"/>
      <c r="CC142" s="311"/>
      <c r="CD142" s="311"/>
      <c r="CE142" s="311"/>
      <c r="CF142" s="311"/>
    </row>
    <row r="143" spans="1:84" ht="12.65" customHeight="1" x14ac:dyDescent="0.35">
      <c r="A143" s="369" t="s">
        <v>246</v>
      </c>
      <c r="B143" s="370">
        <v>89527160.109999999</v>
      </c>
      <c r="C143" s="376">
        <v>60247304.5</v>
      </c>
      <c r="D143" s="370">
        <v>57621200.340000004</v>
      </c>
      <c r="E143" s="371">
        <v>207395664.95000002</v>
      </c>
      <c r="F143" s="361"/>
      <c r="G143" s="311"/>
      <c r="H143" s="311"/>
      <c r="I143" s="311"/>
      <c r="J143" s="311"/>
      <c r="K143" s="311"/>
      <c r="L143" s="311"/>
      <c r="M143" s="311"/>
      <c r="N143" s="311"/>
      <c r="O143" s="311"/>
      <c r="P143" s="311"/>
      <c r="Q143" s="311"/>
      <c r="R143" s="311"/>
      <c r="S143" s="311"/>
      <c r="T143" s="311"/>
      <c r="U143" s="311"/>
      <c r="V143" s="311"/>
      <c r="W143" s="311"/>
      <c r="X143" s="311"/>
      <c r="Y143" s="311"/>
      <c r="Z143" s="311"/>
      <c r="AA143" s="311"/>
      <c r="AB143" s="311"/>
      <c r="AC143" s="311"/>
      <c r="AD143" s="311"/>
      <c r="AE143" s="311"/>
      <c r="AF143" s="311"/>
      <c r="AG143" s="311"/>
      <c r="AH143" s="311"/>
      <c r="AI143" s="311"/>
      <c r="AJ143" s="311"/>
      <c r="AK143" s="311"/>
      <c r="AL143" s="311"/>
      <c r="AM143" s="311"/>
      <c r="AN143" s="311"/>
      <c r="AO143" s="311"/>
      <c r="AP143" s="311"/>
      <c r="AQ143" s="311"/>
      <c r="AR143" s="311"/>
      <c r="AS143" s="311"/>
      <c r="AT143" s="311"/>
      <c r="AU143" s="311"/>
      <c r="AV143" s="311"/>
      <c r="AW143" s="311"/>
      <c r="AX143" s="311"/>
      <c r="AY143" s="311"/>
      <c r="AZ143" s="311"/>
      <c r="BA143" s="311"/>
      <c r="BB143" s="311"/>
      <c r="BC143" s="311"/>
      <c r="BD143" s="311"/>
      <c r="BE143" s="311"/>
      <c r="BF143" s="311"/>
      <c r="BG143" s="311"/>
      <c r="BH143" s="311"/>
      <c r="BI143" s="311"/>
      <c r="BJ143" s="311"/>
      <c r="BK143" s="311"/>
      <c r="BL143" s="311"/>
      <c r="BM143" s="311"/>
      <c r="BN143" s="311"/>
      <c r="BO143" s="311"/>
      <c r="BP143" s="311"/>
      <c r="BQ143" s="311"/>
      <c r="BR143" s="311"/>
      <c r="BS143" s="311"/>
      <c r="BT143" s="311"/>
      <c r="BU143" s="311"/>
      <c r="BV143" s="311"/>
      <c r="BW143" s="311"/>
      <c r="BX143" s="311"/>
      <c r="BY143" s="311"/>
      <c r="BZ143" s="311"/>
      <c r="CA143" s="311"/>
      <c r="CB143" s="311"/>
      <c r="CC143" s="311"/>
      <c r="CD143" s="311"/>
      <c r="CE143" s="311"/>
      <c r="CF143" s="311"/>
    </row>
    <row r="144" spans="1:84" ht="12.65" customHeight="1" x14ac:dyDescent="0.35">
      <c r="A144" s="394" t="s">
        <v>299</v>
      </c>
      <c r="B144" s="372" t="s">
        <v>296</v>
      </c>
      <c r="C144" s="379" t="s">
        <v>297</v>
      </c>
      <c r="D144" s="372" t="s">
        <v>132</v>
      </c>
      <c r="E144" s="372" t="s">
        <v>203</v>
      </c>
      <c r="F144" s="355"/>
      <c r="G144" s="311"/>
      <c r="H144" s="311"/>
      <c r="I144" s="311"/>
      <c r="J144" s="311"/>
      <c r="K144" s="311"/>
      <c r="L144" s="311"/>
      <c r="M144" s="311"/>
      <c r="N144" s="311"/>
      <c r="O144" s="311"/>
      <c r="P144" s="311"/>
      <c r="Q144" s="311"/>
      <c r="R144" s="311"/>
      <c r="S144" s="311"/>
      <c r="T144" s="311"/>
      <c r="U144" s="311"/>
      <c r="V144" s="311"/>
      <c r="W144" s="311"/>
      <c r="X144" s="311"/>
      <c r="Y144" s="311"/>
      <c r="Z144" s="311"/>
      <c r="AA144" s="311"/>
      <c r="AB144" s="311"/>
      <c r="AC144" s="311"/>
      <c r="AD144" s="311"/>
      <c r="AE144" s="311"/>
      <c r="AF144" s="311"/>
      <c r="AG144" s="311"/>
      <c r="AH144" s="311"/>
      <c r="AI144" s="311"/>
      <c r="AJ144" s="311"/>
      <c r="AK144" s="311"/>
      <c r="AL144" s="311"/>
      <c r="AM144" s="311"/>
      <c r="AN144" s="311"/>
      <c r="AO144" s="311"/>
      <c r="AP144" s="311"/>
      <c r="AQ144" s="311"/>
      <c r="AR144" s="311"/>
      <c r="AS144" s="311"/>
      <c r="AT144" s="311"/>
      <c r="AU144" s="311"/>
      <c r="AV144" s="311"/>
      <c r="AW144" s="311"/>
      <c r="AX144" s="311"/>
      <c r="AY144" s="311"/>
      <c r="AZ144" s="311"/>
      <c r="BA144" s="311"/>
      <c r="BB144" s="311"/>
      <c r="BC144" s="311"/>
      <c r="BD144" s="311"/>
      <c r="BE144" s="311"/>
      <c r="BF144" s="311"/>
      <c r="BG144" s="311"/>
      <c r="BH144" s="311"/>
      <c r="BI144" s="311"/>
      <c r="BJ144" s="311"/>
      <c r="BK144" s="311"/>
      <c r="BL144" s="311"/>
      <c r="BM144" s="311"/>
      <c r="BN144" s="311"/>
      <c r="BO144" s="311"/>
      <c r="BP144" s="311"/>
      <c r="BQ144" s="311"/>
      <c r="BR144" s="311"/>
      <c r="BS144" s="311"/>
      <c r="BT144" s="311"/>
      <c r="BU144" s="311"/>
      <c r="BV144" s="311"/>
      <c r="BW144" s="311"/>
      <c r="BX144" s="311"/>
      <c r="BY144" s="311"/>
      <c r="BZ144" s="311"/>
      <c r="CA144" s="311"/>
      <c r="CB144" s="311"/>
      <c r="CC144" s="311"/>
      <c r="CD144" s="311"/>
      <c r="CE144" s="311"/>
      <c r="CF144" s="311"/>
    </row>
    <row r="145" spans="1:84" ht="12.65" customHeight="1" x14ac:dyDescent="0.35">
      <c r="A145" s="369" t="s">
        <v>277</v>
      </c>
      <c r="B145" s="370"/>
      <c r="C145" s="376"/>
      <c r="D145" s="370"/>
      <c r="E145" s="371">
        <v>0</v>
      </c>
      <c r="F145" s="311"/>
      <c r="G145" s="311"/>
      <c r="H145" s="311"/>
      <c r="I145" s="311"/>
      <c r="J145" s="311"/>
      <c r="K145" s="311"/>
      <c r="L145" s="311"/>
      <c r="M145" s="311"/>
      <c r="N145" s="311"/>
      <c r="O145" s="311"/>
      <c r="P145" s="311"/>
      <c r="Q145" s="311"/>
      <c r="R145" s="311"/>
      <c r="S145" s="311"/>
      <c r="T145" s="311"/>
      <c r="U145" s="311"/>
      <c r="V145" s="311"/>
      <c r="W145" s="311"/>
      <c r="X145" s="311"/>
      <c r="Y145" s="311"/>
      <c r="Z145" s="311"/>
      <c r="AA145" s="311"/>
      <c r="AB145" s="311"/>
      <c r="AC145" s="311"/>
      <c r="AD145" s="311"/>
      <c r="AE145" s="311"/>
      <c r="AF145" s="311"/>
      <c r="AG145" s="311"/>
      <c r="AH145" s="311"/>
      <c r="AI145" s="311"/>
      <c r="AJ145" s="311"/>
      <c r="AK145" s="311"/>
      <c r="AL145" s="311"/>
      <c r="AM145" s="311"/>
      <c r="AN145" s="311"/>
      <c r="AO145" s="311"/>
      <c r="AP145" s="311"/>
      <c r="AQ145" s="311"/>
      <c r="AR145" s="311"/>
      <c r="AS145" s="311"/>
      <c r="AT145" s="311"/>
      <c r="AU145" s="311"/>
      <c r="AV145" s="311"/>
      <c r="AW145" s="311"/>
      <c r="AX145" s="311"/>
      <c r="AY145" s="311"/>
      <c r="AZ145" s="311"/>
      <c r="BA145" s="311"/>
      <c r="BB145" s="311"/>
      <c r="BC145" s="311"/>
      <c r="BD145" s="311"/>
      <c r="BE145" s="311"/>
      <c r="BF145" s="311"/>
      <c r="BG145" s="311"/>
      <c r="BH145" s="311"/>
      <c r="BI145" s="311"/>
      <c r="BJ145" s="311"/>
      <c r="BK145" s="311"/>
      <c r="BL145" s="311"/>
      <c r="BM145" s="311"/>
      <c r="BN145" s="311"/>
      <c r="BO145" s="311"/>
      <c r="BP145" s="311"/>
      <c r="BQ145" s="311"/>
      <c r="BR145" s="311"/>
      <c r="BS145" s="311"/>
      <c r="BT145" s="311"/>
      <c r="BU145" s="311"/>
      <c r="BV145" s="311"/>
      <c r="BW145" s="311"/>
      <c r="BX145" s="311"/>
      <c r="BY145" s="311"/>
      <c r="BZ145" s="311"/>
      <c r="CA145" s="311"/>
      <c r="CB145" s="311"/>
      <c r="CC145" s="311"/>
      <c r="CD145" s="311"/>
      <c r="CE145" s="311"/>
      <c r="CF145" s="311"/>
    </row>
    <row r="146" spans="1:84" ht="12.65" customHeight="1" x14ac:dyDescent="0.35">
      <c r="A146" s="369" t="s">
        <v>215</v>
      </c>
      <c r="B146" s="370"/>
      <c r="C146" s="376"/>
      <c r="D146" s="370"/>
      <c r="E146" s="371">
        <v>0</v>
      </c>
      <c r="F146" s="311"/>
      <c r="G146" s="311"/>
      <c r="H146" s="311"/>
      <c r="I146" s="311"/>
      <c r="J146" s="311"/>
      <c r="K146" s="311"/>
      <c r="L146" s="311"/>
      <c r="M146" s="311"/>
      <c r="N146" s="311"/>
      <c r="O146" s="311"/>
      <c r="P146" s="311"/>
      <c r="Q146" s="311"/>
      <c r="R146" s="311"/>
      <c r="S146" s="311"/>
      <c r="T146" s="311"/>
      <c r="U146" s="311"/>
      <c r="V146" s="311"/>
      <c r="W146" s="311"/>
      <c r="X146" s="311"/>
      <c r="Y146" s="311"/>
      <c r="Z146" s="311"/>
      <c r="AA146" s="311"/>
      <c r="AB146" s="311"/>
      <c r="AC146" s="311"/>
      <c r="AD146" s="311"/>
      <c r="AE146" s="311"/>
      <c r="AF146" s="311"/>
      <c r="AG146" s="311"/>
      <c r="AH146" s="311"/>
      <c r="AI146" s="311"/>
      <c r="AJ146" s="311"/>
      <c r="AK146" s="311"/>
      <c r="AL146" s="311"/>
      <c r="AM146" s="311"/>
      <c r="AN146" s="311"/>
      <c r="AO146" s="311"/>
      <c r="AP146" s="311"/>
      <c r="AQ146" s="311"/>
      <c r="AR146" s="311"/>
      <c r="AS146" s="311"/>
      <c r="AT146" s="311"/>
      <c r="AU146" s="311"/>
      <c r="AV146" s="311"/>
      <c r="AW146" s="311"/>
      <c r="AX146" s="311"/>
      <c r="AY146" s="311"/>
      <c r="AZ146" s="311"/>
      <c r="BA146" s="311"/>
      <c r="BB146" s="311"/>
      <c r="BC146" s="311"/>
      <c r="BD146" s="311"/>
      <c r="BE146" s="311"/>
      <c r="BF146" s="311"/>
      <c r="BG146" s="311"/>
      <c r="BH146" s="311"/>
      <c r="BI146" s="311"/>
      <c r="BJ146" s="311"/>
      <c r="BK146" s="311"/>
      <c r="BL146" s="311"/>
      <c r="BM146" s="311"/>
      <c r="BN146" s="311"/>
      <c r="BO146" s="311"/>
      <c r="BP146" s="311"/>
      <c r="BQ146" s="311"/>
      <c r="BR146" s="311"/>
      <c r="BS146" s="311"/>
      <c r="BT146" s="311"/>
      <c r="BU146" s="311"/>
      <c r="BV146" s="311"/>
      <c r="BW146" s="311"/>
      <c r="BX146" s="311"/>
      <c r="BY146" s="311"/>
      <c r="BZ146" s="311"/>
      <c r="CA146" s="311"/>
      <c r="CB146" s="311"/>
      <c r="CC146" s="311"/>
      <c r="CD146" s="311"/>
      <c r="CE146" s="311"/>
      <c r="CF146" s="311"/>
    </row>
    <row r="147" spans="1:84" ht="12.65" customHeight="1" x14ac:dyDescent="0.35">
      <c r="A147" s="369" t="s">
        <v>298</v>
      </c>
      <c r="B147" s="370"/>
      <c r="C147" s="376"/>
      <c r="D147" s="370"/>
      <c r="E147" s="371">
        <v>0</v>
      </c>
      <c r="F147" s="311"/>
      <c r="G147" s="311"/>
      <c r="H147" s="311"/>
      <c r="I147" s="311"/>
      <c r="J147" s="311"/>
      <c r="K147" s="311"/>
      <c r="L147" s="311"/>
      <c r="M147" s="311"/>
      <c r="N147" s="311"/>
      <c r="O147" s="311"/>
      <c r="P147" s="311"/>
      <c r="Q147" s="311"/>
      <c r="R147" s="311"/>
      <c r="S147" s="311"/>
      <c r="T147" s="311"/>
      <c r="U147" s="311"/>
      <c r="V147" s="311"/>
      <c r="W147" s="311"/>
      <c r="X147" s="311"/>
      <c r="Y147" s="311"/>
      <c r="Z147" s="311"/>
      <c r="AA147" s="311"/>
      <c r="AB147" s="311"/>
      <c r="AC147" s="311"/>
      <c r="AD147" s="311"/>
      <c r="AE147" s="311"/>
      <c r="AF147" s="311"/>
      <c r="AG147" s="311"/>
      <c r="AH147" s="311"/>
      <c r="AI147" s="311"/>
      <c r="AJ147" s="311"/>
      <c r="AK147" s="311"/>
      <c r="AL147" s="311"/>
      <c r="AM147" s="311"/>
      <c r="AN147" s="311"/>
      <c r="AO147" s="311"/>
      <c r="AP147" s="311"/>
      <c r="AQ147" s="311"/>
      <c r="AR147" s="311"/>
      <c r="AS147" s="311"/>
      <c r="AT147" s="311"/>
      <c r="AU147" s="311"/>
      <c r="AV147" s="311"/>
      <c r="AW147" s="311"/>
      <c r="AX147" s="311"/>
      <c r="AY147" s="311"/>
      <c r="AZ147" s="311"/>
      <c r="BA147" s="311"/>
      <c r="BB147" s="311"/>
      <c r="BC147" s="311"/>
      <c r="BD147" s="311"/>
      <c r="BE147" s="311"/>
      <c r="BF147" s="311"/>
      <c r="BG147" s="311"/>
      <c r="BH147" s="311"/>
      <c r="BI147" s="311"/>
      <c r="BJ147" s="311"/>
      <c r="BK147" s="311"/>
      <c r="BL147" s="311"/>
      <c r="BM147" s="311"/>
      <c r="BN147" s="311"/>
      <c r="BO147" s="311"/>
      <c r="BP147" s="311"/>
      <c r="BQ147" s="311"/>
      <c r="BR147" s="311"/>
      <c r="BS147" s="311"/>
      <c r="BT147" s="311"/>
      <c r="BU147" s="311"/>
      <c r="BV147" s="311"/>
      <c r="BW147" s="311"/>
      <c r="BX147" s="311"/>
      <c r="BY147" s="311"/>
      <c r="BZ147" s="311"/>
      <c r="CA147" s="311"/>
      <c r="CB147" s="311"/>
      <c r="CC147" s="311"/>
      <c r="CD147" s="311"/>
      <c r="CE147" s="311"/>
      <c r="CF147" s="311"/>
    </row>
    <row r="148" spans="1:84" ht="12.65" customHeight="1" x14ac:dyDescent="0.35">
      <c r="A148" s="369" t="s">
        <v>245</v>
      </c>
      <c r="B148" s="370"/>
      <c r="C148" s="376"/>
      <c r="D148" s="370"/>
      <c r="E148" s="371">
        <v>0</v>
      </c>
      <c r="F148" s="311"/>
      <c r="G148" s="311"/>
      <c r="H148" s="311"/>
      <c r="I148" s="311"/>
      <c r="J148" s="311"/>
      <c r="K148" s="311"/>
      <c r="L148" s="311"/>
      <c r="M148" s="311"/>
      <c r="N148" s="311"/>
      <c r="O148" s="311"/>
      <c r="P148" s="311"/>
      <c r="Q148" s="311"/>
      <c r="R148" s="311"/>
      <c r="S148" s="311"/>
      <c r="T148" s="311"/>
      <c r="U148" s="311"/>
      <c r="V148" s="311"/>
      <c r="W148" s="311"/>
      <c r="X148" s="311"/>
      <c r="Y148" s="311"/>
      <c r="Z148" s="311"/>
      <c r="AA148" s="311"/>
      <c r="AB148" s="311"/>
      <c r="AC148" s="311"/>
      <c r="AD148" s="311"/>
      <c r="AE148" s="311"/>
      <c r="AF148" s="311"/>
      <c r="AG148" s="311"/>
      <c r="AH148" s="311"/>
      <c r="AI148" s="311"/>
      <c r="AJ148" s="311"/>
      <c r="AK148" s="311"/>
      <c r="AL148" s="311"/>
      <c r="AM148" s="311"/>
      <c r="AN148" s="311"/>
      <c r="AO148" s="311"/>
      <c r="AP148" s="311"/>
      <c r="AQ148" s="311"/>
      <c r="AR148" s="311"/>
      <c r="AS148" s="311"/>
      <c r="AT148" s="311"/>
      <c r="AU148" s="311"/>
      <c r="AV148" s="311"/>
      <c r="AW148" s="311"/>
      <c r="AX148" s="311"/>
      <c r="AY148" s="311"/>
      <c r="AZ148" s="311"/>
      <c r="BA148" s="311"/>
      <c r="BB148" s="311"/>
      <c r="BC148" s="311"/>
      <c r="BD148" s="311"/>
      <c r="BE148" s="311"/>
      <c r="BF148" s="311"/>
      <c r="BG148" s="311"/>
      <c r="BH148" s="311"/>
      <c r="BI148" s="311"/>
      <c r="BJ148" s="311"/>
      <c r="BK148" s="311"/>
      <c r="BL148" s="311"/>
      <c r="BM148" s="311"/>
      <c r="BN148" s="311"/>
      <c r="BO148" s="311"/>
      <c r="BP148" s="311"/>
      <c r="BQ148" s="311"/>
      <c r="BR148" s="311"/>
      <c r="BS148" s="311"/>
      <c r="BT148" s="311"/>
      <c r="BU148" s="311"/>
      <c r="BV148" s="311"/>
      <c r="BW148" s="311"/>
      <c r="BX148" s="311"/>
      <c r="BY148" s="311"/>
      <c r="BZ148" s="311"/>
      <c r="CA148" s="311"/>
      <c r="CB148" s="311"/>
      <c r="CC148" s="311"/>
      <c r="CD148" s="311"/>
      <c r="CE148" s="311"/>
      <c r="CF148" s="311"/>
    </row>
    <row r="149" spans="1:84" ht="12.65" customHeight="1" x14ac:dyDescent="0.35">
      <c r="A149" s="369" t="s">
        <v>246</v>
      </c>
      <c r="B149" s="370"/>
      <c r="C149" s="376"/>
      <c r="D149" s="370"/>
      <c r="E149" s="371">
        <v>0</v>
      </c>
      <c r="F149" s="311"/>
      <c r="G149" s="311"/>
      <c r="H149" s="311"/>
      <c r="I149" s="311"/>
      <c r="J149" s="311"/>
      <c r="K149" s="311"/>
      <c r="L149" s="311"/>
      <c r="M149" s="311"/>
      <c r="N149" s="311"/>
      <c r="O149" s="311"/>
      <c r="P149" s="311"/>
      <c r="Q149" s="311"/>
      <c r="R149" s="311"/>
      <c r="S149" s="311"/>
      <c r="T149" s="311"/>
      <c r="U149" s="311"/>
      <c r="V149" s="311"/>
      <c r="W149" s="311"/>
      <c r="X149" s="311"/>
      <c r="Y149" s="311"/>
      <c r="Z149" s="311"/>
      <c r="AA149" s="311"/>
      <c r="AB149" s="311"/>
      <c r="AC149" s="311"/>
      <c r="AD149" s="311"/>
      <c r="AE149" s="311"/>
      <c r="AF149" s="311"/>
      <c r="AG149" s="311"/>
      <c r="AH149" s="311"/>
      <c r="AI149" s="311"/>
      <c r="AJ149" s="311"/>
      <c r="AK149" s="311"/>
      <c r="AL149" s="311"/>
      <c r="AM149" s="311"/>
      <c r="AN149" s="311"/>
      <c r="AO149" s="311"/>
      <c r="AP149" s="311"/>
      <c r="AQ149" s="311"/>
      <c r="AR149" s="311"/>
      <c r="AS149" s="311"/>
      <c r="AT149" s="311"/>
      <c r="AU149" s="311"/>
      <c r="AV149" s="311"/>
      <c r="AW149" s="311"/>
      <c r="AX149" s="311"/>
      <c r="AY149" s="311"/>
      <c r="AZ149" s="311"/>
      <c r="BA149" s="311"/>
      <c r="BB149" s="311"/>
      <c r="BC149" s="311"/>
      <c r="BD149" s="311"/>
      <c r="BE149" s="311"/>
      <c r="BF149" s="311"/>
      <c r="BG149" s="311"/>
      <c r="BH149" s="311"/>
      <c r="BI149" s="311"/>
      <c r="BJ149" s="311"/>
      <c r="BK149" s="311"/>
      <c r="BL149" s="311"/>
      <c r="BM149" s="311"/>
      <c r="BN149" s="311"/>
      <c r="BO149" s="311"/>
      <c r="BP149" s="311"/>
      <c r="BQ149" s="311"/>
      <c r="BR149" s="311"/>
      <c r="BS149" s="311"/>
      <c r="BT149" s="311"/>
      <c r="BU149" s="311"/>
      <c r="BV149" s="311"/>
      <c r="BW149" s="311"/>
      <c r="BX149" s="311"/>
      <c r="BY149" s="311"/>
      <c r="BZ149" s="311"/>
      <c r="CA149" s="311"/>
      <c r="CB149" s="311"/>
      <c r="CC149" s="311"/>
      <c r="CD149" s="311"/>
      <c r="CE149" s="311"/>
      <c r="CF149" s="311"/>
    </row>
    <row r="150" spans="1:84" ht="12.65" customHeight="1" x14ac:dyDescent="0.35">
      <c r="A150" s="394" t="s">
        <v>300</v>
      </c>
      <c r="B150" s="372" t="s">
        <v>296</v>
      </c>
      <c r="C150" s="379" t="s">
        <v>297</v>
      </c>
      <c r="D150" s="372" t="s">
        <v>132</v>
      </c>
      <c r="E150" s="372" t="s">
        <v>203</v>
      </c>
      <c r="F150" s="311"/>
      <c r="G150" s="311"/>
      <c r="H150" s="311"/>
      <c r="I150" s="311"/>
      <c r="J150" s="311"/>
      <c r="K150" s="311"/>
      <c r="L150" s="311"/>
      <c r="M150" s="311"/>
      <c r="N150" s="311"/>
      <c r="O150" s="311"/>
      <c r="P150" s="311"/>
      <c r="Q150" s="311"/>
      <c r="R150" s="311"/>
      <c r="S150" s="311"/>
      <c r="T150" s="311"/>
      <c r="U150" s="311"/>
      <c r="V150" s="311"/>
      <c r="W150" s="311"/>
      <c r="X150" s="311"/>
      <c r="Y150" s="311"/>
      <c r="Z150" s="311"/>
      <c r="AA150" s="311"/>
      <c r="AB150" s="311"/>
      <c r="AC150" s="311"/>
      <c r="AD150" s="311"/>
      <c r="AE150" s="311"/>
      <c r="AF150" s="311"/>
      <c r="AG150" s="311"/>
      <c r="AH150" s="311"/>
      <c r="AI150" s="311"/>
      <c r="AJ150" s="311"/>
      <c r="AK150" s="311"/>
      <c r="AL150" s="311"/>
      <c r="AM150" s="311"/>
      <c r="AN150" s="311"/>
      <c r="AO150" s="311"/>
      <c r="AP150" s="311"/>
      <c r="AQ150" s="311"/>
      <c r="AR150" s="311"/>
      <c r="AS150" s="311"/>
      <c r="AT150" s="311"/>
      <c r="AU150" s="311"/>
      <c r="AV150" s="311"/>
      <c r="AW150" s="311"/>
      <c r="AX150" s="311"/>
      <c r="AY150" s="311"/>
      <c r="AZ150" s="311"/>
      <c r="BA150" s="311"/>
      <c r="BB150" s="311"/>
      <c r="BC150" s="311"/>
      <c r="BD150" s="311"/>
      <c r="BE150" s="311"/>
      <c r="BF150" s="311"/>
      <c r="BG150" s="311"/>
      <c r="BH150" s="311"/>
      <c r="BI150" s="311"/>
      <c r="BJ150" s="311"/>
      <c r="BK150" s="311"/>
      <c r="BL150" s="311"/>
      <c r="BM150" s="311"/>
      <c r="BN150" s="311"/>
      <c r="BO150" s="311"/>
      <c r="BP150" s="311"/>
      <c r="BQ150" s="311"/>
      <c r="BR150" s="311"/>
      <c r="BS150" s="311"/>
      <c r="BT150" s="311"/>
      <c r="BU150" s="311"/>
      <c r="BV150" s="311"/>
      <c r="BW150" s="311"/>
      <c r="BX150" s="311"/>
      <c r="BY150" s="311"/>
      <c r="BZ150" s="311"/>
      <c r="CA150" s="311"/>
      <c r="CB150" s="311"/>
      <c r="CC150" s="311"/>
      <c r="CD150" s="311"/>
      <c r="CE150" s="311"/>
      <c r="CF150" s="311"/>
    </row>
    <row r="151" spans="1:84" ht="12.65" customHeight="1" x14ac:dyDescent="0.35">
      <c r="A151" s="369" t="s">
        <v>277</v>
      </c>
      <c r="B151" s="370"/>
      <c r="C151" s="376"/>
      <c r="D151" s="370"/>
      <c r="E151" s="371">
        <v>0</v>
      </c>
      <c r="F151" s="311"/>
      <c r="G151" s="311"/>
      <c r="H151" s="311"/>
      <c r="I151" s="311"/>
      <c r="J151" s="311"/>
      <c r="K151" s="311"/>
      <c r="L151" s="311"/>
      <c r="M151" s="311"/>
      <c r="N151" s="311"/>
      <c r="O151" s="311"/>
      <c r="P151" s="311"/>
      <c r="Q151" s="311"/>
      <c r="R151" s="311"/>
      <c r="S151" s="311"/>
      <c r="T151" s="311"/>
      <c r="U151" s="311"/>
      <c r="V151" s="311"/>
      <c r="W151" s="311"/>
      <c r="X151" s="311"/>
      <c r="Y151" s="311"/>
      <c r="Z151" s="311"/>
      <c r="AA151" s="311"/>
      <c r="AB151" s="311"/>
      <c r="AC151" s="311"/>
      <c r="AD151" s="311"/>
      <c r="AE151" s="311"/>
      <c r="AF151" s="311"/>
      <c r="AG151" s="311"/>
      <c r="AH151" s="311"/>
      <c r="AI151" s="311"/>
      <c r="AJ151" s="311"/>
      <c r="AK151" s="311"/>
      <c r="AL151" s="311"/>
      <c r="AM151" s="311"/>
      <c r="AN151" s="311"/>
      <c r="AO151" s="311"/>
      <c r="AP151" s="311"/>
      <c r="AQ151" s="311"/>
      <c r="AR151" s="311"/>
      <c r="AS151" s="311"/>
      <c r="AT151" s="311"/>
      <c r="AU151" s="311"/>
      <c r="AV151" s="311"/>
      <c r="AW151" s="311"/>
      <c r="AX151" s="311"/>
      <c r="AY151" s="311"/>
      <c r="AZ151" s="311"/>
      <c r="BA151" s="311"/>
      <c r="BB151" s="311"/>
      <c r="BC151" s="311"/>
      <c r="BD151" s="311"/>
      <c r="BE151" s="311"/>
      <c r="BF151" s="311"/>
      <c r="BG151" s="311"/>
      <c r="BH151" s="311"/>
      <c r="BI151" s="311"/>
      <c r="BJ151" s="311"/>
      <c r="BK151" s="311"/>
      <c r="BL151" s="311"/>
      <c r="BM151" s="311"/>
      <c r="BN151" s="311"/>
      <c r="BO151" s="311"/>
      <c r="BP151" s="311"/>
      <c r="BQ151" s="311"/>
      <c r="BR151" s="311"/>
      <c r="BS151" s="311"/>
      <c r="BT151" s="311"/>
      <c r="BU151" s="311"/>
      <c r="BV151" s="311"/>
      <c r="BW151" s="311"/>
      <c r="BX151" s="311"/>
      <c r="BY151" s="311"/>
      <c r="BZ151" s="311"/>
      <c r="CA151" s="311"/>
      <c r="CB151" s="311"/>
      <c r="CC151" s="311"/>
      <c r="CD151" s="311"/>
      <c r="CE151" s="311"/>
      <c r="CF151" s="311"/>
    </row>
    <row r="152" spans="1:84" ht="12.65" customHeight="1" x14ac:dyDescent="0.35">
      <c r="A152" s="369" t="s">
        <v>215</v>
      </c>
      <c r="B152" s="370"/>
      <c r="C152" s="376"/>
      <c r="D152" s="370"/>
      <c r="E152" s="371">
        <v>0</v>
      </c>
      <c r="F152" s="311"/>
      <c r="G152" s="311"/>
      <c r="H152" s="311"/>
      <c r="I152" s="311"/>
      <c r="J152" s="311"/>
      <c r="K152" s="311"/>
      <c r="L152" s="311"/>
      <c r="M152" s="311"/>
      <c r="N152" s="311"/>
      <c r="O152" s="311"/>
      <c r="P152" s="311"/>
      <c r="Q152" s="311"/>
      <c r="R152" s="311"/>
      <c r="S152" s="311"/>
      <c r="T152" s="311"/>
      <c r="U152" s="311"/>
      <c r="V152" s="311"/>
      <c r="W152" s="311"/>
      <c r="X152" s="311"/>
      <c r="Y152" s="311"/>
      <c r="Z152" s="311"/>
      <c r="AA152" s="311"/>
      <c r="AB152" s="311"/>
      <c r="AC152" s="311"/>
      <c r="AD152" s="311"/>
      <c r="AE152" s="311"/>
      <c r="AF152" s="311"/>
      <c r="AG152" s="311"/>
      <c r="AH152" s="311"/>
      <c r="AI152" s="311"/>
      <c r="AJ152" s="311"/>
      <c r="AK152" s="311"/>
      <c r="AL152" s="311"/>
      <c r="AM152" s="311"/>
      <c r="AN152" s="311"/>
      <c r="AO152" s="311"/>
      <c r="AP152" s="311"/>
      <c r="AQ152" s="311"/>
      <c r="AR152" s="311"/>
      <c r="AS152" s="311"/>
      <c r="AT152" s="311"/>
      <c r="AU152" s="311"/>
      <c r="AV152" s="311"/>
      <c r="AW152" s="311"/>
      <c r="AX152" s="311"/>
      <c r="AY152" s="311"/>
      <c r="AZ152" s="311"/>
      <c r="BA152" s="311"/>
      <c r="BB152" s="311"/>
      <c r="BC152" s="311"/>
      <c r="BD152" s="311"/>
      <c r="BE152" s="311"/>
      <c r="BF152" s="311"/>
      <c r="BG152" s="311"/>
      <c r="BH152" s="311"/>
      <c r="BI152" s="311"/>
      <c r="BJ152" s="311"/>
      <c r="BK152" s="311"/>
      <c r="BL152" s="311"/>
      <c r="BM152" s="311"/>
      <c r="BN152" s="311"/>
      <c r="BO152" s="311"/>
      <c r="BP152" s="311"/>
      <c r="BQ152" s="311"/>
      <c r="BR152" s="311"/>
      <c r="BS152" s="311"/>
      <c r="BT152" s="311"/>
      <c r="BU152" s="311"/>
      <c r="BV152" s="311"/>
      <c r="BW152" s="311"/>
      <c r="BX152" s="311"/>
      <c r="BY152" s="311"/>
      <c r="BZ152" s="311"/>
      <c r="CA152" s="311"/>
      <c r="CB152" s="311"/>
      <c r="CC152" s="311"/>
      <c r="CD152" s="311"/>
      <c r="CE152" s="311"/>
      <c r="CF152" s="311"/>
    </row>
    <row r="153" spans="1:84" ht="12.65" customHeight="1" x14ac:dyDescent="0.35">
      <c r="A153" s="369" t="s">
        <v>298</v>
      </c>
      <c r="B153" s="370"/>
      <c r="C153" s="376"/>
      <c r="D153" s="370"/>
      <c r="E153" s="371">
        <v>0</v>
      </c>
      <c r="F153" s="311"/>
      <c r="G153" s="311"/>
      <c r="H153" s="311"/>
      <c r="I153" s="311"/>
      <c r="J153" s="311"/>
      <c r="K153" s="311"/>
      <c r="L153" s="311"/>
      <c r="M153" s="311"/>
      <c r="N153" s="311"/>
      <c r="O153" s="311"/>
      <c r="P153" s="311"/>
      <c r="Q153" s="311"/>
      <c r="R153" s="311"/>
      <c r="S153" s="311"/>
      <c r="T153" s="311"/>
      <c r="U153" s="311"/>
      <c r="V153" s="311"/>
      <c r="W153" s="311"/>
      <c r="X153" s="311"/>
      <c r="Y153" s="311"/>
      <c r="Z153" s="311"/>
      <c r="AA153" s="311"/>
      <c r="AB153" s="311"/>
      <c r="AC153" s="311"/>
      <c r="AD153" s="311"/>
      <c r="AE153" s="311"/>
      <c r="AF153" s="311"/>
      <c r="AG153" s="311"/>
      <c r="AH153" s="311"/>
      <c r="AI153" s="311"/>
      <c r="AJ153" s="311"/>
      <c r="AK153" s="311"/>
      <c r="AL153" s="311"/>
      <c r="AM153" s="311"/>
      <c r="AN153" s="311"/>
      <c r="AO153" s="311"/>
      <c r="AP153" s="311"/>
      <c r="AQ153" s="311"/>
      <c r="AR153" s="311"/>
      <c r="AS153" s="311"/>
      <c r="AT153" s="311"/>
      <c r="AU153" s="311"/>
      <c r="AV153" s="311"/>
      <c r="AW153" s="311"/>
      <c r="AX153" s="311"/>
      <c r="AY153" s="311"/>
      <c r="AZ153" s="311"/>
      <c r="BA153" s="311"/>
      <c r="BB153" s="311"/>
      <c r="BC153" s="311"/>
      <c r="BD153" s="311"/>
      <c r="BE153" s="311"/>
      <c r="BF153" s="311"/>
      <c r="BG153" s="311"/>
      <c r="BH153" s="311"/>
      <c r="BI153" s="311"/>
      <c r="BJ153" s="311"/>
      <c r="BK153" s="311"/>
      <c r="BL153" s="311"/>
      <c r="BM153" s="311"/>
      <c r="BN153" s="311"/>
      <c r="BO153" s="311"/>
      <c r="BP153" s="311"/>
      <c r="BQ153" s="311"/>
      <c r="BR153" s="311"/>
      <c r="BS153" s="311"/>
      <c r="BT153" s="311"/>
      <c r="BU153" s="311"/>
      <c r="BV153" s="311"/>
      <c r="BW153" s="311"/>
      <c r="BX153" s="311"/>
      <c r="BY153" s="311"/>
      <c r="BZ153" s="311"/>
      <c r="CA153" s="311"/>
      <c r="CB153" s="311"/>
      <c r="CC153" s="311"/>
      <c r="CD153" s="311"/>
      <c r="CE153" s="311"/>
      <c r="CF153" s="311"/>
    </row>
    <row r="154" spans="1:84" ht="12.65" customHeight="1" x14ac:dyDescent="0.35">
      <c r="A154" s="369" t="s">
        <v>245</v>
      </c>
      <c r="B154" s="370"/>
      <c r="C154" s="376"/>
      <c r="D154" s="370"/>
      <c r="E154" s="371">
        <v>0</v>
      </c>
      <c r="F154" s="311"/>
      <c r="G154" s="311"/>
      <c r="H154" s="311"/>
      <c r="I154" s="311"/>
      <c r="J154" s="311"/>
      <c r="K154" s="311"/>
      <c r="L154" s="311"/>
      <c r="M154" s="311"/>
      <c r="N154" s="311"/>
      <c r="O154" s="311"/>
      <c r="P154" s="311"/>
      <c r="Q154" s="311"/>
      <c r="R154" s="311"/>
      <c r="S154" s="311"/>
      <c r="T154" s="311"/>
      <c r="U154" s="311"/>
      <c r="V154" s="311"/>
      <c r="W154" s="311"/>
      <c r="X154" s="311"/>
      <c r="Y154" s="311"/>
      <c r="Z154" s="311"/>
      <c r="AA154" s="311"/>
      <c r="AB154" s="311"/>
      <c r="AC154" s="311"/>
      <c r="AD154" s="311"/>
      <c r="AE154" s="311"/>
      <c r="AF154" s="311"/>
      <c r="AG154" s="311"/>
      <c r="AH154" s="311"/>
      <c r="AI154" s="311"/>
      <c r="AJ154" s="311"/>
      <c r="AK154" s="311"/>
      <c r="AL154" s="311"/>
      <c r="AM154" s="311"/>
      <c r="AN154" s="311"/>
      <c r="AO154" s="311"/>
      <c r="AP154" s="311"/>
      <c r="AQ154" s="311"/>
      <c r="AR154" s="311"/>
      <c r="AS154" s="311"/>
      <c r="AT154" s="311"/>
      <c r="AU154" s="311"/>
      <c r="AV154" s="311"/>
      <c r="AW154" s="311"/>
      <c r="AX154" s="311"/>
      <c r="AY154" s="311"/>
      <c r="AZ154" s="311"/>
      <c r="BA154" s="311"/>
      <c r="BB154" s="311"/>
      <c r="BC154" s="311"/>
      <c r="BD154" s="311"/>
      <c r="BE154" s="311"/>
      <c r="BF154" s="311"/>
      <c r="BG154" s="311"/>
      <c r="BH154" s="311"/>
      <c r="BI154" s="311"/>
      <c r="BJ154" s="311"/>
      <c r="BK154" s="311"/>
      <c r="BL154" s="311"/>
      <c r="BM154" s="311"/>
      <c r="BN154" s="311"/>
      <c r="BO154" s="311"/>
      <c r="BP154" s="311"/>
      <c r="BQ154" s="311"/>
      <c r="BR154" s="311"/>
      <c r="BS154" s="311"/>
      <c r="BT154" s="311"/>
      <c r="BU154" s="311"/>
      <c r="BV154" s="311"/>
      <c r="BW154" s="311"/>
      <c r="BX154" s="311"/>
      <c r="BY154" s="311"/>
      <c r="BZ154" s="311"/>
      <c r="CA154" s="311"/>
      <c r="CB154" s="311"/>
      <c r="CC154" s="311"/>
      <c r="CD154" s="311"/>
      <c r="CE154" s="311"/>
      <c r="CF154" s="311"/>
    </row>
    <row r="155" spans="1:84" ht="12.65" customHeight="1" x14ac:dyDescent="0.35">
      <c r="A155" s="369" t="s">
        <v>246</v>
      </c>
      <c r="B155" s="370"/>
      <c r="C155" s="376"/>
      <c r="D155" s="370"/>
      <c r="E155" s="371">
        <v>0</v>
      </c>
      <c r="F155" s="311"/>
      <c r="G155" s="311"/>
      <c r="H155" s="311"/>
      <c r="I155" s="311"/>
      <c r="J155" s="311"/>
      <c r="K155" s="311"/>
      <c r="L155" s="311"/>
      <c r="M155" s="311"/>
      <c r="N155" s="311"/>
      <c r="O155" s="311"/>
      <c r="P155" s="311"/>
      <c r="Q155" s="311"/>
      <c r="R155" s="311"/>
      <c r="S155" s="311"/>
      <c r="T155" s="311"/>
      <c r="U155" s="311"/>
      <c r="V155" s="311"/>
      <c r="W155" s="311"/>
      <c r="X155" s="311"/>
      <c r="Y155" s="311"/>
      <c r="Z155" s="311"/>
      <c r="AA155" s="311"/>
      <c r="AB155" s="311"/>
      <c r="AC155" s="311"/>
      <c r="AD155" s="311"/>
      <c r="AE155" s="311"/>
      <c r="AF155" s="311"/>
      <c r="AG155" s="311"/>
      <c r="AH155" s="311"/>
      <c r="AI155" s="311"/>
      <c r="AJ155" s="311"/>
      <c r="AK155" s="311"/>
      <c r="AL155" s="311"/>
      <c r="AM155" s="311"/>
      <c r="AN155" s="311"/>
      <c r="AO155" s="311"/>
      <c r="AP155" s="311"/>
      <c r="AQ155" s="311"/>
      <c r="AR155" s="311"/>
      <c r="AS155" s="311"/>
      <c r="AT155" s="311"/>
      <c r="AU155" s="311"/>
      <c r="AV155" s="311"/>
      <c r="AW155" s="311"/>
      <c r="AX155" s="311"/>
      <c r="AY155" s="311"/>
      <c r="AZ155" s="311"/>
      <c r="BA155" s="311"/>
      <c r="BB155" s="311"/>
      <c r="BC155" s="311"/>
      <c r="BD155" s="311"/>
      <c r="BE155" s="311"/>
      <c r="BF155" s="311"/>
      <c r="BG155" s="311"/>
      <c r="BH155" s="311"/>
      <c r="BI155" s="311"/>
      <c r="BJ155" s="311"/>
      <c r="BK155" s="311"/>
      <c r="BL155" s="311"/>
      <c r="BM155" s="311"/>
      <c r="BN155" s="311"/>
      <c r="BO155" s="311"/>
      <c r="BP155" s="311"/>
      <c r="BQ155" s="311"/>
      <c r="BR155" s="311"/>
      <c r="BS155" s="311"/>
      <c r="BT155" s="311"/>
      <c r="BU155" s="311"/>
      <c r="BV155" s="311"/>
      <c r="BW155" s="311"/>
      <c r="BX155" s="311"/>
      <c r="BY155" s="311"/>
      <c r="BZ155" s="311"/>
      <c r="CA155" s="311"/>
      <c r="CB155" s="311"/>
      <c r="CC155" s="311"/>
      <c r="CD155" s="311"/>
      <c r="CE155" s="311"/>
      <c r="CF155" s="311"/>
    </row>
    <row r="156" spans="1:84" ht="12.65" customHeight="1" x14ac:dyDescent="0.35">
      <c r="A156" s="373"/>
      <c r="B156" s="373"/>
      <c r="C156" s="380"/>
      <c r="D156" s="374"/>
      <c r="E156" s="371"/>
      <c r="F156" s="311"/>
      <c r="G156" s="311"/>
      <c r="H156" s="311"/>
      <c r="I156" s="311"/>
      <c r="J156" s="311"/>
      <c r="K156" s="311"/>
      <c r="L156" s="311"/>
      <c r="M156" s="311"/>
      <c r="N156" s="311"/>
      <c r="O156" s="311"/>
      <c r="P156" s="311"/>
      <c r="Q156" s="311"/>
      <c r="R156" s="311"/>
      <c r="S156" s="311"/>
      <c r="T156" s="311"/>
      <c r="U156" s="311"/>
      <c r="V156" s="311"/>
      <c r="W156" s="311"/>
      <c r="X156" s="311"/>
      <c r="Y156" s="311"/>
      <c r="Z156" s="311"/>
      <c r="AA156" s="311"/>
      <c r="AB156" s="311"/>
      <c r="AC156" s="311"/>
      <c r="AD156" s="311"/>
      <c r="AE156" s="311"/>
      <c r="AF156" s="311"/>
      <c r="AG156" s="311"/>
      <c r="AH156" s="311"/>
      <c r="AI156" s="311"/>
      <c r="AJ156" s="311"/>
      <c r="AK156" s="311"/>
      <c r="AL156" s="311"/>
      <c r="AM156" s="311"/>
      <c r="AN156" s="311"/>
      <c r="AO156" s="311"/>
      <c r="AP156" s="311"/>
      <c r="AQ156" s="311"/>
      <c r="AR156" s="311"/>
      <c r="AS156" s="311"/>
      <c r="AT156" s="311"/>
      <c r="AU156" s="311"/>
      <c r="AV156" s="311"/>
      <c r="AW156" s="311"/>
      <c r="AX156" s="311"/>
      <c r="AY156" s="311"/>
      <c r="AZ156" s="311"/>
      <c r="BA156" s="311"/>
      <c r="BB156" s="311"/>
      <c r="BC156" s="311"/>
      <c r="BD156" s="311"/>
      <c r="BE156" s="311"/>
      <c r="BF156" s="311"/>
      <c r="BG156" s="311"/>
      <c r="BH156" s="311"/>
      <c r="BI156" s="311"/>
      <c r="BJ156" s="311"/>
      <c r="BK156" s="311"/>
      <c r="BL156" s="311"/>
      <c r="BM156" s="311"/>
      <c r="BN156" s="311"/>
      <c r="BO156" s="311"/>
      <c r="BP156" s="311"/>
      <c r="BQ156" s="311"/>
      <c r="BR156" s="311"/>
      <c r="BS156" s="311"/>
      <c r="BT156" s="311"/>
      <c r="BU156" s="311"/>
      <c r="BV156" s="311"/>
      <c r="BW156" s="311"/>
      <c r="BX156" s="311"/>
      <c r="BY156" s="311"/>
      <c r="BZ156" s="311"/>
      <c r="CA156" s="311"/>
      <c r="CB156" s="311"/>
      <c r="CC156" s="311"/>
      <c r="CD156" s="311"/>
      <c r="CE156" s="311"/>
      <c r="CF156" s="311"/>
    </row>
    <row r="157" spans="1:84" ht="12.65" customHeight="1" x14ac:dyDescent="0.35">
      <c r="A157" s="394" t="s">
        <v>301</v>
      </c>
      <c r="B157" s="372" t="s">
        <v>302</v>
      </c>
      <c r="C157" s="379" t="s">
        <v>303</v>
      </c>
      <c r="D157" s="371"/>
      <c r="E157" s="371"/>
      <c r="F157" s="311"/>
      <c r="G157" s="311"/>
      <c r="H157" s="311"/>
      <c r="I157" s="311"/>
      <c r="J157" s="311"/>
      <c r="K157" s="311"/>
      <c r="L157" s="311"/>
      <c r="M157" s="311"/>
      <c r="N157" s="311"/>
      <c r="O157" s="311"/>
      <c r="P157" s="311"/>
      <c r="Q157" s="311"/>
      <c r="R157" s="311"/>
      <c r="S157" s="311"/>
      <c r="T157" s="311"/>
      <c r="U157" s="311"/>
      <c r="V157" s="311"/>
      <c r="W157" s="311"/>
      <c r="X157" s="311"/>
      <c r="Y157" s="311"/>
      <c r="Z157" s="311"/>
      <c r="AA157" s="311"/>
      <c r="AB157" s="311"/>
      <c r="AC157" s="311"/>
      <c r="AD157" s="311"/>
      <c r="AE157" s="311"/>
      <c r="AF157" s="311"/>
      <c r="AG157" s="311"/>
      <c r="AH157" s="311"/>
      <c r="AI157" s="311"/>
      <c r="AJ157" s="311"/>
      <c r="AK157" s="311"/>
      <c r="AL157" s="311"/>
      <c r="AM157" s="311"/>
      <c r="AN157" s="311"/>
      <c r="AO157" s="311"/>
      <c r="AP157" s="311"/>
      <c r="AQ157" s="311"/>
      <c r="AR157" s="311"/>
      <c r="AS157" s="311"/>
      <c r="AT157" s="311"/>
      <c r="AU157" s="311"/>
      <c r="AV157" s="311"/>
      <c r="AW157" s="311"/>
      <c r="AX157" s="311"/>
      <c r="AY157" s="311"/>
      <c r="AZ157" s="311"/>
      <c r="BA157" s="311"/>
      <c r="BB157" s="311"/>
      <c r="BC157" s="311"/>
      <c r="BD157" s="311"/>
      <c r="BE157" s="311"/>
      <c r="BF157" s="311"/>
      <c r="BG157" s="311"/>
      <c r="BH157" s="311"/>
      <c r="BI157" s="311"/>
      <c r="BJ157" s="311"/>
      <c r="BK157" s="311"/>
      <c r="BL157" s="311"/>
      <c r="BM157" s="311"/>
      <c r="BN157" s="311"/>
      <c r="BO157" s="311"/>
      <c r="BP157" s="311"/>
      <c r="BQ157" s="311"/>
      <c r="BR157" s="311"/>
      <c r="BS157" s="311"/>
      <c r="BT157" s="311"/>
      <c r="BU157" s="311"/>
      <c r="BV157" s="311"/>
      <c r="BW157" s="311"/>
      <c r="BX157" s="311"/>
      <c r="BY157" s="311"/>
      <c r="BZ157" s="311"/>
      <c r="CA157" s="311"/>
      <c r="CB157" s="311"/>
      <c r="CC157" s="311"/>
      <c r="CD157" s="311"/>
      <c r="CE157" s="311"/>
      <c r="CF157" s="311"/>
    </row>
    <row r="158" spans="1:84" ht="12.65" customHeight="1" x14ac:dyDescent="0.35">
      <c r="A158" s="373" t="s">
        <v>304</v>
      </c>
      <c r="B158" s="370">
        <v>7371625</v>
      </c>
      <c r="C158" s="370">
        <v>2760910</v>
      </c>
      <c r="D158" s="371"/>
      <c r="E158" s="371"/>
      <c r="F158" s="311"/>
      <c r="G158" s="311"/>
      <c r="H158" s="311"/>
      <c r="I158" s="311"/>
      <c r="J158" s="311"/>
      <c r="K158" s="311"/>
      <c r="L158" s="311"/>
      <c r="M158" s="311"/>
      <c r="N158" s="311"/>
      <c r="O158" s="311"/>
      <c r="P158" s="311"/>
      <c r="Q158" s="311"/>
      <c r="R158" s="311"/>
      <c r="S158" s="311"/>
      <c r="T158" s="311"/>
      <c r="U158" s="311"/>
      <c r="V158" s="311"/>
      <c r="W158" s="311"/>
      <c r="X158" s="311"/>
      <c r="Y158" s="311"/>
      <c r="Z158" s="311"/>
      <c r="AA158" s="311"/>
      <c r="AB158" s="311"/>
      <c r="AC158" s="311"/>
      <c r="AD158" s="311"/>
      <c r="AE158" s="311"/>
      <c r="AF158" s="311"/>
      <c r="AG158" s="311"/>
      <c r="AH158" s="311"/>
      <c r="AI158" s="311"/>
      <c r="AJ158" s="311"/>
      <c r="AK158" s="311"/>
      <c r="AL158" s="311"/>
      <c r="AM158" s="311"/>
      <c r="AN158" s="311"/>
      <c r="AO158" s="311"/>
      <c r="AP158" s="311"/>
      <c r="AQ158" s="311"/>
      <c r="AR158" s="311"/>
      <c r="AS158" s="311"/>
      <c r="AT158" s="311"/>
      <c r="AU158" s="311"/>
      <c r="AV158" s="311"/>
      <c r="AW158" s="311"/>
      <c r="AX158" s="311"/>
      <c r="AY158" s="311"/>
      <c r="AZ158" s="311"/>
      <c r="BA158" s="311"/>
      <c r="BB158" s="311"/>
      <c r="BC158" s="311"/>
      <c r="BD158" s="311"/>
      <c r="BE158" s="311"/>
      <c r="BF158" s="311"/>
      <c r="BG158" s="311"/>
      <c r="BH158" s="311"/>
      <c r="BI158" s="311"/>
      <c r="BJ158" s="311"/>
      <c r="BK158" s="311"/>
      <c r="BL158" s="311"/>
      <c r="BM158" s="311"/>
      <c r="BN158" s="311"/>
      <c r="BO158" s="311"/>
      <c r="BP158" s="311"/>
      <c r="BQ158" s="311"/>
      <c r="BR158" s="311"/>
      <c r="BS158" s="311"/>
      <c r="BT158" s="311"/>
      <c r="BU158" s="311"/>
      <c r="BV158" s="311"/>
      <c r="BW158" s="311"/>
      <c r="BX158" s="311"/>
      <c r="BY158" s="311"/>
      <c r="BZ158" s="311"/>
      <c r="CA158" s="311"/>
      <c r="CB158" s="311"/>
      <c r="CC158" s="311"/>
      <c r="CD158" s="311"/>
      <c r="CE158" s="311"/>
      <c r="CF158" s="311"/>
    </row>
    <row r="159" spans="1:84" ht="12.65" customHeight="1" x14ac:dyDescent="0.35">
      <c r="A159" s="373"/>
      <c r="B159" s="374"/>
      <c r="C159" s="380"/>
      <c r="D159" s="371"/>
      <c r="E159" s="371"/>
      <c r="F159" s="311"/>
      <c r="G159" s="311"/>
      <c r="H159" s="311"/>
      <c r="I159" s="311"/>
      <c r="J159" s="311"/>
      <c r="K159" s="311"/>
      <c r="L159" s="311"/>
      <c r="M159" s="311"/>
      <c r="N159" s="311"/>
      <c r="O159" s="311"/>
      <c r="P159" s="311"/>
      <c r="Q159" s="311"/>
      <c r="R159" s="311"/>
      <c r="S159" s="311"/>
      <c r="T159" s="311"/>
      <c r="U159" s="311"/>
      <c r="V159" s="311"/>
      <c r="W159" s="311"/>
      <c r="X159" s="311"/>
      <c r="Y159" s="311"/>
      <c r="Z159" s="311"/>
      <c r="AA159" s="311"/>
      <c r="AB159" s="311"/>
      <c r="AC159" s="311"/>
      <c r="AD159" s="311"/>
      <c r="AE159" s="311"/>
      <c r="AF159" s="311"/>
      <c r="AG159" s="311"/>
      <c r="AH159" s="311"/>
      <c r="AI159" s="311"/>
      <c r="AJ159" s="311"/>
      <c r="AK159" s="311"/>
      <c r="AL159" s="311"/>
      <c r="AM159" s="311"/>
      <c r="AN159" s="311"/>
      <c r="AO159" s="311"/>
      <c r="AP159" s="311"/>
      <c r="AQ159" s="311"/>
      <c r="AR159" s="311"/>
      <c r="AS159" s="311"/>
      <c r="AT159" s="311"/>
      <c r="AU159" s="311"/>
      <c r="AV159" s="311"/>
      <c r="AW159" s="311"/>
      <c r="AX159" s="311"/>
      <c r="AY159" s="311"/>
      <c r="AZ159" s="311"/>
      <c r="BA159" s="311"/>
      <c r="BB159" s="311"/>
      <c r="BC159" s="311"/>
      <c r="BD159" s="311"/>
      <c r="BE159" s="311"/>
      <c r="BF159" s="311"/>
      <c r="BG159" s="311"/>
      <c r="BH159" s="311"/>
      <c r="BI159" s="311"/>
      <c r="BJ159" s="311"/>
      <c r="BK159" s="311"/>
      <c r="BL159" s="311"/>
      <c r="BM159" s="311"/>
      <c r="BN159" s="311"/>
      <c r="BO159" s="311"/>
      <c r="BP159" s="311"/>
      <c r="BQ159" s="311"/>
      <c r="BR159" s="311"/>
      <c r="BS159" s="311"/>
      <c r="BT159" s="311"/>
      <c r="BU159" s="311"/>
      <c r="BV159" s="311"/>
      <c r="BW159" s="311"/>
      <c r="BX159" s="311"/>
      <c r="BY159" s="311"/>
      <c r="BZ159" s="311"/>
      <c r="CA159" s="311"/>
      <c r="CB159" s="311"/>
      <c r="CC159" s="311"/>
      <c r="CD159" s="311"/>
      <c r="CE159" s="311"/>
      <c r="CF159" s="311"/>
    </row>
    <row r="160" spans="1:84" ht="12.65" customHeight="1" x14ac:dyDescent="0.35">
      <c r="A160" s="373"/>
      <c r="B160" s="373"/>
      <c r="C160" s="380"/>
      <c r="D160" s="374"/>
      <c r="E160" s="371"/>
      <c r="F160" s="311"/>
      <c r="G160" s="311"/>
      <c r="H160" s="311"/>
      <c r="I160" s="311"/>
      <c r="J160" s="311"/>
      <c r="K160" s="311"/>
      <c r="L160" s="311"/>
      <c r="M160" s="311"/>
      <c r="N160" s="311"/>
      <c r="O160" s="311"/>
      <c r="P160" s="311"/>
      <c r="Q160" s="311"/>
      <c r="R160" s="311"/>
      <c r="S160" s="311"/>
      <c r="T160" s="311"/>
      <c r="U160" s="311"/>
      <c r="V160" s="311"/>
      <c r="W160" s="311"/>
      <c r="X160" s="311"/>
      <c r="Y160" s="311"/>
      <c r="Z160" s="311"/>
      <c r="AA160" s="311"/>
      <c r="AB160" s="311"/>
      <c r="AC160" s="311"/>
      <c r="AD160" s="311"/>
      <c r="AE160" s="311"/>
      <c r="AF160" s="311"/>
      <c r="AG160" s="311"/>
      <c r="AH160" s="311"/>
      <c r="AI160" s="311"/>
      <c r="AJ160" s="311"/>
      <c r="AK160" s="311"/>
      <c r="AL160" s="311"/>
      <c r="AM160" s="311"/>
      <c r="AN160" s="311"/>
      <c r="AO160" s="311"/>
      <c r="AP160" s="311"/>
      <c r="AQ160" s="311"/>
      <c r="AR160" s="311"/>
      <c r="AS160" s="311"/>
      <c r="AT160" s="311"/>
      <c r="AU160" s="311"/>
      <c r="AV160" s="311"/>
      <c r="AW160" s="311"/>
      <c r="AX160" s="311"/>
      <c r="AY160" s="311"/>
      <c r="AZ160" s="311"/>
      <c r="BA160" s="311"/>
      <c r="BB160" s="311"/>
      <c r="BC160" s="311"/>
      <c r="BD160" s="311"/>
      <c r="BE160" s="311"/>
      <c r="BF160" s="311"/>
      <c r="BG160" s="311"/>
      <c r="BH160" s="311"/>
      <c r="BI160" s="311"/>
      <c r="BJ160" s="311"/>
      <c r="BK160" s="311"/>
      <c r="BL160" s="311"/>
      <c r="BM160" s="311"/>
      <c r="BN160" s="311"/>
      <c r="BO160" s="311"/>
      <c r="BP160" s="311"/>
      <c r="BQ160" s="311"/>
      <c r="BR160" s="311"/>
      <c r="BS160" s="311"/>
      <c r="BT160" s="311"/>
      <c r="BU160" s="311"/>
      <c r="BV160" s="311"/>
      <c r="BW160" s="311"/>
      <c r="BX160" s="311"/>
      <c r="BY160" s="311"/>
      <c r="BZ160" s="311"/>
      <c r="CA160" s="311"/>
      <c r="CB160" s="311"/>
      <c r="CC160" s="311"/>
      <c r="CD160" s="311"/>
      <c r="CE160" s="311"/>
      <c r="CF160" s="311"/>
    </row>
    <row r="161" spans="1:84" ht="12.65" customHeight="1" x14ac:dyDescent="0.35">
      <c r="A161" s="373"/>
      <c r="B161" s="373"/>
      <c r="C161" s="380"/>
      <c r="D161" s="374"/>
      <c r="E161" s="371"/>
      <c r="F161" s="311"/>
      <c r="G161" s="311"/>
      <c r="H161" s="311"/>
      <c r="I161" s="311"/>
      <c r="J161" s="311"/>
      <c r="K161" s="311"/>
      <c r="L161" s="311"/>
      <c r="M161" s="311"/>
      <c r="N161" s="311"/>
      <c r="O161" s="311"/>
      <c r="P161" s="311"/>
      <c r="Q161" s="311"/>
      <c r="R161" s="311"/>
      <c r="S161" s="311"/>
      <c r="T161" s="311"/>
      <c r="U161" s="311"/>
      <c r="V161" s="311"/>
      <c r="W161" s="311"/>
      <c r="X161" s="311"/>
      <c r="Y161" s="311"/>
      <c r="Z161" s="311"/>
      <c r="AA161" s="311"/>
      <c r="AB161" s="311"/>
      <c r="AC161" s="311"/>
      <c r="AD161" s="311"/>
      <c r="AE161" s="311"/>
      <c r="AF161" s="311"/>
      <c r="AG161" s="311"/>
      <c r="AH161" s="311"/>
      <c r="AI161" s="311"/>
      <c r="AJ161" s="311"/>
      <c r="AK161" s="311"/>
      <c r="AL161" s="311"/>
      <c r="AM161" s="311"/>
      <c r="AN161" s="311"/>
      <c r="AO161" s="311"/>
      <c r="AP161" s="311"/>
      <c r="AQ161" s="311"/>
      <c r="AR161" s="311"/>
      <c r="AS161" s="311"/>
      <c r="AT161" s="311"/>
      <c r="AU161" s="311"/>
      <c r="AV161" s="311"/>
      <c r="AW161" s="311"/>
      <c r="AX161" s="311"/>
      <c r="AY161" s="311"/>
      <c r="AZ161" s="311"/>
      <c r="BA161" s="311"/>
      <c r="BB161" s="311"/>
      <c r="BC161" s="311"/>
      <c r="BD161" s="311"/>
      <c r="BE161" s="311"/>
      <c r="BF161" s="311"/>
      <c r="BG161" s="311"/>
      <c r="BH161" s="311"/>
      <c r="BI161" s="311"/>
      <c r="BJ161" s="311"/>
      <c r="BK161" s="311"/>
      <c r="BL161" s="311"/>
      <c r="BM161" s="311"/>
      <c r="BN161" s="311"/>
      <c r="BO161" s="311"/>
      <c r="BP161" s="311"/>
      <c r="BQ161" s="311"/>
      <c r="BR161" s="311"/>
      <c r="BS161" s="311"/>
      <c r="BT161" s="311"/>
      <c r="BU161" s="311"/>
      <c r="BV161" s="311"/>
      <c r="BW161" s="311"/>
      <c r="BX161" s="311"/>
      <c r="BY161" s="311"/>
      <c r="BZ161" s="311"/>
      <c r="CA161" s="311"/>
      <c r="CB161" s="311"/>
      <c r="CC161" s="311"/>
      <c r="CD161" s="311"/>
      <c r="CE161" s="311"/>
      <c r="CF161" s="311"/>
    </row>
    <row r="162" spans="1:84" ht="12.65" customHeight="1" x14ac:dyDescent="0.35">
      <c r="A162" s="373"/>
      <c r="B162" s="373"/>
      <c r="C162" s="380"/>
      <c r="D162" s="374"/>
      <c r="E162" s="371"/>
      <c r="F162" s="311"/>
      <c r="G162" s="311"/>
      <c r="H162" s="311"/>
      <c r="I162" s="311"/>
      <c r="J162" s="311"/>
      <c r="K162" s="311"/>
      <c r="L162" s="311"/>
      <c r="M162" s="311"/>
      <c r="N162" s="311"/>
      <c r="O162" s="311"/>
      <c r="P162" s="311"/>
      <c r="Q162" s="311"/>
      <c r="R162" s="311"/>
      <c r="S162" s="311"/>
      <c r="T162" s="311"/>
      <c r="U162" s="311"/>
      <c r="V162" s="311"/>
      <c r="W162" s="311"/>
      <c r="X162" s="311"/>
      <c r="Y162" s="311"/>
      <c r="Z162" s="311"/>
      <c r="AA162" s="311"/>
      <c r="AB162" s="311"/>
      <c r="AC162" s="311"/>
      <c r="AD162" s="311"/>
      <c r="AE162" s="311"/>
      <c r="AF162" s="311"/>
      <c r="AG162" s="311"/>
      <c r="AH162" s="311"/>
      <c r="AI162" s="311"/>
      <c r="AJ162" s="311"/>
      <c r="AK162" s="311"/>
      <c r="AL162" s="311"/>
      <c r="AM162" s="311"/>
      <c r="AN162" s="311"/>
      <c r="AO162" s="311"/>
      <c r="AP162" s="311"/>
      <c r="AQ162" s="311"/>
      <c r="AR162" s="311"/>
      <c r="AS162" s="311"/>
      <c r="AT162" s="311"/>
      <c r="AU162" s="311"/>
      <c r="AV162" s="311"/>
      <c r="AW162" s="311"/>
      <c r="AX162" s="311"/>
      <c r="AY162" s="311"/>
      <c r="AZ162" s="311"/>
      <c r="BA162" s="311"/>
      <c r="BB162" s="311"/>
      <c r="BC162" s="311"/>
      <c r="BD162" s="311"/>
      <c r="BE162" s="311"/>
      <c r="BF162" s="311"/>
      <c r="BG162" s="311"/>
      <c r="BH162" s="311"/>
      <c r="BI162" s="311"/>
      <c r="BJ162" s="311"/>
      <c r="BK162" s="311"/>
      <c r="BL162" s="311"/>
      <c r="BM162" s="311"/>
      <c r="BN162" s="311"/>
      <c r="BO162" s="311"/>
      <c r="BP162" s="311"/>
      <c r="BQ162" s="311"/>
      <c r="BR162" s="311"/>
      <c r="BS162" s="311"/>
      <c r="BT162" s="311"/>
      <c r="BU162" s="311"/>
      <c r="BV162" s="311"/>
      <c r="BW162" s="311"/>
      <c r="BX162" s="311"/>
      <c r="BY162" s="311"/>
      <c r="BZ162" s="311"/>
      <c r="CA162" s="311"/>
      <c r="CB162" s="311"/>
      <c r="CC162" s="311"/>
      <c r="CD162" s="311"/>
      <c r="CE162" s="311"/>
      <c r="CF162" s="311"/>
    </row>
    <row r="163" spans="1:84" ht="21.75" customHeight="1" x14ac:dyDescent="0.35">
      <c r="A163" s="373"/>
      <c r="B163" s="373"/>
      <c r="C163" s="380"/>
      <c r="D163" s="374"/>
      <c r="E163" s="371"/>
      <c r="F163" s="311"/>
      <c r="G163" s="311"/>
      <c r="H163" s="311"/>
      <c r="I163" s="311"/>
      <c r="J163" s="311"/>
      <c r="K163" s="311"/>
      <c r="L163" s="311"/>
      <c r="M163" s="311"/>
      <c r="N163" s="311"/>
      <c r="O163" s="311"/>
      <c r="P163" s="311"/>
      <c r="Q163" s="311"/>
      <c r="R163" s="311"/>
      <c r="S163" s="311"/>
      <c r="T163" s="311"/>
      <c r="U163" s="311"/>
      <c r="V163" s="311"/>
      <c r="W163" s="311"/>
      <c r="X163" s="311"/>
      <c r="Y163" s="311"/>
      <c r="Z163" s="311"/>
      <c r="AA163" s="311"/>
      <c r="AB163" s="311"/>
      <c r="AC163" s="311"/>
      <c r="AD163" s="311"/>
      <c r="AE163" s="311"/>
      <c r="AF163" s="311"/>
      <c r="AG163" s="311"/>
      <c r="AH163" s="311"/>
      <c r="AI163" s="311"/>
      <c r="AJ163" s="311"/>
      <c r="AK163" s="311"/>
      <c r="AL163" s="311"/>
      <c r="AM163" s="311"/>
      <c r="AN163" s="311"/>
      <c r="AO163" s="311"/>
      <c r="AP163" s="311"/>
      <c r="AQ163" s="311"/>
      <c r="AR163" s="311"/>
      <c r="AS163" s="311"/>
      <c r="AT163" s="311"/>
      <c r="AU163" s="311"/>
      <c r="AV163" s="311"/>
      <c r="AW163" s="311"/>
      <c r="AX163" s="311"/>
      <c r="AY163" s="311"/>
      <c r="AZ163" s="311"/>
      <c r="BA163" s="311"/>
      <c r="BB163" s="311"/>
      <c r="BC163" s="311"/>
      <c r="BD163" s="311"/>
      <c r="BE163" s="311"/>
      <c r="BF163" s="311"/>
      <c r="BG163" s="311"/>
      <c r="BH163" s="311"/>
      <c r="BI163" s="311"/>
      <c r="BJ163" s="311"/>
      <c r="BK163" s="311"/>
      <c r="BL163" s="311"/>
      <c r="BM163" s="311"/>
      <c r="BN163" s="311"/>
      <c r="BO163" s="311"/>
      <c r="BP163" s="311"/>
      <c r="BQ163" s="311"/>
      <c r="BR163" s="311"/>
      <c r="BS163" s="311"/>
      <c r="BT163" s="311"/>
      <c r="BU163" s="311"/>
      <c r="BV163" s="311"/>
      <c r="BW163" s="311"/>
      <c r="BX163" s="311"/>
      <c r="BY163" s="311"/>
      <c r="BZ163" s="311"/>
      <c r="CA163" s="311"/>
      <c r="CB163" s="311"/>
      <c r="CC163" s="311"/>
      <c r="CD163" s="311"/>
      <c r="CE163" s="311"/>
      <c r="CF163" s="311"/>
    </row>
    <row r="164" spans="1:84" ht="11.5" customHeight="1" x14ac:dyDescent="0.35">
      <c r="A164" s="384" t="s">
        <v>305</v>
      </c>
      <c r="B164" s="385"/>
      <c r="C164" s="385"/>
      <c r="D164" s="385"/>
      <c r="E164" s="385"/>
      <c r="F164" s="311"/>
      <c r="G164" s="311"/>
      <c r="H164" s="311"/>
      <c r="I164" s="311"/>
      <c r="J164" s="311"/>
      <c r="K164" s="311"/>
      <c r="L164" s="311"/>
      <c r="M164" s="311"/>
      <c r="N164" s="311"/>
      <c r="O164" s="311"/>
      <c r="P164" s="311"/>
      <c r="Q164" s="311"/>
      <c r="R164" s="311"/>
      <c r="S164" s="311"/>
      <c r="T164" s="311"/>
      <c r="U164" s="311"/>
      <c r="V164" s="311"/>
      <c r="W164" s="311"/>
      <c r="X164" s="311"/>
      <c r="Y164" s="311"/>
      <c r="Z164" s="311"/>
      <c r="AA164" s="311"/>
      <c r="AB164" s="311"/>
      <c r="AC164" s="311"/>
      <c r="AD164" s="311"/>
      <c r="AE164" s="311"/>
      <c r="AF164" s="311"/>
      <c r="AG164" s="311"/>
      <c r="AH164" s="311"/>
      <c r="AI164" s="311"/>
      <c r="AJ164" s="311"/>
      <c r="AK164" s="311"/>
      <c r="AL164" s="311"/>
      <c r="AM164" s="311"/>
      <c r="AN164" s="311"/>
      <c r="AO164" s="311"/>
      <c r="AP164" s="311"/>
      <c r="AQ164" s="311"/>
      <c r="AR164" s="311"/>
      <c r="AS164" s="311"/>
      <c r="AT164" s="311"/>
      <c r="AU164" s="311"/>
      <c r="AV164" s="311"/>
      <c r="AW164" s="311"/>
      <c r="AX164" s="311"/>
      <c r="AY164" s="311"/>
      <c r="AZ164" s="311"/>
      <c r="BA164" s="311"/>
      <c r="BB164" s="311"/>
      <c r="BC164" s="311"/>
      <c r="BD164" s="311"/>
      <c r="BE164" s="311"/>
      <c r="BF164" s="311"/>
      <c r="BG164" s="311"/>
      <c r="BH164" s="311"/>
      <c r="BI164" s="311"/>
      <c r="BJ164" s="311"/>
      <c r="BK164" s="311"/>
      <c r="BL164" s="311"/>
      <c r="BM164" s="311"/>
      <c r="BN164" s="311"/>
      <c r="BO164" s="311"/>
      <c r="BP164" s="311"/>
      <c r="BQ164" s="311"/>
      <c r="BR164" s="311"/>
      <c r="BS164" s="311"/>
      <c r="BT164" s="311"/>
      <c r="BU164" s="311"/>
      <c r="BV164" s="311"/>
      <c r="BW164" s="311"/>
      <c r="BX164" s="311"/>
      <c r="BY164" s="311"/>
      <c r="BZ164" s="311"/>
      <c r="CA164" s="311"/>
      <c r="CB164" s="311"/>
      <c r="CC164" s="311"/>
      <c r="CD164" s="311"/>
      <c r="CE164" s="311"/>
      <c r="CF164" s="311"/>
    </row>
    <row r="165" spans="1:84" ht="11.5" customHeight="1" x14ac:dyDescent="0.35">
      <c r="A165" s="393" t="s">
        <v>306</v>
      </c>
      <c r="B165" s="393"/>
      <c r="C165" s="393"/>
      <c r="D165" s="393"/>
      <c r="E165" s="393"/>
      <c r="F165" s="311"/>
      <c r="G165" s="311"/>
      <c r="H165" s="311"/>
      <c r="I165" s="311"/>
      <c r="J165" s="311"/>
      <c r="K165" s="311"/>
      <c r="L165" s="311"/>
      <c r="M165" s="311"/>
      <c r="N165" s="311"/>
      <c r="O165" s="311"/>
      <c r="P165" s="311"/>
      <c r="Q165" s="311"/>
      <c r="R165" s="311"/>
      <c r="S165" s="311"/>
      <c r="T165" s="311"/>
      <c r="U165" s="311"/>
      <c r="V165" s="311"/>
      <c r="W165" s="311"/>
      <c r="X165" s="311"/>
      <c r="Y165" s="311"/>
      <c r="Z165" s="311"/>
      <c r="AA165" s="311"/>
      <c r="AB165" s="311"/>
      <c r="AC165" s="311"/>
      <c r="AD165" s="311"/>
      <c r="AE165" s="311"/>
      <c r="AF165" s="311"/>
      <c r="AG165" s="311"/>
      <c r="AH165" s="311"/>
      <c r="AI165" s="311"/>
      <c r="AJ165" s="311"/>
      <c r="AK165" s="311"/>
      <c r="AL165" s="311"/>
      <c r="AM165" s="311"/>
      <c r="AN165" s="311"/>
      <c r="AO165" s="311"/>
      <c r="AP165" s="311"/>
      <c r="AQ165" s="311"/>
      <c r="AR165" s="311"/>
      <c r="AS165" s="311"/>
      <c r="AT165" s="311"/>
      <c r="AU165" s="311"/>
      <c r="AV165" s="311"/>
      <c r="AW165" s="311"/>
      <c r="AX165" s="311"/>
      <c r="AY165" s="311"/>
      <c r="AZ165" s="311"/>
      <c r="BA165" s="311"/>
      <c r="BB165" s="311"/>
      <c r="BC165" s="311"/>
      <c r="BD165" s="311"/>
      <c r="BE165" s="311"/>
      <c r="BF165" s="311"/>
      <c r="BG165" s="311"/>
      <c r="BH165" s="311"/>
      <c r="BI165" s="311"/>
      <c r="BJ165" s="311"/>
      <c r="BK165" s="311"/>
      <c r="BL165" s="311"/>
      <c r="BM165" s="311"/>
      <c r="BN165" s="311"/>
      <c r="BO165" s="311"/>
      <c r="BP165" s="311"/>
      <c r="BQ165" s="311"/>
      <c r="BR165" s="311"/>
      <c r="BS165" s="311"/>
      <c r="BT165" s="311"/>
      <c r="BU165" s="311"/>
      <c r="BV165" s="311"/>
      <c r="BW165" s="311"/>
      <c r="BX165" s="311"/>
      <c r="BY165" s="311"/>
      <c r="BZ165" s="311"/>
      <c r="CA165" s="311"/>
      <c r="CB165" s="311"/>
      <c r="CC165" s="311"/>
      <c r="CD165" s="311"/>
      <c r="CE165" s="311"/>
      <c r="CF165" s="311"/>
    </row>
    <row r="166" spans="1:84" ht="11.5" customHeight="1" x14ac:dyDescent="0.35">
      <c r="A166" s="369" t="s">
        <v>307</v>
      </c>
      <c r="B166" s="368" t="s">
        <v>256</v>
      </c>
      <c r="C166" s="376">
        <v>3456606.6100000003</v>
      </c>
      <c r="D166" s="371"/>
      <c r="E166" s="371"/>
      <c r="F166" s="311"/>
      <c r="G166" s="311"/>
      <c r="H166" s="311"/>
      <c r="I166" s="311"/>
      <c r="J166" s="311"/>
      <c r="K166" s="311"/>
      <c r="L166" s="311"/>
      <c r="M166" s="311"/>
      <c r="N166" s="311"/>
      <c r="O166" s="311"/>
      <c r="P166" s="311"/>
      <c r="Q166" s="311"/>
      <c r="R166" s="311"/>
      <c r="S166" s="311"/>
      <c r="T166" s="311"/>
      <c r="U166" s="311"/>
      <c r="V166" s="311"/>
      <c r="W166" s="311"/>
      <c r="X166" s="311"/>
      <c r="Y166" s="311"/>
      <c r="Z166" s="311"/>
      <c r="AA166" s="311"/>
      <c r="AB166" s="311"/>
      <c r="AC166" s="311"/>
      <c r="AD166" s="311"/>
      <c r="AE166" s="311"/>
      <c r="AF166" s="311"/>
      <c r="AG166" s="311"/>
      <c r="AH166" s="311"/>
      <c r="AI166" s="311"/>
      <c r="AJ166" s="311"/>
      <c r="AK166" s="311"/>
      <c r="AL166" s="311"/>
      <c r="AM166" s="311"/>
      <c r="AN166" s="311"/>
      <c r="AO166" s="311"/>
      <c r="AP166" s="311"/>
      <c r="AQ166" s="311"/>
      <c r="AR166" s="311"/>
      <c r="AS166" s="311"/>
      <c r="AT166" s="311"/>
      <c r="AU166" s="311"/>
      <c r="AV166" s="311"/>
      <c r="AW166" s="311"/>
      <c r="AX166" s="311"/>
      <c r="AY166" s="311"/>
      <c r="AZ166" s="311"/>
      <c r="BA166" s="311"/>
      <c r="BB166" s="311"/>
      <c r="BC166" s="311"/>
      <c r="BD166" s="311"/>
      <c r="BE166" s="311"/>
      <c r="BF166" s="311"/>
      <c r="BG166" s="311"/>
      <c r="BH166" s="311"/>
      <c r="BI166" s="311"/>
      <c r="BJ166" s="311"/>
      <c r="BK166" s="311"/>
      <c r="BL166" s="311"/>
      <c r="BM166" s="311"/>
      <c r="BN166" s="311"/>
      <c r="BO166" s="311"/>
      <c r="BP166" s="311"/>
      <c r="BQ166" s="311"/>
      <c r="BR166" s="311"/>
      <c r="BS166" s="311"/>
      <c r="BT166" s="311"/>
      <c r="BU166" s="311"/>
      <c r="BV166" s="311"/>
      <c r="BW166" s="311"/>
      <c r="BX166" s="311"/>
      <c r="BY166" s="311"/>
      <c r="BZ166" s="311"/>
      <c r="CA166" s="311"/>
      <c r="CB166" s="311"/>
      <c r="CC166" s="311"/>
      <c r="CD166" s="311"/>
      <c r="CE166" s="311"/>
      <c r="CF166" s="311"/>
    </row>
    <row r="167" spans="1:84" ht="11.5" customHeight="1" x14ac:dyDescent="0.35">
      <c r="A167" s="369" t="s">
        <v>308</v>
      </c>
      <c r="B167" s="368" t="s">
        <v>256</v>
      </c>
      <c r="C167" s="376">
        <v>99527.96</v>
      </c>
      <c r="D167" s="371"/>
      <c r="E167" s="371"/>
      <c r="F167" s="311"/>
      <c r="G167" s="311"/>
      <c r="H167" s="311"/>
      <c r="I167" s="311"/>
      <c r="J167" s="311"/>
      <c r="K167" s="311"/>
      <c r="L167" s="311"/>
      <c r="M167" s="311"/>
      <c r="N167" s="311"/>
      <c r="O167" s="311"/>
      <c r="P167" s="311"/>
      <c r="Q167" s="311"/>
      <c r="R167" s="311"/>
      <c r="S167" s="311"/>
      <c r="T167" s="311"/>
      <c r="U167" s="311"/>
      <c r="V167" s="311"/>
      <c r="W167" s="311"/>
      <c r="X167" s="311"/>
      <c r="Y167" s="311"/>
      <c r="Z167" s="311"/>
      <c r="AA167" s="311"/>
      <c r="AB167" s="311"/>
      <c r="AC167" s="311"/>
      <c r="AD167" s="311"/>
      <c r="AE167" s="311"/>
      <c r="AF167" s="311"/>
      <c r="AG167" s="311"/>
      <c r="AH167" s="311"/>
      <c r="AI167" s="311"/>
      <c r="AJ167" s="311"/>
      <c r="AK167" s="311"/>
      <c r="AL167" s="311"/>
      <c r="AM167" s="311"/>
      <c r="AN167" s="311"/>
      <c r="AO167" s="311"/>
      <c r="AP167" s="311"/>
      <c r="AQ167" s="311"/>
      <c r="AR167" s="311"/>
      <c r="AS167" s="311"/>
      <c r="AT167" s="311"/>
      <c r="AU167" s="311"/>
      <c r="AV167" s="311"/>
      <c r="AW167" s="311"/>
      <c r="AX167" s="311"/>
      <c r="AY167" s="311"/>
      <c r="AZ167" s="311"/>
      <c r="BA167" s="311"/>
      <c r="BB167" s="311"/>
      <c r="BC167" s="311"/>
      <c r="BD167" s="311"/>
      <c r="BE167" s="311"/>
      <c r="BF167" s="311"/>
      <c r="BG167" s="311"/>
      <c r="BH167" s="311"/>
      <c r="BI167" s="311"/>
      <c r="BJ167" s="311"/>
      <c r="BK167" s="311"/>
      <c r="BL167" s="311"/>
      <c r="BM167" s="311"/>
      <c r="BN167" s="311"/>
      <c r="BO167" s="311"/>
      <c r="BP167" s="311"/>
      <c r="BQ167" s="311"/>
      <c r="BR167" s="311"/>
      <c r="BS167" s="311"/>
      <c r="BT167" s="311"/>
      <c r="BU167" s="311"/>
      <c r="BV167" s="311"/>
      <c r="BW167" s="311"/>
      <c r="BX167" s="311"/>
      <c r="BY167" s="311"/>
      <c r="BZ167" s="311"/>
      <c r="CA167" s="311"/>
      <c r="CB167" s="311"/>
      <c r="CC167" s="311"/>
      <c r="CD167" s="311"/>
      <c r="CE167" s="311"/>
      <c r="CF167" s="311"/>
    </row>
    <row r="168" spans="1:84" ht="11.5" customHeight="1" x14ac:dyDescent="0.35">
      <c r="A168" s="373" t="s">
        <v>309</v>
      </c>
      <c r="B168" s="368" t="s">
        <v>256</v>
      </c>
      <c r="C168" s="376">
        <v>468034.28</v>
      </c>
      <c r="D168" s="371"/>
      <c r="E168" s="371"/>
      <c r="F168" s="311"/>
      <c r="G168" s="311"/>
      <c r="H168" s="311"/>
      <c r="I168" s="311"/>
      <c r="J168" s="311"/>
      <c r="K168" s="311"/>
      <c r="L168" s="311"/>
      <c r="M168" s="311"/>
      <c r="N168" s="311"/>
      <c r="O168" s="311"/>
      <c r="P168" s="311"/>
      <c r="Q168" s="311"/>
      <c r="R168" s="311"/>
      <c r="S168" s="311"/>
      <c r="T168" s="311"/>
      <c r="U168" s="311"/>
      <c r="V168" s="311"/>
      <c r="W168" s="311"/>
      <c r="X168" s="311"/>
      <c r="Y168" s="311"/>
      <c r="Z168" s="311"/>
      <c r="AA168" s="311"/>
      <c r="AB168" s="311"/>
      <c r="AC168" s="311"/>
      <c r="AD168" s="311"/>
      <c r="AE168" s="311"/>
      <c r="AF168" s="311"/>
      <c r="AG168" s="311"/>
      <c r="AH168" s="311"/>
      <c r="AI168" s="311"/>
      <c r="AJ168" s="311"/>
      <c r="AK168" s="311"/>
      <c r="AL168" s="311"/>
      <c r="AM168" s="311"/>
      <c r="AN168" s="311"/>
      <c r="AO168" s="311"/>
      <c r="AP168" s="311"/>
      <c r="AQ168" s="311"/>
      <c r="AR168" s="311"/>
      <c r="AS168" s="311"/>
      <c r="AT168" s="311"/>
      <c r="AU168" s="311"/>
      <c r="AV168" s="311"/>
      <c r="AW168" s="311"/>
      <c r="AX168" s="311"/>
      <c r="AY168" s="311"/>
      <c r="AZ168" s="311"/>
      <c r="BA168" s="311"/>
      <c r="BB168" s="311"/>
      <c r="BC168" s="311"/>
      <c r="BD168" s="311"/>
      <c r="BE168" s="311"/>
      <c r="BF168" s="311"/>
      <c r="BG168" s="311"/>
      <c r="BH168" s="311"/>
      <c r="BI168" s="311"/>
      <c r="BJ168" s="311"/>
      <c r="BK168" s="311"/>
      <c r="BL168" s="311"/>
      <c r="BM168" s="311"/>
      <c r="BN168" s="311"/>
      <c r="BO168" s="311"/>
      <c r="BP168" s="311"/>
      <c r="BQ168" s="311"/>
      <c r="BR168" s="311"/>
      <c r="BS168" s="311"/>
      <c r="BT168" s="311"/>
      <c r="BU168" s="311"/>
      <c r="BV168" s="311"/>
      <c r="BW168" s="311"/>
      <c r="BX168" s="311"/>
      <c r="BY168" s="311"/>
      <c r="BZ168" s="311"/>
      <c r="CA168" s="311"/>
      <c r="CB168" s="311"/>
      <c r="CC168" s="311"/>
      <c r="CD168" s="311"/>
      <c r="CE168" s="311"/>
      <c r="CF168" s="311"/>
    </row>
    <row r="169" spans="1:84" ht="11.5" customHeight="1" x14ac:dyDescent="0.35">
      <c r="A169" s="369" t="s">
        <v>310</v>
      </c>
      <c r="B169" s="368" t="s">
        <v>256</v>
      </c>
      <c r="C169" s="376">
        <v>8161904.6599999992</v>
      </c>
      <c r="D169" s="371"/>
      <c r="E169" s="371"/>
      <c r="F169" s="311"/>
      <c r="G169" s="311"/>
      <c r="H169" s="311"/>
      <c r="I169" s="311"/>
      <c r="J169" s="311"/>
      <c r="K169" s="311"/>
      <c r="L169" s="311"/>
      <c r="M169" s="311"/>
      <c r="N169" s="311"/>
      <c r="O169" s="311"/>
      <c r="P169" s="311"/>
      <c r="Q169" s="311"/>
      <c r="R169" s="311"/>
      <c r="S169" s="311"/>
      <c r="T169" s="311"/>
      <c r="U169" s="311"/>
      <c r="V169" s="311"/>
      <c r="W169" s="311"/>
      <c r="X169" s="311"/>
      <c r="Y169" s="311"/>
      <c r="Z169" s="311"/>
      <c r="AA169" s="311"/>
      <c r="AB169" s="311"/>
      <c r="AC169" s="311"/>
      <c r="AD169" s="311"/>
      <c r="AE169" s="311"/>
      <c r="AF169" s="311"/>
      <c r="AG169" s="311"/>
      <c r="AH169" s="311"/>
      <c r="AI169" s="311"/>
      <c r="AJ169" s="311"/>
      <c r="AK169" s="311"/>
      <c r="AL169" s="311"/>
      <c r="AM169" s="311"/>
      <c r="AN169" s="311"/>
      <c r="AO169" s="311"/>
      <c r="AP169" s="311"/>
      <c r="AQ169" s="311"/>
      <c r="AR169" s="311"/>
      <c r="AS169" s="311"/>
      <c r="AT169" s="311"/>
      <c r="AU169" s="311"/>
      <c r="AV169" s="311"/>
      <c r="AW169" s="311"/>
      <c r="AX169" s="311"/>
      <c r="AY169" s="311"/>
      <c r="AZ169" s="311"/>
      <c r="BA169" s="311"/>
      <c r="BB169" s="311"/>
      <c r="BC169" s="311"/>
      <c r="BD169" s="311"/>
      <c r="BE169" s="311"/>
      <c r="BF169" s="311"/>
      <c r="BG169" s="311"/>
      <c r="BH169" s="311"/>
      <c r="BI169" s="311"/>
      <c r="BJ169" s="311"/>
      <c r="BK169" s="311"/>
      <c r="BL169" s="311"/>
      <c r="BM169" s="311"/>
      <c r="BN169" s="311"/>
      <c r="BO169" s="311"/>
      <c r="BP169" s="311"/>
      <c r="BQ169" s="311"/>
      <c r="BR169" s="311"/>
      <c r="BS169" s="311"/>
      <c r="BT169" s="311"/>
      <c r="BU169" s="311"/>
      <c r="BV169" s="311"/>
      <c r="BW169" s="311"/>
      <c r="BX169" s="311"/>
      <c r="BY169" s="311"/>
      <c r="BZ169" s="311"/>
      <c r="CA169" s="311"/>
      <c r="CB169" s="311"/>
      <c r="CC169" s="311"/>
      <c r="CD169" s="311"/>
      <c r="CE169" s="311"/>
      <c r="CF169" s="311"/>
    </row>
    <row r="170" spans="1:84" ht="11.5" customHeight="1" x14ac:dyDescent="0.35">
      <c r="A170" s="369" t="s">
        <v>311</v>
      </c>
      <c r="B170" s="368" t="s">
        <v>256</v>
      </c>
      <c r="C170" s="376">
        <v>94099.46</v>
      </c>
      <c r="D170" s="371"/>
      <c r="E170" s="371"/>
      <c r="F170" s="311"/>
      <c r="G170" s="311"/>
      <c r="H170" s="311"/>
      <c r="I170" s="311"/>
      <c r="J170" s="311"/>
      <c r="K170" s="311"/>
      <c r="L170" s="311"/>
      <c r="M170" s="311"/>
      <c r="N170" s="311"/>
      <c r="O170" s="311"/>
      <c r="P170" s="311"/>
      <c r="Q170" s="311"/>
      <c r="R170" s="311"/>
      <c r="S170" s="311"/>
      <c r="T170" s="311"/>
      <c r="U170" s="311"/>
      <c r="V170" s="311"/>
      <c r="W170" s="311"/>
      <c r="X170" s="311"/>
      <c r="Y170" s="311"/>
      <c r="Z170" s="311"/>
      <c r="AA170" s="311"/>
      <c r="AB170" s="311"/>
      <c r="AC170" s="311"/>
      <c r="AD170" s="311"/>
      <c r="AE170" s="311"/>
      <c r="AF170" s="311"/>
      <c r="AG170" s="311"/>
      <c r="AH170" s="311"/>
      <c r="AI170" s="311"/>
      <c r="AJ170" s="311"/>
      <c r="AK170" s="311"/>
      <c r="AL170" s="311"/>
      <c r="AM170" s="311"/>
      <c r="AN170" s="311"/>
      <c r="AO170" s="311"/>
      <c r="AP170" s="311"/>
      <c r="AQ170" s="311"/>
      <c r="AR170" s="311"/>
      <c r="AS170" s="311"/>
      <c r="AT170" s="311"/>
      <c r="AU170" s="311"/>
      <c r="AV170" s="311"/>
      <c r="AW170" s="311"/>
      <c r="AX170" s="311"/>
      <c r="AY170" s="311"/>
      <c r="AZ170" s="311"/>
      <c r="BA170" s="311"/>
      <c r="BB170" s="311"/>
      <c r="BC170" s="311"/>
      <c r="BD170" s="311"/>
      <c r="BE170" s="311"/>
      <c r="BF170" s="311"/>
      <c r="BG170" s="311"/>
      <c r="BH170" s="311"/>
      <c r="BI170" s="311"/>
      <c r="BJ170" s="311"/>
      <c r="BK170" s="311"/>
      <c r="BL170" s="311"/>
      <c r="BM170" s="311"/>
      <c r="BN170" s="311"/>
      <c r="BO170" s="311"/>
      <c r="BP170" s="311"/>
      <c r="BQ170" s="311"/>
      <c r="BR170" s="311"/>
      <c r="BS170" s="311"/>
      <c r="BT170" s="311"/>
      <c r="BU170" s="311"/>
      <c r="BV170" s="311"/>
      <c r="BW170" s="311"/>
      <c r="BX170" s="311"/>
      <c r="BY170" s="311"/>
      <c r="BZ170" s="311"/>
      <c r="CA170" s="311"/>
      <c r="CB170" s="311"/>
      <c r="CC170" s="311"/>
      <c r="CD170" s="311"/>
      <c r="CE170" s="311"/>
      <c r="CF170" s="311"/>
    </row>
    <row r="171" spans="1:84" ht="11.5" customHeight="1" x14ac:dyDescent="0.35">
      <c r="A171" s="369" t="s">
        <v>312</v>
      </c>
      <c r="B171" s="368" t="s">
        <v>256</v>
      </c>
      <c r="C171" s="376">
        <v>2236000.9</v>
      </c>
      <c r="D171" s="371"/>
      <c r="E171" s="371"/>
      <c r="F171" s="311"/>
      <c r="G171" s="311"/>
      <c r="H171" s="311"/>
      <c r="I171" s="311"/>
      <c r="J171" s="311"/>
      <c r="K171" s="311"/>
      <c r="L171" s="311"/>
      <c r="M171" s="311"/>
      <c r="N171" s="311"/>
      <c r="O171" s="311"/>
      <c r="P171" s="311"/>
      <c r="Q171" s="311"/>
      <c r="R171" s="311"/>
      <c r="S171" s="311"/>
      <c r="T171" s="311"/>
      <c r="U171" s="311"/>
      <c r="V171" s="311"/>
      <c r="W171" s="311"/>
      <c r="X171" s="311"/>
      <c r="Y171" s="311"/>
      <c r="Z171" s="311"/>
      <c r="AA171" s="311"/>
      <c r="AB171" s="311"/>
      <c r="AC171" s="311"/>
      <c r="AD171" s="311"/>
      <c r="AE171" s="311"/>
      <c r="AF171" s="311"/>
      <c r="AG171" s="311"/>
      <c r="AH171" s="311"/>
      <c r="AI171" s="311"/>
      <c r="AJ171" s="311"/>
      <c r="AK171" s="311"/>
      <c r="AL171" s="311"/>
      <c r="AM171" s="311"/>
      <c r="AN171" s="311"/>
      <c r="AO171" s="311"/>
      <c r="AP171" s="311"/>
      <c r="AQ171" s="311"/>
      <c r="AR171" s="311"/>
      <c r="AS171" s="311"/>
      <c r="AT171" s="311"/>
      <c r="AU171" s="311"/>
      <c r="AV171" s="311"/>
      <c r="AW171" s="311"/>
      <c r="AX171" s="311"/>
      <c r="AY171" s="311"/>
      <c r="AZ171" s="311"/>
      <c r="BA171" s="311"/>
      <c r="BB171" s="311"/>
      <c r="BC171" s="311"/>
      <c r="BD171" s="311"/>
      <c r="BE171" s="311"/>
      <c r="BF171" s="311"/>
      <c r="BG171" s="311"/>
      <c r="BH171" s="311"/>
      <c r="BI171" s="311"/>
      <c r="BJ171" s="311"/>
      <c r="BK171" s="311"/>
      <c r="BL171" s="311"/>
      <c r="BM171" s="311"/>
      <c r="BN171" s="311"/>
      <c r="BO171" s="311"/>
      <c r="BP171" s="311"/>
      <c r="BQ171" s="311"/>
      <c r="BR171" s="311"/>
      <c r="BS171" s="311"/>
      <c r="BT171" s="311"/>
      <c r="BU171" s="311"/>
      <c r="BV171" s="311"/>
      <c r="BW171" s="311"/>
      <c r="BX171" s="311"/>
      <c r="BY171" s="311"/>
      <c r="BZ171" s="311"/>
      <c r="CA171" s="311"/>
      <c r="CB171" s="311"/>
      <c r="CC171" s="311"/>
      <c r="CD171" s="311"/>
      <c r="CE171" s="311"/>
      <c r="CF171" s="311"/>
    </row>
    <row r="172" spans="1:84" ht="11.5" customHeight="1" x14ac:dyDescent="0.35">
      <c r="A172" s="369" t="s">
        <v>313</v>
      </c>
      <c r="B172" s="368" t="s">
        <v>256</v>
      </c>
      <c r="C172" s="376">
        <v>114471.22</v>
      </c>
      <c r="D172" s="371"/>
      <c r="E172" s="371"/>
      <c r="F172" s="311"/>
      <c r="G172" s="311"/>
      <c r="H172" s="311"/>
      <c r="I172" s="311"/>
      <c r="J172" s="311"/>
      <c r="K172" s="311"/>
      <c r="L172" s="311"/>
      <c r="M172" s="311"/>
      <c r="N172" s="311"/>
      <c r="O172" s="311"/>
      <c r="P172" s="311"/>
      <c r="Q172" s="311"/>
      <c r="R172" s="311"/>
      <c r="S172" s="311"/>
      <c r="T172" s="311"/>
      <c r="U172" s="311"/>
      <c r="V172" s="311"/>
      <c r="W172" s="311"/>
      <c r="X172" s="311"/>
      <c r="Y172" s="311"/>
      <c r="Z172" s="311"/>
      <c r="AA172" s="311"/>
      <c r="AB172" s="311"/>
      <c r="AC172" s="311"/>
      <c r="AD172" s="311"/>
      <c r="AE172" s="311"/>
      <c r="AF172" s="311"/>
      <c r="AG172" s="311"/>
      <c r="AH172" s="311"/>
      <c r="AI172" s="311"/>
      <c r="AJ172" s="311"/>
      <c r="AK172" s="311"/>
      <c r="AL172" s="311"/>
      <c r="AM172" s="311"/>
      <c r="AN172" s="311"/>
      <c r="AO172" s="311"/>
      <c r="AP172" s="311"/>
      <c r="AQ172" s="311"/>
      <c r="AR172" s="311"/>
      <c r="AS172" s="311"/>
      <c r="AT172" s="311"/>
      <c r="AU172" s="311"/>
      <c r="AV172" s="311"/>
      <c r="AW172" s="311"/>
      <c r="AX172" s="311"/>
      <c r="AY172" s="311"/>
      <c r="AZ172" s="311"/>
      <c r="BA172" s="311"/>
      <c r="BB172" s="311"/>
      <c r="BC172" s="311"/>
      <c r="BD172" s="311"/>
      <c r="BE172" s="311"/>
      <c r="BF172" s="311"/>
      <c r="BG172" s="311"/>
      <c r="BH172" s="311"/>
      <c r="BI172" s="311"/>
      <c r="BJ172" s="311"/>
      <c r="BK172" s="311"/>
      <c r="BL172" s="311"/>
      <c r="BM172" s="311"/>
      <c r="BN172" s="311"/>
      <c r="BO172" s="311"/>
      <c r="BP172" s="311"/>
      <c r="BQ172" s="311"/>
      <c r="BR172" s="311"/>
      <c r="BS172" s="311"/>
      <c r="BT172" s="311"/>
      <c r="BU172" s="311"/>
      <c r="BV172" s="311"/>
      <c r="BW172" s="311"/>
      <c r="BX172" s="311"/>
      <c r="BY172" s="311"/>
      <c r="BZ172" s="311"/>
      <c r="CA172" s="311"/>
      <c r="CB172" s="311"/>
      <c r="CC172" s="311"/>
      <c r="CD172" s="311"/>
      <c r="CE172" s="311"/>
      <c r="CF172" s="311"/>
    </row>
    <row r="173" spans="1:84" ht="11.5" customHeight="1" x14ac:dyDescent="0.35">
      <c r="A173" s="369" t="s">
        <v>313</v>
      </c>
      <c r="B173" s="368" t="s">
        <v>256</v>
      </c>
      <c r="C173" s="376"/>
      <c r="D173" s="371"/>
      <c r="E173" s="371"/>
      <c r="F173" s="311"/>
      <c r="G173" s="311"/>
      <c r="H173" s="311"/>
      <c r="I173" s="311"/>
      <c r="J173" s="311"/>
      <c r="K173" s="311"/>
      <c r="L173" s="311"/>
      <c r="M173" s="311"/>
      <c r="N173" s="311"/>
      <c r="O173" s="311"/>
      <c r="P173" s="311"/>
      <c r="Q173" s="311"/>
      <c r="R173" s="311"/>
      <c r="S173" s="311"/>
      <c r="T173" s="311"/>
      <c r="U173" s="311"/>
      <c r="V173" s="311"/>
      <c r="W173" s="311"/>
      <c r="X173" s="311"/>
      <c r="Y173" s="311"/>
      <c r="Z173" s="311"/>
      <c r="AA173" s="311"/>
      <c r="AB173" s="311"/>
      <c r="AC173" s="311"/>
      <c r="AD173" s="311"/>
      <c r="AE173" s="311"/>
      <c r="AF173" s="311"/>
      <c r="AG173" s="311"/>
      <c r="AH173" s="311"/>
      <c r="AI173" s="311"/>
      <c r="AJ173" s="311"/>
      <c r="AK173" s="311"/>
      <c r="AL173" s="311"/>
      <c r="AM173" s="311"/>
      <c r="AN173" s="311"/>
      <c r="AO173" s="311"/>
      <c r="AP173" s="311"/>
      <c r="AQ173" s="311"/>
      <c r="AR173" s="311"/>
      <c r="AS173" s="311"/>
      <c r="AT173" s="311"/>
      <c r="AU173" s="311"/>
      <c r="AV173" s="311"/>
      <c r="AW173" s="311"/>
      <c r="AX173" s="311"/>
      <c r="AY173" s="311"/>
      <c r="AZ173" s="311"/>
      <c r="BA173" s="311"/>
      <c r="BB173" s="311"/>
      <c r="BC173" s="311"/>
      <c r="BD173" s="311"/>
      <c r="BE173" s="311"/>
      <c r="BF173" s="311"/>
      <c r="BG173" s="311"/>
      <c r="BH173" s="311"/>
      <c r="BI173" s="311"/>
      <c r="BJ173" s="311"/>
      <c r="BK173" s="311"/>
      <c r="BL173" s="311"/>
      <c r="BM173" s="311"/>
      <c r="BN173" s="311"/>
      <c r="BO173" s="311"/>
      <c r="BP173" s="311"/>
      <c r="BQ173" s="311"/>
      <c r="BR173" s="311"/>
      <c r="BS173" s="311"/>
      <c r="BT173" s="311"/>
      <c r="BU173" s="311"/>
      <c r="BV173" s="311"/>
      <c r="BW173" s="311"/>
      <c r="BX173" s="311"/>
      <c r="BY173" s="311"/>
      <c r="BZ173" s="311"/>
      <c r="CA173" s="311"/>
      <c r="CB173" s="311"/>
      <c r="CC173" s="311"/>
      <c r="CD173" s="311"/>
      <c r="CE173" s="311"/>
      <c r="CF173" s="311"/>
    </row>
    <row r="174" spans="1:84" ht="11.5" customHeight="1" x14ac:dyDescent="0.35">
      <c r="A174" s="369" t="s">
        <v>203</v>
      </c>
      <c r="B174" s="371"/>
      <c r="C174" s="378"/>
      <c r="D174" s="371">
        <v>14630645.090000002</v>
      </c>
      <c r="E174" s="371"/>
      <c r="F174" s="311"/>
      <c r="G174" s="311"/>
      <c r="H174" s="311"/>
      <c r="I174" s="311"/>
      <c r="J174" s="311"/>
      <c r="K174" s="311"/>
      <c r="L174" s="311"/>
      <c r="M174" s="311"/>
      <c r="N174" s="311"/>
      <c r="O174" s="311"/>
      <c r="P174" s="311"/>
      <c r="Q174" s="311"/>
      <c r="R174" s="311"/>
      <c r="S174" s="311"/>
      <c r="T174" s="311"/>
      <c r="U174" s="311"/>
      <c r="V174" s="311"/>
      <c r="W174" s="311"/>
      <c r="X174" s="311"/>
      <c r="Y174" s="311"/>
      <c r="Z174" s="311"/>
      <c r="AA174" s="311"/>
      <c r="AB174" s="311"/>
      <c r="AC174" s="311"/>
      <c r="AD174" s="311"/>
      <c r="AE174" s="311"/>
      <c r="AF174" s="311"/>
      <c r="AG174" s="311"/>
      <c r="AH174" s="311"/>
      <c r="AI174" s="311"/>
      <c r="AJ174" s="311"/>
      <c r="AK174" s="311"/>
      <c r="AL174" s="311"/>
      <c r="AM174" s="311"/>
      <c r="AN174" s="311"/>
      <c r="AO174" s="311"/>
      <c r="AP174" s="311"/>
      <c r="AQ174" s="311"/>
      <c r="AR174" s="311"/>
      <c r="AS174" s="311"/>
      <c r="AT174" s="311"/>
      <c r="AU174" s="311"/>
      <c r="AV174" s="311"/>
      <c r="AW174" s="311"/>
      <c r="AX174" s="311"/>
      <c r="AY174" s="311"/>
      <c r="AZ174" s="311"/>
      <c r="BA174" s="311"/>
      <c r="BB174" s="311"/>
      <c r="BC174" s="311"/>
      <c r="BD174" s="311"/>
      <c r="BE174" s="311"/>
      <c r="BF174" s="311"/>
      <c r="BG174" s="311"/>
      <c r="BH174" s="311"/>
      <c r="BI174" s="311"/>
      <c r="BJ174" s="311"/>
      <c r="BK174" s="311"/>
      <c r="BL174" s="311"/>
      <c r="BM174" s="311"/>
      <c r="BN174" s="311"/>
      <c r="BO174" s="311"/>
      <c r="BP174" s="311"/>
      <c r="BQ174" s="311"/>
      <c r="BR174" s="311"/>
      <c r="BS174" s="311"/>
      <c r="BT174" s="311"/>
      <c r="BU174" s="311"/>
      <c r="BV174" s="311"/>
      <c r="BW174" s="311"/>
      <c r="BX174" s="311"/>
      <c r="BY174" s="311"/>
      <c r="BZ174" s="311"/>
      <c r="CA174" s="311"/>
      <c r="CB174" s="311"/>
      <c r="CC174" s="311"/>
      <c r="CD174" s="311"/>
      <c r="CE174" s="311"/>
      <c r="CF174" s="311"/>
    </row>
    <row r="175" spans="1:84" ht="11.5" customHeight="1" x14ac:dyDescent="0.35">
      <c r="A175" s="393" t="s">
        <v>314</v>
      </c>
      <c r="B175" s="393"/>
      <c r="C175" s="393"/>
      <c r="D175" s="393"/>
      <c r="E175" s="393"/>
      <c r="F175" s="311"/>
      <c r="G175" s="311"/>
      <c r="H175" s="311"/>
      <c r="I175" s="311"/>
      <c r="J175" s="311"/>
      <c r="K175" s="311"/>
      <c r="L175" s="311"/>
      <c r="M175" s="311"/>
      <c r="N175" s="311"/>
      <c r="O175" s="311"/>
      <c r="P175" s="311"/>
      <c r="Q175" s="311"/>
      <c r="R175" s="311"/>
      <c r="S175" s="311"/>
      <c r="T175" s="311"/>
      <c r="U175" s="311"/>
      <c r="V175" s="311"/>
      <c r="W175" s="311"/>
      <c r="X175" s="311"/>
      <c r="Y175" s="311"/>
      <c r="Z175" s="311"/>
      <c r="AA175" s="311"/>
      <c r="AB175" s="311"/>
      <c r="AC175" s="311"/>
      <c r="AD175" s="311"/>
      <c r="AE175" s="311"/>
      <c r="AF175" s="311"/>
      <c r="AG175" s="311"/>
      <c r="AH175" s="311"/>
      <c r="AI175" s="311"/>
      <c r="AJ175" s="311"/>
      <c r="AK175" s="311"/>
      <c r="AL175" s="311"/>
      <c r="AM175" s="311"/>
      <c r="AN175" s="311"/>
      <c r="AO175" s="311"/>
      <c r="AP175" s="311"/>
      <c r="AQ175" s="311"/>
      <c r="AR175" s="311"/>
      <c r="AS175" s="311"/>
      <c r="AT175" s="311"/>
      <c r="AU175" s="311"/>
      <c r="AV175" s="311"/>
      <c r="AW175" s="311"/>
      <c r="AX175" s="311"/>
      <c r="AY175" s="311"/>
      <c r="AZ175" s="311"/>
      <c r="BA175" s="311"/>
      <c r="BB175" s="311"/>
      <c r="BC175" s="311"/>
      <c r="BD175" s="311"/>
      <c r="BE175" s="311"/>
      <c r="BF175" s="311"/>
      <c r="BG175" s="311"/>
      <c r="BH175" s="311"/>
      <c r="BI175" s="311"/>
      <c r="BJ175" s="311"/>
      <c r="BK175" s="311"/>
      <c r="BL175" s="311"/>
      <c r="BM175" s="311"/>
      <c r="BN175" s="311"/>
      <c r="BO175" s="311"/>
      <c r="BP175" s="311"/>
      <c r="BQ175" s="311"/>
      <c r="BR175" s="311"/>
      <c r="BS175" s="311"/>
      <c r="BT175" s="311"/>
      <c r="BU175" s="311"/>
      <c r="BV175" s="311"/>
      <c r="BW175" s="311"/>
      <c r="BX175" s="311"/>
      <c r="BY175" s="311"/>
      <c r="BZ175" s="311"/>
      <c r="CA175" s="311"/>
      <c r="CB175" s="311"/>
      <c r="CC175" s="311"/>
      <c r="CD175" s="311"/>
      <c r="CE175" s="311"/>
      <c r="CF175" s="311"/>
    </row>
    <row r="176" spans="1:84" ht="11.5" customHeight="1" x14ac:dyDescent="0.35">
      <c r="A176" s="369" t="s">
        <v>315</v>
      </c>
      <c r="B176" s="368" t="s">
        <v>256</v>
      </c>
      <c r="C176" s="376">
        <v>176343.91</v>
      </c>
      <c r="D176" s="371"/>
      <c r="E176" s="371"/>
      <c r="F176" s="311"/>
      <c r="G176" s="311"/>
      <c r="H176" s="311"/>
      <c r="I176" s="311"/>
      <c r="J176" s="311"/>
      <c r="K176" s="311"/>
      <c r="L176" s="311"/>
      <c r="M176" s="311"/>
      <c r="N176" s="311"/>
      <c r="O176" s="311"/>
      <c r="P176" s="311"/>
      <c r="Q176" s="311"/>
      <c r="R176" s="311"/>
      <c r="S176" s="311"/>
      <c r="T176" s="311"/>
      <c r="U176" s="311"/>
      <c r="V176" s="311"/>
      <c r="W176" s="311"/>
      <c r="X176" s="311"/>
      <c r="Y176" s="311"/>
      <c r="Z176" s="311"/>
      <c r="AA176" s="311"/>
      <c r="AB176" s="311"/>
      <c r="AC176" s="311"/>
      <c r="AD176" s="311"/>
      <c r="AE176" s="311"/>
      <c r="AF176" s="311"/>
      <c r="AG176" s="311"/>
      <c r="AH176" s="311"/>
      <c r="AI176" s="311"/>
      <c r="AJ176" s="311"/>
      <c r="AK176" s="311"/>
      <c r="AL176" s="311"/>
      <c r="AM176" s="311"/>
      <c r="AN176" s="311"/>
      <c r="AO176" s="311"/>
      <c r="AP176" s="311"/>
      <c r="AQ176" s="311"/>
      <c r="AR176" s="311"/>
      <c r="AS176" s="311"/>
      <c r="AT176" s="311"/>
      <c r="AU176" s="311"/>
      <c r="AV176" s="311"/>
      <c r="AW176" s="311"/>
      <c r="AX176" s="311"/>
      <c r="AY176" s="311"/>
      <c r="AZ176" s="311"/>
      <c r="BA176" s="311"/>
      <c r="BB176" s="311"/>
      <c r="BC176" s="311"/>
      <c r="BD176" s="311"/>
      <c r="BE176" s="311"/>
      <c r="BF176" s="311"/>
      <c r="BG176" s="311"/>
      <c r="BH176" s="311"/>
      <c r="BI176" s="311"/>
      <c r="BJ176" s="311"/>
      <c r="BK176" s="311"/>
      <c r="BL176" s="311"/>
      <c r="BM176" s="311"/>
      <c r="BN176" s="311"/>
      <c r="BO176" s="311"/>
      <c r="BP176" s="311"/>
      <c r="BQ176" s="311"/>
      <c r="BR176" s="311"/>
      <c r="BS176" s="311"/>
      <c r="BT176" s="311"/>
      <c r="BU176" s="311"/>
      <c r="BV176" s="311"/>
      <c r="BW176" s="311"/>
      <c r="BX176" s="311"/>
      <c r="BY176" s="311"/>
      <c r="BZ176" s="311"/>
      <c r="CA176" s="311"/>
      <c r="CB176" s="311"/>
      <c r="CC176" s="311"/>
      <c r="CD176" s="311"/>
      <c r="CE176" s="311"/>
      <c r="CF176" s="311"/>
    </row>
    <row r="177" spans="1:84" ht="11.5" customHeight="1" x14ac:dyDescent="0.35">
      <c r="A177" s="369" t="s">
        <v>316</v>
      </c>
      <c r="B177" s="368" t="s">
        <v>256</v>
      </c>
      <c r="C177" s="376">
        <v>489551.29000000004</v>
      </c>
      <c r="D177" s="371"/>
      <c r="E177" s="371"/>
      <c r="F177" s="311"/>
      <c r="G177" s="311"/>
      <c r="H177" s="311"/>
      <c r="I177" s="311"/>
      <c r="J177" s="311"/>
      <c r="K177" s="311"/>
      <c r="L177" s="311"/>
      <c r="M177" s="311"/>
      <c r="N177" s="311"/>
      <c r="O177" s="311"/>
      <c r="P177" s="311"/>
      <c r="Q177" s="311"/>
      <c r="R177" s="311"/>
      <c r="S177" s="311"/>
      <c r="T177" s="311"/>
      <c r="U177" s="311"/>
      <c r="V177" s="311"/>
      <c r="W177" s="311"/>
      <c r="X177" s="311"/>
      <c r="Y177" s="311"/>
      <c r="Z177" s="311"/>
      <c r="AA177" s="311"/>
      <c r="AB177" s="311"/>
      <c r="AC177" s="311"/>
      <c r="AD177" s="311"/>
      <c r="AE177" s="311"/>
      <c r="AF177" s="311"/>
      <c r="AG177" s="311"/>
      <c r="AH177" s="311"/>
      <c r="AI177" s="311"/>
      <c r="AJ177" s="311"/>
      <c r="AK177" s="311"/>
      <c r="AL177" s="311"/>
      <c r="AM177" s="311"/>
      <c r="AN177" s="311"/>
      <c r="AO177" s="311"/>
      <c r="AP177" s="311"/>
      <c r="AQ177" s="311"/>
      <c r="AR177" s="311"/>
      <c r="AS177" s="311"/>
      <c r="AT177" s="311"/>
      <c r="AU177" s="311"/>
      <c r="AV177" s="311"/>
      <c r="AW177" s="311"/>
      <c r="AX177" s="311"/>
      <c r="AY177" s="311"/>
      <c r="AZ177" s="311"/>
      <c r="BA177" s="311"/>
      <c r="BB177" s="311"/>
      <c r="BC177" s="311"/>
      <c r="BD177" s="311"/>
      <c r="BE177" s="311"/>
      <c r="BF177" s="311"/>
      <c r="BG177" s="311"/>
      <c r="BH177" s="311"/>
      <c r="BI177" s="311"/>
      <c r="BJ177" s="311"/>
      <c r="BK177" s="311"/>
      <c r="BL177" s="311"/>
      <c r="BM177" s="311"/>
      <c r="BN177" s="311"/>
      <c r="BO177" s="311"/>
      <c r="BP177" s="311"/>
      <c r="BQ177" s="311"/>
      <c r="BR177" s="311"/>
      <c r="BS177" s="311"/>
      <c r="BT177" s="311"/>
      <c r="BU177" s="311"/>
      <c r="BV177" s="311"/>
      <c r="BW177" s="311"/>
      <c r="BX177" s="311"/>
      <c r="BY177" s="311"/>
      <c r="BZ177" s="311"/>
      <c r="CA177" s="311"/>
      <c r="CB177" s="311"/>
      <c r="CC177" s="311"/>
      <c r="CD177" s="311"/>
      <c r="CE177" s="311"/>
      <c r="CF177" s="311"/>
    </row>
    <row r="178" spans="1:84" ht="11.5" customHeight="1" x14ac:dyDescent="0.35">
      <c r="A178" s="369" t="s">
        <v>203</v>
      </c>
      <c r="B178" s="371"/>
      <c r="C178" s="378"/>
      <c r="D178" s="371">
        <v>665895.20000000007</v>
      </c>
      <c r="E178" s="371"/>
      <c r="F178" s="311"/>
      <c r="G178" s="311"/>
      <c r="H178" s="311"/>
      <c r="I178" s="311"/>
      <c r="J178" s="311"/>
      <c r="K178" s="311"/>
      <c r="L178" s="311"/>
      <c r="M178" s="311"/>
      <c r="N178" s="311"/>
      <c r="O178" s="311"/>
      <c r="P178" s="311"/>
      <c r="Q178" s="311"/>
      <c r="R178" s="311"/>
      <c r="S178" s="311"/>
      <c r="T178" s="311"/>
      <c r="U178" s="311"/>
      <c r="V178" s="311"/>
      <c r="W178" s="311"/>
      <c r="X178" s="311"/>
      <c r="Y178" s="311"/>
      <c r="Z178" s="311"/>
      <c r="AA178" s="311"/>
      <c r="AB178" s="311"/>
      <c r="AC178" s="311"/>
      <c r="AD178" s="311"/>
      <c r="AE178" s="311"/>
      <c r="AF178" s="311"/>
      <c r="AG178" s="311"/>
      <c r="AH178" s="311"/>
      <c r="AI178" s="311"/>
      <c r="AJ178" s="311"/>
      <c r="AK178" s="311"/>
      <c r="AL178" s="311"/>
      <c r="AM178" s="311"/>
      <c r="AN178" s="311"/>
      <c r="AO178" s="311"/>
      <c r="AP178" s="311"/>
      <c r="AQ178" s="311"/>
      <c r="AR178" s="311"/>
      <c r="AS178" s="311"/>
      <c r="AT178" s="311"/>
      <c r="AU178" s="311"/>
      <c r="AV178" s="311"/>
      <c r="AW178" s="311"/>
      <c r="AX178" s="311"/>
      <c r="AY178" s="311"/>
      <c r="AZ178" s="311"/>
      <c r="BA178" s="311"/>
      <c r="BB178" s="311"/>
      <c r="BC178" s="311"/>
      <c r="BD178" s="311"/>
      <c r="BE178" s="311"/>
      <c r="BF178" s="311"/>
      <c r="BG178" s="311"/>
      <c r="BH178" s="311"/>
      <c r="BI178" s="311"/>
      <c r="BJ178" s="311"/>
      <c r="BK178" s="311"/>
      <c r="BL178" s="311"/>
      <c r="BM178" s="311"/>
      <c r="BN178" s="311"/>
      <c r="BO178" s="311"/>
      <c r="BP178" s="311"/>
      <c r="BQ178" s="311"/>
      <c r="BR178" s="311"/>
      <c r="BS178" s="311"/>
      <c r="BT178" s="311"/>
      <c r="BU178" s="311"/>
      <c r="BV178" s="311"/>
      <c r="BW178" s="311"/>
      <c r="BX178" s="311"/>
      <c r="BY178" s="311"/>
      <c r="BZ178" s="311"/>
      <c r="CA178" s="311"/>
      <c r="CB178" s="311"/>
      <c r="CC178" s="311"/>
      <c r="CD178" s="311"/>
      <c r="CE178" s="311"/>
      <c r="CF178" s="311"/>
    </row>
    <row r="179" spans="1:84" ht="11.5" customHeight="1" x14ac:dyDescent="0.35">
      <c r="A179" s="393" t="s">
        <v>317</v>
      </c>
      <c r="B179" s="393"/>
      <c r="C179" s="393"/>
      <c r="D179" s="393"/>
      <c r="E179" s="393"/>
      <c r="F179" s="311"/>
      <c r="G179" s="311"/>
      <c r="H179" s="311"/>
      <c r="I179" s="311"/>
      <c r="J179" s="311"/>
      <c r="K179" s="311"/>
      <c r="L179" s="311"/>
      <c r="M179" s="311"/>
      <c r="N179" s="311"/>
      <c r="O179" s="311"/>
      <c r="P179" s="311"/>
      <c r="Q179" s="311"/>
      <c r="R179" s="311"/>
      <c r="S179" s="311"/>
      <c r="T179" s="311"/>
      <c r="U179" s="311"/>
      <c r="V179" s="311"/>
      <c r="W179" s="311"/>
      <c r="X179" s="311"/>
      <c r="Y179" s="311"/>
      <c r="Z179" s="311"/>
      <c r="AA179" s="311"/>
      <c r="AB179" s="311"/>
      <c r="AC179" s="311"/>
      <c r="AD179" s="311"/>
      <c r="AE179" s="311"/>
      <c r="AF179" s="311"/>
      <c r="AG179" s="311"/>
      <c r="AH179" s="311"/>
      <c r="AI179" s="311"/>
      <c r="AJ179" s="311"/>
      <c r="AK179" s="311"/>
      <c r="AL179" s="311"/>
      <c r="AM179" s="311"/>
      <c r="AN179" s="311"/>
      <c r="AO179" s="311"/>
      <c r="AP179" s="311"/>
      <c r="AQ179" s="311"/>
      <c r="AR179" s="311"/>
      <c r="AS179" s="311"/>
      <c r="AT179" s="311"/>
      <c r="AU179" s="311"/>
      <c r="AV179" s="311"/>
      <c r="AW179" s="311"/>
      <c r="AX179" s="311"/>
      <c r="AY179" s="311"/>
      <c r="AZ179" s="311"/>
      <c r="BA179" s="311"/>
      <c r="BB179" s="311"/>
      <c r="BC179" s="311"/>
      <c r="BD179" s="311"/>
      <c r="BE179" s="311"/>
      <c r="BF179" s="311"/>
      <c r="BG179" s="311"/>
      <c r="BH179" s="311"/>
      <c r="BI179" s="311"/>
      <c r="BJ179" s="311"/>
      <c r="BK179" s="311"/>
      <c r="BL179" s="311"/>
      <c r="BM179" s="311"/>
      <c r="BN179" s="311"/>
      <c r="BO179" s="311"/>
      <c r="BP179" s="311"/>
      <c r="BQ179" s="311"/>
      <c r="BR179" s="311"/>
      <c r="BS179" s="311"/>
      <c r="BT179" s="311"/>
      <c r="BU179" s="311"/>
      <c r="BV179" s="311"/>
      <c r="BW179" s="311"/>
      <c r="BX179" s="311"/>
      <c r="BY179" s="311"/>
      <c r="BZ179" s="311"/>
      <c r="CA179" s="311"/>
      <c r="CB179" s="311"/>
      <c r="CC179" s="311"/>
      <c r="CD179" s="311"/>
      <c r="CE179" s="311"/>
      <c r="CF179" s="311"/>
    </row>
    <row r="180" spans="1:84" ht="11.5" customHeight="1" x14ac:dyDescent="0.35">
      <c r="A180" s="369" t="s">
        <v>318</v>
      </c>
      <c r="B180" s="368" t="s">
        <v>256</v>
      </c>
      <c r="C180" s="376">
        <v>341782.96</v>
      </c>
      <c r="D180" s="371"/>
      <c r="E180" s="371"/>
      <c r="F180" s="311"/>
      <c r="G180" s="311"/>
      <c r="H180" s="311"/>
      <c r="I180" s="311"/>
      <c r="J180" s="311"/>
      <c r="K180" s="311"/>
      <c r="L180" s="311"/>
      <c r="M180" s="311"/>
      <c r="N180" s="311"/>
      <c r="O180" s="311"/>
      <c r="P180" s="311"/>
      <c r="Q180" s="311"/>
      <c r="R180" s="311"/>
      <c r="S180" s="311"/>
      <c r="T180" s="311"/>
      <c r="U180" s="311"/>
      <c r="V180" s="311"/>
      <c r="W180" s="311"/>
      <c r="X180" s="311"/>
      <c r="Y180" s="311"/>
      <c r="Z180" s="311"/>
      <c r="AA180" s="311"/>
      <c r="AB180" s="311"/>
      <c r="AC180" s="311"/>
      <c r="AD180" s="311"/>
      <c r="AE180" s="311"/>
      <c r="AF180" s="311"/>
      <c r="AG180" s="311"/>
      <c r="AH180" s="311"/>
      <c r="AI180" s="311"/>
      <c r="AJ180" s="311"/>
      <c r="AK180" s="311"/>
      <c r="AL180" s="311"/>
      <c r="AM180" s="311"/>
      <c r="AN180" s="311"/>
      <c r="AO180" s="311"/>
      <c r="AP180" s="311"/>
      <c r="AQ180" s="311"/>
      <c r="AR180" s="311"/>
      <c r="AS180" s="311"/>
      <c r="AT180" s="311"/>
      <c r="AU180" s="311"/>
      <c r="AV180" s="311"/>
      <c r="AW180" s="311"/>
      <c r="AX180" s="311"/>
      <c r="AY180" s="311"/>
      <c r="AZ180" s="311"/>
      <c r="BA180" s="311"/>
      <c r="BB180" s="311"/>
      <c r="BC180" s="311"/>
      <c r="BD180" s="311"/>
      <c r="BE180" s="311"/>
      <c r="BF180" s="311"/>
      <c r="BG180" s="311"/>
      <c r="BH180" s="311"/>
      <c r="BI180" s="311"/>
      <c r="BJ180" s="311"/>
      <c r="BK180" s="311"/>
      <c r="BL180" s="311"/>
      <c r="BM180" s="311"/>
      <c r="BN180" s="311"/>
      <c r="BO180" s="311"/>
      <c r="BP180" s="311"/>
      <c r="BQ180" s="311"/>
      <c r="BR180" s="311"/>
      <c r="BS180" s="311"/>
      <c r="BT180" s="311"/>
      <c r="BU180" s="311"/>
      <c r="BV180" s="311"/>
      <c r="BW180" s="311"/>
      <c r="BX180" s="311"/>
      <c r="BY180" s="311"/>
      <c r="BZ180" s="311"/>
      <c r="CA180" s="311"/>
      <c r="CB180" s="311"/>
      <c r="CC180" s="311"/>
      <c r="CD180" s="311"/>
      <c r="CE180" s="311"/>
      <c r="CF180" s="311"/>
    </row>
    <row r="181" spans="1:84" ht="11.5" customHeight="1" x14ac:dyDescent="0.35">
      <c r="A181" s="369" t="s">
        <v>319</v>
      </c>
      <c r="B181" s="368" t="s">
        <v>256</v>
      </c>
      <c r="C181" s="376">
        <v>267528.57999999996</v>
      </c>
      <c r="D181" s="371"/>
      <c r="E181" s="371"/>
      <c r="F181" s="311"/>
      <c r="G181" s="311"/>
      <c r="H181" s="311"/>
      <c r="I181" s="311"/>
      <c r="J181" s="311"/>
      <c r="K181" s="311"/>
      <c r="L181" s="311"/>
      <c r="M181" s="311"/>
      <c r="N181" s="311"/>
      <c r="O181" s="311"/>
      <c r="P181" s="311"/>
      <c r="Q181" s="311"/>
      <c r="R181" s="311"/>
      <c r="S181" s="311"/>
      <c r="T181" s="311"/>
      <c r="U181" s="311"/>
      <c r="V181" s="311"/>
      <c r="W181" s="311"/>
      <c r="X181" s="311"/>
      <c r="Y181" s="311"/>
      <c r="Z181" s="311"/>
      <c r="AA181" s="311"/>
      <c r="AB181" s="311"/>
      <c r="AC181" s="311"/>
      <c r="AD181" s="311"/>
      <c r="AE181" s="311"/>
      <c r="AF181" s="311"/>
      <c r="AG181" s="311"/>
      <c r="AH181" s="311"/>
      <c r="AI181" s="311"/>
      <c r="AJ181" s="311"/>
      <c r="AK181" s="311"/>
      <c r="AL181" s="311"/>
      <c r="AM181" s="311"/>
      <c r="AN181" s="311"/>
      <c r="AO181" s="311"/>
      <c r="AP181" s="311"/>
      <c r="AQ181" s="311"/>
      <c r="AR181" s="311"/>
      <c r="AS181" s="311"/>
      <c r="AT181" s="311"/>
      <c r="AU181" s="311"/>
      <c r="AV181" s="311"/>
      <c r="AW181" s="311"/>
      <c r="AX181" s="311"/>
      <c r="AY181" s="311"/>
      <c r="AZ181" s="311"/>
      <c r="BA181" s="311"/>
      <c r="BB181" s="311"/>
      <c r="BC181" s="311"/>
      <c r="BD181" s="311"/>
      <c r="BE181" s="311"/>
      <c r="BF181" s="311"/>
      <c r="BG181" s="311"/>
      <c r="BH181" s="311"/>
      <c r="BI181" s="311"/>
      <c r="BJ181" s="311"/>
      <c r="BK181" s="311"/>
      <c r="BL181" s="311"/>
      <c r="BM181" s="311"/>
      <c r="BN181" s="311"/>
      <c r="BO181" s="311"/>
      <c r="BP181" s="311"/>
      <c r="BQ181" s="311"/>
      <c r="BR181" s="311"/>
      <c r="BS181" s="311"/>
      <c r="BT181" s="311"/>
      <c r="BU181" s="311"/>
      <c r="BV181" s="311"/>
      <c r="BW181" s="311"/>
      <c r="BX181" s="311"/>
      <c r="BY181" s="311"/>
      <c r="BZ181" s="311"/>
      <c r="CA181" s="311"/>
      <c r="CB181" s="311"/>
      <c r="CC181" s="311"/>
      <c r="CD181" s="311"/>
      <c r="CE181" s="311"/>
      <c r="CF181" s="311"/>
    </row>
    <row r="182" spans="1:84" ht="11.5" customHeight="1" x14ac:dyDescent="0.35">
      <c r="A182" s="369" t="s">
        <v>203</v>
      </c>
      <c r="B182" s="371"/>
      <c r="C182" s="378"/>
      <c r="D182" s="371">
        <v>609311.54</v>
      </c>
      <c r="E182" s="371"/>
      <c r="F182" s="311"/>
      <c r="G182" s="311"/>
      <c r="H182" s="311"/>
      <c r="I182" s="311"/>
      <c r="J182" s="311"/>
      <c r="K182" s="311"/>
      <c r="L182" s="311"/>
      <c r="M182" s="311"/>
      <c r="N182" s="311"/>
      <c r="O182" s="311"/>
      <c r="P182" s="311"/>
      <c r="Q182" s="311"/>
      <c r="R182" s="311"/>
      <c r="S182" s="311"/>
      <c r="T182" s="311"/>
      <c r="U182" s="311"/>
      <c r="V182" s="311"/>
      <c r="W182" s="311"/>
      <c r="X182" s="311"/>
      <c r="Y182" s="311"/>
      <c r="Z182" s="311"/>
      <c r="AA182" s="311"/>
      <c r="AB182" s="311"/>
      <c r="AC182" s="311"/>
      <c r="AD182" s="311"/>
      <c r="AE182" s="311"/>
      <c r="AF182" s="311"/>
      <c r="AG182" s="311"/>
      <c r="AH182" s="311"/>
      <c r="AI182" s="311"/>
      <c r="AJ182" s="311"/>
      <c r="AK182" s="311"/>
      <c r="AL182" s="311"/>
      <c r="AM182" s="311"/>
      <c r="AN182" s="311"/>
      <c r="AO182" s="311"/>
      <c r="AP182" s="311"/>
      <c r="AQ182" s="311"/>
      <c r="AR182" s="311"/>
      <c r="AS182" s="311"/>
      <c r="AT182" s="311"/>
      <c r="AU182" s="311"/>
      <c r="AV182" s="311"/>
      <c r="AW182" s="311"/>
      <c r="AX182" s="311"/>
      <c r="AY182" s="311"/>
      <c r="AZ182" s="311"/>
      <c r="BA182" s="311"/>
      <c r="BB182" s="311"/>
      <c r="BC182" s="311"/>
      <c r="BD182" s="311"/>
      <c r="BE182" s="311"/>
      <c r="BF182" s="311"/>
      <c r="BG182" s="311"/>
      <c r="BH182" s="311"/>
      <c r="BI182" s="311"/>
      <c r="BJ182" s="311"/>
      <c r="BK182" s="311"/>
      <c r="BL182" s="311"/>
      <c r="BM182" s="311"/>
      <c r="BN182" s="311"/>
      <c r="BO182" s="311"/>
      <c r="BP182" s="311"/>
      <c r="BQ182" s="311"/>
      <c r="BR182" s="311"/>
      <c r="BS182" s="311"/>
      <c r="BT182" s="311"/>
      <c r="BU182" s="311"/>
      <c r="BV182" s="311"/>
      <c r="BW182" s="311"/>
      <c r="BX182" s="311"/>
      <c r="BY182" s="311"/>
      <c r="BZ182" s="311"/>
      <c r="CA182" s="311"/>
      <c r="CB182" s="311"/>
      <c r="CC182" s="311"/>
      <c r="CD182" s="311"/>
      <c r="CE182" s="311"/>
      <c r="CF182" s="311"/>
    </row>
    <row r="183" spans="1:84" ht="11.5" customHeight="1" x14ac:dyDescent="0.35">
      <c r="A183" s="393" t="s">
        <v>320</v>
      </c>
      <c r="B183" s="393"/>
      <c r="C183" s="393"/>
      <c r="D183" s="393"/>
      <c r="E183" s="393"/>
      <c r="F183" s="311"/>
      <c r="G183" s="311"/>
      <c r="H183" s="311"/>
      <c r="I183" s="311"/>
      <c r="J183" s="311"/>
      <c r="K183" s="311"/>
      <c r="L183" s="311"/>
      <c r="M183" s="311"/>
      <c r="N183" s="311"/>
      <c r="O183" s="311"/>
      <c r="P183" s="311"/>
      <c r="Q183" s="311"/>
      <c r="R183" s="311"/>
      <c r="S183" s="311"/>
      <c r="T183" s="311"/>
      <c r="U183" s="311"/>
      <c r="V183" s="311"/>
      <c r="W183" s="311"/>
      <c r="X183" s="311"/>
      <c r="Y183" s="311"/>
      <c r="Z183" s="311"/>
      <c r="AA183" s="311"/>
      <c r="AB183" s="311"/>
      <c r="AC183" s="311"/>
      <c r="AD183" s="311"/>
      <c r="AE183" s="311"/>
      <c r="AF183" s="311"/>
      <c r="AG183" s="311"/>
      <c r="AH183" s="311"/>
      <c r="AI183" s="311"/>
      <c r="AJ183" s="311"/>
      <c r="AK183" s="311"/>
      <c r="AL183" s="311"/>
      <c r="AM183" s="311"/>
      <c r="AN183" s="311"/>
      <c r="AO183" s="311"/>
      <c r="AP183" s="311"/>
      <c r="AQ183" s="311"/>
      <c r="AR183" s="311"/>
      <c r="AS183" s="311"/>
      <c r="AT183" s="311"/>
      <c r="AU183" s="311"/>
      <c r="AV183" s="311"/>
      <c r="AW183" s="311"/>
      <c r="AX183" s="311"/>
      <c r="AY183" s="311"/>
      <c r="AZ183" s="311"/>
      <c r="BA183" s="311"/>
      <c r="BB183" s="311"/>
      <c r="BC183" s="311"/>
      <c r="BD183" s="311"/>
      <c r="BE183" s="311"/>
      <c r="BF183" s="311"/>
      <c r="BG183" s="311"/>
      <c r="BH183" s="311"/>
      <c r="BI183" s="311"/>
      <c r="BJ183" s="311"/>
      <c r="BK183" s="311"/>
      <c r="BL183" s="311"/>
      <c r="BM183" s="311"/>
      <c r="BN183" s="311"/>
      <c r="BO183" s="311"/>
      <c r="BP183" s="311"/>
      <c r="BQ183" s="311"/>
      <c r="BR183" s="311"/>
      <c r="BS183" s="311"/>
      <c r="BT183" s="311"/>
      <c r="BU183" s="311"/>
      <c r="BV183" s="311"/>
      <c r="BW183" s="311"/>
      <c r="BX183" s="311"/>
      <c r="BY183" s="311"/>
      <c r="BZ183" s="311"/>
      <c r="CA183" s="311"/>
      <c r="CB183" s="311"/>
      <c r="CC183" s="311"/>
      <c r="CD183" s="311"/>
      <c r="CE183" s="311"/>
      <c r="CF183" s="311"/>
    </row>
    <row r="184" spans="1:84" ht="11.5" customHeight="1" x14ac:dyDescent="0.35">
      <c r="A184" s="369" t="s">
        <v>321</v>
      </c>
      <c r="B184" s="368" t="s">
        <v>256</v>
      </c>
      <c r="C184" s="376"/>
      <c r="D184" s="371"/>
      <c r="E184" s="371"/>
      <c r="F184" s="311"/>
      <c r="G184" s="311"/>
      <c r="H184" s="311"/>
      <c r="I184" s="311"/>
      <c r="J184" s="311"/>
      <c r="K184" s="311"/>
      <c r="L184" s="311"/>
      <c r="M184" s="311"/>
      <c r="N184" s="311"/>
      <c r="O184" s="311"/>
      <c r="P184" s="311"/>
      <c r="Q184" s="311"/>
      <c r="R184" s="311"/>
      <c r="S184" s="311"/>
      <c r="T184" s="311"/>
      <c r="U184" s="311"/>
      <c r="V184" s="311"/>
      <c r="W184" s="311"/>
      <c r="X184" s="311"/>
      <c r="Y184" s="311"/>
      <c r="Z184" s="311"/>
      <c r="AA184" s="311"/>
      <c r="AB184" s="311"/>
      <c r="AC184" s="311"/>
      <c r="AD184" s="311"/>
      <c r="AE184" s="311"/>
      <c r="AF184" s="311"/>
      <c r="AG184" s="311"/>
      <c r="AH184" s="311"/>
      <c r="AI184" s="311"/>
      <c r="AJ184" s="311"/>
      <c r="AK184" s="311"/>
      <c r="AL184" s="311"/>
      <c r="AM184" s="311"/>
      <c r="AN184" s="311"/>
      <c r="AO184" s="311"/>
      <c r="AP184" s="311"/>
      <c r="AQ184" s="311"/>
      <c r="AR184" s="311"/>
      <c r="AS184" s="311"/>
      <c r="AT184" s="311"/>
      <c r="AU184" s="311"/>
      <c r="AV184" s="311"/>
      <c r="AW184" s="311"/>
      <c r="AX184" s="311"/>
      <c r="AY184" s="311"/>
      <c r="AZ184" s="311"/>
      <c r="BA184" s="311"/>
      <c r="BB184" s="311"/>
      <c r="BC184" s="311"/>
      <c r="BD184" s="311"/>
      <c r="BE184" s="311"/>
      <c r="BF184" s="311"/>
      <c r="BG184" s="311"/>
      <c r="BH184" s="311"/>
      <c r="BI184" s="311"/>
      <c r="BJ184" s="311"/>
      <c r="BK184" s="311"/>
      <c r="BL184" s="311"/>
      <c r="BM184" s="311"/>
      <c r="BN184" s="311"/>
      <c r="BO184" s="311"/>
      <c r="BP184" s="311"/>
      <c r="BQ184" s="311"/>
      <c r="BR184" s="311"/>
      <c r="BS184" s="311"/>
      <c r="BT184" s="311"/>
      <c r="BU184" s="311"/>
      <c r="BV184" s="311"/>
      <c r="BW184" s="311"/>
      <c r="BX184" s="311"/>
      <c r="BY184" s="311"/>
      <c r="BZ184" s="311"/>
      <c r="CA184" s="311"/>
      <c r="CB184" s="311"/>
      <c r="CC184" s="311"/>
      <c r="CD184" s="311"/>
      <c r="CE184" s="311"/>
      <c r="CF184" s="311"/>
    </row>
    <row r="185" spans="1:84" ht="11.5" customHeight="1" x14ac:dyDescent="0.35">
      <c r="A185" s="369" t="s">
        <v>322</v>
      </c>
      <c r="B185" s="368" t="s">
        <v>256</v>
      </c>
      <c r="C185" s="376">
        <v>679783.76</v>
      </c>
      <c r="D185" s="371"/>
      <c r="E185" s="371"/>
      <c r="F185" s="311"/>
      <c r="G185" s="311"/>
      <c r="H185" s="311"/>
      <c r="I185" s="311"/>
      <c r="J185" s="311"/>
      <c r="K185" s="311"/>
      <c r="L185" s="311"/>
      <c r="M185" s="311"/>
      <c r="N185" s="311"/>
      <c r="O185" s="311"/>
      <c r="P185" s="311"/>
      <c r="Q185" s="311"/>
      <c r="R185" s="311"/>
      <c r="S185" s="311"/>
      <c r="T185" s="311"/>
      <c r="U185" s="311"/>
      <c r="V185" s="311"/>
      <c r="W185" s="311"/>
      <c r="X185" s="311"/>
      <c r="Y185" s="311"/>
      <c r="Z185" s="311"/>
      <c r="AA185" s="311"/>
      <c r="AB185" s="311"/>
      <c r="AC185" s="311"/>
      <c r="AD185" s="311"/>
      <c r="AE185" s="311"/>
      <c r="AF185" s="311"/>
      <c r="AG185" s="311"/>
      <c r="AH185" s="311"/>
      <c r="AI185" s="311"/>
      <c r="AJ185" s="311"/>
      <c r="AK185" s="311"/>
      <c r="AL185" s="311"/>
      <c r="AM185" s="311"/>
      <c r="AN185" s="311"/>
      <c r="AO185" s="311"/>
      <c r="AP185" s="311"/>
      <c r="AQ185" s="311"/>
      <c r="AR185" s="311"/>
      <c r="AS185" s="311"/>
      <c r="AT185" s="311"/>
      <c r="AU185" s="311"/>
      <c r="AV185" s="311"/>
      <c r="AW185" s="311"/>
      <c r="AX185" s="311"/>
      <c r="AY185" s="311"/>
      <c r="AZ185" s="311"/>
      <c r="BA185" s="311"/>
      <c r="BB185" s="311"/>
      <c r="BC185" s="311"/>
      <c r="BD185" s="311"/>
      <c r="BE185" s="311"/>
      <c r="BF185" s="311"/>
      <c r="BG185" s="311"/>
      <c r="BH185" s="311"/>
      <c r="BI185" s="311"/>
      <c r="BJ185" s="311"/>
      <c r="BK185" s="311"/>
      <c r="BL185" s="311"/>
      <c r="BM185" s="311"/>
      <c r="BN185" s="311"/>
      <c r="BO185" s="311"/>
      <c r="BP185" s="311"/>
      <c r="BQ185" s="311"/>
      <c r="BR185" s="311"/>
      <c r="BS185" s="311"/>
      <c r="BT185" s="311"/>
      <c r="BU185" s="311"/>
      <c r="BV185" s="311"/>
      <c r="BW185" s="311"/>
      <c r="BX185" s="311"/>
      <c r="BY185" s="311"/>
      <c r="BZ185" s="311"/>
      <c r="CA185" s="311"/>
      <c r="CB185" s="311"/>
      <c r="CC185" s="311"/>
      <c r="CD185" s="311"/>
      <c r="CE185" s="311"/>
      <c r="CF185" s="311"/>
    </row>
    <row r="186" spans="1:84" ht="11.5" customHeight="1" x14ac:dyDescent="0.35">
      <c r="A186" s="369" t="s">
        <v>132</v>
      </c>
      <c r="B186" s="368" t="s">
        <v>256</v>
      </c>
      <c r="C186" s="376"/>
      <c r="D186" s="371"/>
      <c r="E186" s="371"/>
      <c r="F186" s="311"/>
      <c r="G186" s="311"/>
      <c r="H186" s="311"/>
      <c r="I186" s="311"/>
      <c r="J186" s="311"/>
      <c r="K186" s="311"/>
      <c r="L186" s="311"/>
      <c r="M186" s="311"/>
      <c r="N186" s="311"/>
      <c r="O186" s="311"/>
      <c r="P186" s="311"/>
      <c r="Q186" s="311"/>
      <c r="R186" s="311"/>
      <c r="S186" s="311"/>
      <c r="T186" s="311"/>
      <c r="U186" s="311"/>
      <c r="V186" s="311"/>
      <c r="W186" s="311"/>
      <c r="X186" s="311"/>
      <c r="Y186" s="311"/>
      <c r="Z186" s="311"/>
      <c r="AA186" s="311"/>
      <c r="AB186" s="311"/>
      <c r="AC186" s="311"/>
      <c r="AD186" s="311"/>
      <c r="AE186" s="311"/>
      <c r="AF186" s="311"/>
      <c r="AG186" s="311"/>
      <c r="AH186" s="311"/>
      <c r="AI186" s="311"/>
      <c r="AJ186" s="311"/>
      <c r="AK186" s="311"/>
      <c r="AL186" s="311"/>
      <c r="AM186" s="311"/>
      <c r="AN186" s="311"/>
      <c r="AO186" s="311"/>
      <c r="AP186" s="311"/>
      <c r="AQ186" s="311"/>
      <c r="AR186" s="311"/>
      <c r="AS186" s="311"/>
      <c r="AT186" s="311"/>
      <c r="AU186" s="311"/>
      <c r="AV186" s="311"/>
      <c r="AW186" s="311"/>
      <c r="AX186" s="311"/>
      <c r="AY186" s="311"/>
      <c r="AZ186" s="311"/>
      <c r="BA186" s="311"/>
      <c r="BB186" s="311"/>
      <c r="BC186" s="311"/>
      <c r="BD186" s="311"/>
      <c r="BE186" s="311"/>
      <c r="BF186" s="311"/>
      <c r="BG186" s="311"/>
      <c r="BH186" s="311"/>
      <c r="BI186" s="311"/>
      <c r="BJ186" s="311"/>
      <c r="BK186" s="311"/>
      <c r="BL186" s="311"/>
      <c r="BM186" s="311"/>
      <c r="BN186" s="311"/>
      <c r="BO186" s="311"/>
      <c r="BP186" s="311"/>
      <c r="BQ186" s="311"/>
      <c r="BR186" s="311"/>
      <c r="BS186" s="311"/>
      <c r="BT186" s="311"/>
      <c r="BU186" s="311"/>
      <c r="BV186" s="311"/>
      <c r="BW186" s="311"/>
      <c r="BX186" s="311"/>
      <c r="BY186" s="311"/>
      <c r="BZ186" s="311"/>
      <c r="CA186" s="311"/>
      <c r="CB186" s="311"/>
      <c r="CC186" s="311"/>
      <c r="CD186" s="311"/>
      <c r="CE186" s="311"/>
      <c r="CF186" s="311"/>
    </row>
    <row r="187" spans="1:84" ht="11.5" customHeight="1" x14ac:dyDescent="0.35">
      <c r="A187" s="369" t="s">
        <v>203</v>
      </c>
      <c r="B187" s="371"/>
      <c r="C187" s="378"/>
      <c r="D187" s="371">
        <v>679783.76</v>
      </c>
      <c r="E187" s="371"/>
      <c r="F187" s="311"/>
      <c r="G187" s="311"/>
      <c r="H187" s="311"/>
      <c r="I187" s="311"/>
      <c r="J187" s="311"/>
      <c r="K187" s="311"/>
      <c r="L187" s="311"/>
      <c r="M187" s="311"/>
      <c r="N187" s="311"/>
      <c r="O187" s="311"/>
      <c r="P187" s="311"/>
      <c r="Q187" s="311"/>
      <c r="R187" s="311"/>
      <c r="S187" s="311"/>
      <c r="T187" s="311"/>
      <c r="U187" s="311"/>
      <c r="V187" s="311"/>
      <c r="W187" s="311"/>
      <c r="X187" s="311"/>
      <c r="Y187" s="311"/>
      <c r="Z187" s="311"/>
      <c r="AA187" s="311"/>
      <c r="AB187" s="311"/>
      <c r="AC187" s="311"/>
      <c r="AD187" s="311"/>
      <c r="AE187" s="311"/>
      <c r="AF187" s="311"/>
      <c r="AG187" s="311"/>
      <c r="AH187" s="311"/>
      <c r="AI187" s="311"/>
      <c r="AJ187" s="311"/>
      <c r="AK187" s="311"/>
      <c r="AL187" s="311"/>
      <c r="AM187" s="311"/>
      <c r="AN187" s="311"/>
      <c r="AO187" s="311"/>
      <c r="AP187" s="311"/>
      <c r="AQ187" s="311"/>
      <c r="AR187" s="311"/>
      <c r="AS187" s="311"/>
      <c r="AT187" s="311"/>
      <c r="AU187" s="311"/>
      <c r="AV187" s="311"/>
      <c r="AW187" s="311"/>
      <c r="AX187" s="311"/>
      <c r="AY187" s="311"/>
      <c r="AZ187" s="311"/>
      <c r="BA187" s="311"/>
      <c r="BB187" s="311"/>
      <c r="BC187" s="311"/>
      <c r="BD187" s="311"/>
      <c r="BE187" s="311"/>
      <c r="BF187" s="311"/>
      <c r="BG187" s="311"/>
      <c r="BH187" s="311"/>
      <c r="BI187" s="311"/>
      <c r="BJ187" s="311"/>
      <c r="BK187" s="311"/>
      <c r="BL187" s="311"/>
      <c r="BM187" s="311"/>
      <c r="BN187" s="311"/>
      <c r="BO187" s="311"/>
      <c r="BP187" s="311"/>
      <c r="BQ187" s="311"/>
      <c r="BR187" s="311"/>
      <c r="BS187" s="311"/>
      <c r="BT187" s="311"/>
      <c r="BU187" s="311"/>
      <c r="BV187" s="311"/>
      <c r="BW187" s="311"/>
      <c r="BX187" s="311"/>
      <c r="BY187" s="311"/>
      <c r="BZ187" s="311"/>
      <c r="CA187" s="311"/>
      <c r="CB187" s="311"/>
      <c r="CC187" s="311"/>
      <c r="CD187" s="311"/>
      <c r="CE187" s="311"/>
      <c r="CF187" s="311"/>
    </row>
    <row r="188" spans="1:84" ht="11.5" customHeight="1" x14ac:dyDescent="0.35">
      <c r="A188" s="393" t="s">
        <v>323</v>
      </c>
      <c r="B188" s="393"/>
      <c r="C188" s="393"/>
      <c r="D188" s="393"/>
      <c r="E188" s="393"/>
      <c r="F188" s="311"/>
      <c r="G188" s="311"/>
      <c r="H188" s="311"/>
      <c r="I188" s="311"/>
      <c r="J188" s="311"/>
      <c r="K188" s="311"/>
      <c r="L188" s="311"/>
      <c r="M188" s="311"/>
      <c r="N188" s="311"/>
      <c r="O188" s="311"/>
      <c r="P188" s="311"/>
      <c r="Q188" s="311"/>
      <c r="R188" s="311"/>
      <c r="S188" s="311"/>
      <c r="T188" s="311"/>
      <c r="U188" s="311"/>
      <c r="V188" s="311"/>
      <c r="W188" s="311"/>
      <c r="X188" s="311"/>
      <c r="Y188" s="311"/>
      <c r="Z188" s="311"/>
      <c r="AA188" s="311"/>
      <c r="AB188" s="311"/>
      <c r="AC188" s="311"/>
      <c r="AD188" s="311"/>
      <c r="AE188" s="311"/>
      <c r="AF188" s="311"/>
      <c r="AG188" s="311"/>
      <c r="AH188" s="311"/>
      <c r="AI188" s="311"/>
      <c r="AJ188" s="311"/>
      <c r="AK188" s="311"/>
      <c r="AL188" s="311"/>
      <c r="AM188" s="311"/>
      <c r="AN188" s="311"/>
      <c r="AO188" s="311"/>
      <c r="AP188" s="311"/>
      <c r="AQ188" s="311"/>
      <c r="AR188" s="311"/>
      <c r="AS188" s="311"/>
      <c r="AT188" s="311"/>
      <c r="AU188" s="311"/>
      <c r="AV188" s="311"/>
      <c r="AW188" s="311"/>
      <c r="AX188" s="311"/>
      <c r="AY188" s="311"/>
      <c r="AZ188" s="311"/>
      <c r="BA188" s="311"/>
      <c r="BB188" s="311"/>
      <c r="BC188" s="311"/>
      <c r="BD188" s="311"/>
      <c r="BE188" s="311"/>
      <c r="BF188" s="311"/>
      <c r="BG188" s="311"/>
      <c r="BH188" s="311"/>
      <c r="BI188" s="311"/>
      <c r="BJ188" s="311"/>
      <c r="BK188" s="311"/>
      <c r="BL188" s="311"/>
      <c r="BM188" s="311"/>
      <c r="BN188" s="311"/>
      <c r="BO188" s="311"/>
      <c r="BP188" s="311"/>
      <c r="BQ188" s="311"/>
      <c r="BR188" s="311"/>
      <c r="BS188" s="311"/>
      <c r="BT188" s="311"/>
      <c r="BU188" s="311"/>
      <c r="BV188" s="311"/>
      <c r="BW188" s="311"/>
      <c r="BX188" s="311"/>
      <c r="BY188" s="311"/>
      <c r="BZ188" s="311"/>
      <c r="CA188" s="311"/>
      <c r="CB188" s="311"/>
      <c r="CC188" s="311"/>
      <c r="CD188" s="311"/>
      <c r="CE188" s="311"/>
      <c r="CF188" s="311"/>
    </row>
    <row r="189" spans="1:84" ht="11.5" customHeight="1" x14ac:dyDescent="0.35">
      <c r="A189" s="369" t="s">
        <v>324</v>
      </c>
      <c r="B189" s="368" t="s">
        <v>256</v>
      </c>
      <c r="C189" s="376"/>
      <c r="D189" s="371"/>
      <c r="E189" s="371"/>
      <c r="F189" s="311"/>
      <c r="G189" s="311"/>
      <c r="H189" s="311"/>
      <c r="I189" s="311"/>
      <c r="J189" s="311"/>
      <c r="K189" s="311"/>
      <c r="L189" s="311"/>
      <c r="M189" s="311"/>
      <c r="N189" s="311"/>
      <c r="O189" s="311"/>
      <c r="P189" s="311"/>
      <c r="Q189" s="311"/>
      <c r="R189" s="311"/>
      <c r="S189" s="311"/>
      <c r="T189" s="311"/>
      <c r="U189" s="311"/>
      <c r="V189" s="311"/>
      <c r="W189" s="311"/>
      <c r="X189" s="311"/>
      <c r="Y189" s="311"/>
      <c r="Z189" s="311"/>
      <c r="AA189" s="311"/>
      <c r="AB189" s="311"/>
      <c r="AC189" s="311"/>
      <c r="AD189" s="311"/>
      <c r="AE189" s="311"/>
      <c r="AF189" s="311"/>
      <c r="AG189" s="311"/>
      <c r="AH189" s="311"/>
      <c r="AI189" s="311"/>
      <c r="AJ189" s="311"/>
      <c r="AK189" s="311"/>
      <c r="AL189" s="311"/>
      <c r="AM189" s="311"/>
      <c r="AN189" s="311"/>
      <c r="AO189" s="311"/>
      <c r="AP189" s="311"/>
      <c r="AQ189" s="311"/>
      <c r="AR189" s="311"/>
      <c r="AS189" s="311"/>
      <c r="AT189" s="311"/>
      <c r="AU189" s="311"/>
      <c r="AV189" s="311"/>
      <c r="AW189" s="311"/>
      <c r="AX189" s="311"/>
      <c r="AY189" s="311"/>
      <c r="AZ189" s="311"/>
      <c r="BA189" s="311"/>
      <c r="BB189" s="311"/>
      <c r="BC189" s="311"/>
      <c r="BD189" s="311"/>
      <c r="BE189" s="311"/>
      <c r="BF189" s="311"/>
      <c r="BG189" s="311"/>
      <c r="BH189" s="311"/>
      <c r="BI189" s="311"/>
      <c r="BJ189" s="311"/>
      <c r="BK189" s="311"/>
      <c r="BL189" s="311"/>
      <c r="BM189" s="311"/>
      <c r="BN189" s="311"/>
      <c r="BO189" s="311"/>
      <c r="BP189" s="311"/>
      <c r="BQ189" s="311"/>
      <c r="BR189" s="311"/>
      <c r="BS189" s="311"/>
      <c r="BT189" s="311"/>
      <c r="BU189" s="311"/>
      <c r="BV189" s="311"/>
      <c r="BW189" s="311"/>
      <c r="BX189" s="311"/>
      <c r="BY189" s="311"/>
      <c r="BZ189" s="311"/>
      <c r="CA189" s="311"/>
      <c r="CB189" s="311"/>
      <c r="CC189" s="311"/>
      <c r="CD189" s="311"/>
      <c r="CE189" s="311"/>
      <c r="CF189" s="311"/>
    </row>
    <row r="190" spans="1:84" ht="11.5" customHeight="1" x14ac:dyDescent="0.35">
      <c r="A190" s="369" t="s">
        <v>325</v>
      </c>
      <c r="B190" s="368" t="s">
        <v>256</v>
      </c>
      <c r="C190" s="376">
        <v>1010201.6700000002</v>
      </c>
      <c r="D190" s="371"/>
      <c r="E190" s="371"/>
      <c r="F190" s="311"/>
      <c r="G190" s="311"/>
      <c r="H190" s="311"/>
      <c r="I190" s="311"/>
      <c r="J190" s="311"/>
      <c r="K190" s="311"/>
      <c r="L190" s="311"/>
      <c r="M190" s="311"/>
      <c r="N190" s="311"/>
      <c r="O190" s="311"/>
      <c r="P190" s="311"/>
      <c r="Q190" s="311"/>
      <c r="R190" s="311"/>
      <c r="S190" s="311"/>
      <c r="T190" s="311"/>
      <c r="U190" s="311"/>
      <c r="V190" s="311"/>
      <c r="W190" s="311"/>
      <c r="X190" s="311"/>
      <c r="Y190" s="311"/>
      <c r="Z190" s="311"/>
      <c r="AA190" s="311"/>
      <c r="AB190" s="311"/>
      <c r="AC190" s="311"/>
      <c r="AD190" s="311"/>
      <c r="AE190" s="311"/>
      <c r="AF190" s="311"/>
      <c r="AG190" s="311"/>
      <c r="AH190" s="311"/>
      <c r="AI190" s="311"/>
      <c r="AJ190" s="311"/>
      <c r="AK190" s="311"/>
      <c r="AL190" s="311"/>
      <c r="AM190" s="311"/>
      <c r="AN190" s="311"/>
      <c r="AO190" s="311"/>
      <c r="AP190" s="311"/>
      <c r="AQ190" s="311"/>
      <c r="AR190" s="311"/>
      <c r="AS190" s="311"/>
      <c r="AT190" s="311"/>
      <c r="AU190" s="311"/>
      <c r="AV190" s="311"/>
      <c r="AW190" s="311"/>
      <c r="AX190" s="311"/>
      <c r="AY190" s="311"/>
      <c r="AZ190" s="311"/>
      <c r="BA190" s="311"/>
      <c r="BB190" s="311"/>
      <c r="BC190" s="311"/>
      <c r="BD190" s="311"/>
      <c r="BE190" s="311"/>
      <c r="BF190" s="311"/>
      <c r="BG190" s="311"/>
      <c r="BH190" s="311"/>
      <c r="BI190" s="311"/>
      <c r="BJ190" s="311"/>
      <c r="BK190" s="311"/>
      <c r="BL190" s="311"/>
      <c r="BM190" s="311"/>
      <c r="BN190" s="311"/>
      <c r="BO190" s="311"/>
      <c r="BP190" s="311"/>
      <c r="BQ190" s="311"/>
      <c r="BR190" s="311"/>
      <c r="BS190" s="311"/>
      <c r="BT190" s="311"/>
      <c r="BU190" s="311"/>
      <c r="BV190" s="311"/>
      <c r="BW190" s="311"/>
      <c r="BX190" s="311"/>
      <c r="BY190" s="311"/>
      <c r="BZ190" s="311"/>
      <c r="CA190" s="311"/>
      <c r="CB190" s="311"/>
      <c r="CC190" s="311"/>
      <c r="CD190" s="311"/>
      <c r="CE190" s="311"/>
      <c r="CF190" s="311"/>
    </row>
    <row r="191" spans="1:84" ht="11.5" customHeight="1" x14ac:dyDescent="0.35">
      <c r="A191" s="369" t="s">
        <v>203</v>
      </c>
      <c r="B191" s="371"/>
      <c r="C191" s="378"/>
      <c r="D191" s="371">
        <v>1010201.6700000002</v>
      </c>
      <c r="E191" s="371"/>
      <c r="F191" s="311"/>
      <c r="G191" s="311"/>
      <c r="H191" s="311"/>
      <c r="I191" s="311"/>
      <c r="J191" s="311"/>
      <c r="K191" s="311"/>
      <c r="L191" s="311"/>
      <c r="M191" s="311"/>
      <c r="N191" s="311"/>
      <c r="O191" s="311"/>
      <c r="P191" s="311"/>
      <c r="Q191" s="311"/>
      <c r="R191" s="311"/>
      <c r="S191" s="311"/>
      <c r="T191" s="311"/>
      <c r="U191" s="311"/>
      <c r="V191" s="311"/>
      <c r="W191" s="311"/>
      <c r="X191" s="311"/>
      <c r="Y191" s="311"/>
      <c r="Z191" s="311"/>
      <c r="AA191" s="311"/>
      <c r="AB191" s="311"/>
      <c r="AC191" s="311"/>
      <c r="AD191" s="311"/>
      <c r="AE191" s="311"/>
      <c r="AF191" s="311"/>
      <c r="AG191" s="311"/>
      <c r="AH191" s="311"/>
      <c r="AI191" s="311"/>
      <c r="AJ191" s="311"/>
      <c r="AK191" s="311"/>
      <c r="AL191" s="311"/>
      <c r="AM191" s="311"/>
      <c r="AN191" s="311"/>
      <c r="AO191" s="311"/>
      <c r="AP191" s="311"/>
      <c r="AQ191" s="311"/>
      <c r="AR191" s="311"/>
      <c r="AS191" s="311"/>
      <c r="AT191" s="311"/>
      <c r="AU191" s="311"/>
      <c r="AV191" s="311"/>
      <c r="AW191" s="311"/>
      <c r="AX191" s="311"/>
      <c r="AY191" s="311"/>
      <c r="AZ191" s="311"/>
      <c r="BA191" s="311"/>
      <c r="BB191" s="311"/>
      <c r="BC191" s="311"/>
      <c r="BD191" s="311"/>
      <c r="BE191" s="311"/>
      <c r="BF191" s="311"/>
      <c r="BG191" s="311"/>
      <c r="BH191" s="311"/>
      <c r="BI191" s="311"/>
      <c r="BJ191" s="311"/>
      <c r="BK191" s="311"/>
      <c r="BL191" s="311"/>
      <c r="BM191" s="311"/>
      <c r="BN191" s="311"/>
      <c r="BO191" s="311"/>
      <c r="BP191" s="311"/>
      <c r="BQ191" s="311"/>
      <c r="BR191" s="311"/>
      <c r="BS191" s="311"/>
      <c r="BT191" s="311"/>
      <c r="BU191" s="311"/>
      <c r="BV191" s="311"/>
      <c r="BW191" s="311"/>
      <c r="BX191" s="311"/>
      <c r="BY191" s="311"/>
      <c r="BZ191" s="311"/>
      <c r="CA191" s="311"/>
      <c r="CB191" s="311"/>
      <c r="CC191" s="311"/>
      <c r="CD191" s="311"/>
      <c r="CE191" s="311"/>
      <c r="CF191" s="311"/>
    </row>
    <row r="192" spans="1:84" ht="18" customHeight="1" x14ac:dyDescent="0.35">
      <c r="A192" s="369"/>
      <c r="B192" s="371"/>
      <c r="C192" s="378"/>
      <c r="D192" s="371"/>
      <c r="E192" s="371"/>
      <c r="F192" s="311"/>
      <c r="G192" s="311"/>
      <c r="H192" s="311"/>
      <c r="I192" s="311"/>
      <c r="J192" s="311"/>
      <c r="K192" s="311"/>
      <c r="L192" s="311"/>
      <c r="M192" s="311"/>
      <c r="N192" s="311"/>
      <c r="O192" s="311"/>
      <c r="P192" s="311"/>
      <c r="Q192" s="311"/>
      <c r="R192" s="311"/>
      <c r="S192" s="311"/>
      <c r="T192" s="311"/>
      <c r="U192" s="311"/>
      <c r="V192" s="311"/>
      <c r="W192" s="311"/>
      <c r="X192" s="311"/>
      <c r="Y192" s="311"/>
      <c r="Z192" s="311"/>
      <c r="AA192" s="311"/>
      <c r="AB192" s="311"/>
      <c r="AC192" s="311"/>
      <c r="AD192" s="311"/>
      <c r="AE192" s="311"/>
      <c r="AF192" s="311"/>
      <c r="AG192" s="311"/>
      <c r="AH192" s="311"/>
      <c r="AI192" s="311"/>
      <c r="AJ192" s="311"/>
      <c r="AK192" s="311"/>
      <c r="AL192" s="311"/>
      <c r="AM192" s="311"/>
      <c r="AN192" s="311"/>
      <c r="AO192" s="311"/>
      <c r="AP192" s="311"/>
      <c r="AQ192" s="311"/>
      <c r="AR192" s="311"/>
      <c r="AS192" s="311"/>
      <c r="AT192" s="311"/>
      <c r="AU192" s="311"/>
      <c r="AV192" s="311"/>
      <c r="AW192" s="311"/>
      <c r="AX192" s="311"/>
      <c r="AY192" s="311"/>
      <c r="AZ192" s="311"/>
      <c r="BA192" s="311"/>
      <c r="BB192" s="311"/>
      <c r="BC192" s="311"/>
      <c r="BD192" s="311"/>
      <c r="BE192" s="311"/>
      <c r="BF192" s="311"/>
      <c r="BG192" s="311"/>
      <c r="BH192" s="311"/>
      <c r="BI192" s="311"/>
      <c r="BJ192" s="311"/>
      <c r="BK192" s="311"/>
      <c r="BL192" s="311"/>
      <c r="BM192" s="311"/>
      <c r="BN192" s="311"/>
      <c r="BO192" s="311"/>
      <c r="BP192" s="311"/>
      <c r="BQ192" s="311"/>
      <c r="BR192" s="311"/>
      <c r="BS192" s="311"/>
      <c r="BT192" s="311"/>
      <c r="BU192" s="311"/>
      <c r="BV192" s="311"/>
      <c r="BW192" s="311"/>
      <c r="BX192" s="311"/>
      <c r="BY192" s="311"/>
      <c r="BZ192" s="311"/>
      <c r="CA192" s="311"/>
      <c r="CB192" s="311"/>
      <c r="CC192" s="311"/>
      <c r="CD192" s="311"/>
      <c r="CE192" s="311"/>
      <c r="CF192" s="311"/>
    </row>
    <row r="193" spans="1:84" ht="12.65" customHeight="1" x14ac:dyDescent="0.35">
      <c r="A193" s="385" t="s">
        <v>326</v>
      </c>
      <c r="B193" s="385"/>
      <c r="C193" s="385"/>
      <c r="D193" s="385"/>
      <c r="E193" s="385"/>
      <c r="F193" s="355"/>
      <c r="G193" s="355"/>
      <c r="H193" s="355"/>
      <c r="I193" s="311"/>
      <c r="J193" s="311"/>
      <c r="K193" s="311"/>
      <c r="L193" s="311"/>
      <c r="M193" s="311"/>
      <c r="N193" s="311"/>
      <c r="O193" s="311"/>
      <c r="P193" s="311"/>
      <c r="Q193" s="311"/>
      <c r="R193" s="311"/>
      <c r="S193" s="311"/>
      <c r="T193" s="311"/>
      <c r="U193" s="311"/>
      <c r="V193" s="311"/>
      <c r="W193" s="311"/>
      <c r="X193" s="311"/>
      <c r="Y193" s="311"/>
      <c r="Z193" s="311"/>
      <c r="AA193" s="311"/>
      <c r="AB193" s="311"/>
      <c r="AC193" s="311"/>
      <c r="AD193" s="311"/>
      <c r="AE193" s="311"/>
      <c r="AF193" s="311"/>
      <c r="AG193" s="311"/>
      <c r="AH193" s="311"/>
      <c r="AI193" s="311"/>
      <c r="AJ193" s="311"/>
      <c r="AK193" s="311"/>
      <c r="AL193" s="311"/>
      <c r="AM193" s="311"/>
      <c r="AN193" s="311"/>
      <c r="AO193" s="311"/>
      <c r="AP193" s="311"/>
      <c r="AQ193" s="311"/>
      <c r="AR193" s="311"/>
      <c r="AS193" s="311"/>
      <c r="AT193" s="311"/>
      <c r="AU193" s="311"/>
      <c r="AV193" s="311"/>
      <c r="AW193" s="311"/>
      <c r="AX193" s="311"/>
      <c r="AY193" s="311"/>
      <c r="AZ193" s="311"/>
      <c r="BA193" s="311"/>
      <c r="BB193" s="311"/>
      <c r="BC193" s="311"/>
      <c r="BD193" s="311"/>
      <c r="BE193" s="311"/>
      <c r="BF193" s="311"/>
      <c r="BG193" s="311"/>
      <c r="BH193" s="311"/>
      <c r="BI193" s="311"/>
      <c r="BJ193" s="311"/>
      <c r="BK193" s="311"/>
      <c r="BL193" s="311"/>
      <c r="BM193" s="311"/>
      <c r="BN193" s="311"/>
      <c r="BO193" s="311"/>
      <c r="BP193" s="311"/>
      <c r="BQ193" s="311"/>
      <c r="BR193" s="311"/>
      <c r="BS193" s="311"/>
      <c r="BT193" s="311"/>
      <c r="BU193" s="311"/>
      <c r="BV193" s="311"/>
      <c r="BW193" s="311"/>
      <c r="BX193" s="311"/>
      <c r="BY193" s="311"/>
      <c r="BZ193" s="311"/>
      <c r="CA193" s="311"/>
      <c r="CB193" s="311"/>
      <c r="CC193" s="311"/>
      <c r="CD193" s="311"/>
      <c r="CE193" s="311"/>
      <c r="CF193" s="311"/>
    </row>
    <row r="194" spans="1:84" ht="12.65" customHeight="1" x14ac:dyDescent="0.35">
      <c r="A194" s="384" t="s">
        <v>327</v>
      </c>
      <c r="B194" s="385"/>
      <c r="C194" s="385"/>
      <c r="D194" s="385"/>
      <c r="E194" s="385"/>
      <c r="F194" s="355"/>
      <c r="G194" s="355"/>
      <c r="H194" s="355"/>
      <c r="I194" s="311"/>
      <c r="J194" s="311"/>
      <c r="K194" s="311"/>
      <c r="L194" s="311"/>
      <c r="M194" s="311"/>
      <c r="N194" s="311"/>
      <c r="O194" s="311"/>
      <c r="P194" s="311"/>
      <c r="Q194" s="311"/>
      <c r="R194" s="311"/>
      <c r="S194" s="311"/>
      <c r="T194" s="311"/>
      <c r="U194" s="311"/>
      <c r="V194" s="311"/>
      <c r="W194" s="311"/>
      <c r="X194" s="311"/>
      <c r="Y194" s="311"/>
      <c r="Z194" s="311"/>
      <c r="AA194" s="311"/>
      <c r="AB194" s="311"/>
      <c r="AC194" s="311"/>
      <c r="AD194" s="311"/>
      <c r="AE194" s="311"/>
      <c r="AF194" s="311"/>
      <c r="AG194" s="311"/>
      <c r="AH194" s="311"/>
      <c r="AI194" s="311"/>
      <c r="AJ194" s="311"/>
      <c r="AK194" s="311"/>
      <c r="AL194" s="311"/>
      <c r="AM194" s="311"/>
      <c r="AN194" s="311"/>
      <c r="AO194" s="311"/>
      <c r="AP194" s="311"/>
      <c r="AQ194" s="311"/>
      <c r="AR194" s="311"/>
      <c r="AS194" s="311"/>
      <c r="AT194" s="311"/>
      <c r="AU194" s="311"/>
      <c r="AV194" s="311"/>
      <c r="AW194" s="311"/>
      <c r="AX194" s="311"/>
      <c r="AY194" s="311"/>
      <c r="AZ194" s="311"/>
      <c r="BA194" s="311"/>
      <c r="BB194" s="311"/>
      <c r="BC194" s="311"/>
      <c r="BD194" s="311"/>
      <c r="BE194" s="311"/>
      <c r="BF194" s="311"/>
      <c r="BG194" s="311"/>
      <c r="BH194" s="311"/>
      <c r="BI194" s="311"/>
      <c r="BJ194" s="311"/>
      <c r="BK194" s="311"/>
      <c r="BL194" s="311"/>
      <c r="BM194" s="311"/>
      <c r="BN194" s="311"/>
      <c r="BO194" s="311"/>
      <c r="BP194" s="311"/>
      <c r="BQ194" s="311"/>
      <c r="BR194" s="311"/>
      <c r="BS194" s="311"/>
      <c r="BT194" s="311"/>
      <c r="BU194" s="311"/>
      <c r="BV194" s="311"/>
      <c r="BW194" s="311"/>
      <c r="BX194" s="311"/>
      <c r="BY194" s="311"/>
      <c r="BZ194" s="311"/>
      <c r="CA194" s="311"/>
      <c r="CB194" s="311"/>
      <c r="CC194" s="311"/>
      <c r="CD194" s="311"/>
      <c r="CE194" s="311"/>
      <c r="CF194" s="311"/>
    </row>
    <row r="195" spans="1:84" ht="12.65" customHeight="1" x14ac:dyDescent="0.35">
      <c r="A195" s="367"/>
      <c r="B195" s="366" t="s">
        <v>328</v>
      </c>
      <c r="C195" s="375" t="s">
        <v>329</v>
      </c>
      <c r="D195" s="366" t="s">
        <v>330</v>
      </c>
      <c r="E195" s="366" t="s">
        <v>331</v>
      </c>
      <c r="F195" s="355"/>
      <c r="G195" s="355"/>
      <c r="H195" s="355"/>
      <c r="I195" s="311"/>
      <c r="J195" s="311"/>
      <c r="K195" s="311"/>
      <c r="L195" s="311"/>
      <c r="M195" s="311"/>
      <c r="N195" s="311"/>
      <c r="O195" s="311"/>
      <c r="P195" s="311"/>
      <c r="Q195" s="311"/>
      <c r="R195" s="311"/>
      <c r="S195" s="311"/>
      <c r="T195" s="311"/>
      <c r="U195" s="311"/>
      <c r="V195" s="311"/>
      <c r="W195" s="311"/>
      <c r="X195" s="311"/>
      <c r="Y195" s="311"/>
      <c r="Z195" s="311"/>
      <c r="AA195" s="311"/>
      <c r="AB195" s="311"/>
      <c r="AC195" s="311"/>
      <c r="AD195" s="311"/>
      <c r="AE195" s="311"/>
      <c r="AF195" s="311"/>
      <c r="AG195" s="311"/>
      <c r="AH195" s="311"/>
      <c r="AI195" s="311"/>
      <c r="AJ195" s="311"/>
      <c r="AK195" s="311"/>
      <c r="AL195" s="311"/>
      <c r="AM195" s="311"/>
      <c r="AN195" s="311"/>
      <c r="AO195" s="311"/>
      <c r="AP195" s="311"/>
      <c r="AQ195" s="311"/>
      <c r="AR195" s="311"/>
      <c r="AS195" s="311"/>
      <c r="AT195" s="311"/>
      <c r="AU195" s="311"/>
      <c r="AV195" s="311"/>
      <c r="AW195" s="311"/>
      <c r="AX195" s="311"/>
      <c r="AY195" s="311"/>
      <c r="AZ195" s="311"/>
      <c r="BA195" s="311"/>
      <c r="BB195" s="311"/>
      <c r="BC195" s="311"/>
      <c r="BD195" s="311"/>
      <c r="BE195" s="311"/>
      <c r="BF195" s="311"/>
      <c r="BG195" s="311"/>
      <c r="BH195" s="311"/>
      <c r="BI195" s="311"/>
      <c r="BJ195" s="311"/>
      <c r="BK195" s="311"/>
      <c r="BL195" s="311"/>
      <c r="BM195" s="311"/>
      <c r="BN195" s="311"/>
      <c r="BO195" s="311"/>
      <c r="BP195" s="311"/>
      <c r="BQ195" s="311"/>
      <c r="BR195" s="311"/>
      <c r="BS195" s="311"/>
      <c r="BT195" s="311"/>
      <c r="BU195" s="311"/>
      <c r="BV195" s="311"/>
      <c r="BW195" s="311"/>
      <c r="BX195" s="311"/>
      <c r="BY195" s="311"/>
      <c r="BZ195" s="311"/>
      <c r="CA195" s="311"/>
      <c r="CB195" s="311"/>
      <c r="CC195" s="311"/>
      <c r="CD195" s="311"/>
      <c r="CE195" s="311"/>
      <c r="CF195" s="311"/>
    </row>
    <row r="196" spans="1:84" ht="12.65" customHeight="1" x14ac:dyDescent="0.35">
      <c r="A196" s="369" t="s">
        <v>332</v>
      </c>
      <c r="B196" s="370">
        <v>2015497.22</v>
      </c>
      <c r="C196" s="376">
        <v>0</v>
      </c>
      <c r="D196" s="370">
        <v>0</v>
      </c>
      <c r="E196" s="371">
        <v>2015497.22</v>
      </c>
      <c r="F196" s="355"/>
      <c r="G196" s="355"/>
      <c r="H196" s="355"/>
      <c r="I196" s="311"/>
      <c r="J196" s="311"/>
      <c r="K196" s="311"/>
      <c r="L196" s="311"/>
      <c r="M196" s="311"/>
      <c r="N196" s="311"/>
      <c r="O196" s="311"/>
      <c r="P196" s="311"/>
      <c r="Q196" s="311"/>
      <c r="R196" s="311"/>
      <c r="S196" s="311"/>
      <c r="T196" s="311"/>
      <c r="U196" s="311"/>
      <c r="V196" s="311"/>
      <c r="W196" s="311"/>
      <c r="X196" s="311"/>
      <c r="Y196" s="311"/>
      <c r="Z196" s="311"/>
      <c r="AA196" s="311"/>
      <c r="AB196" s="311"/>
      <c r="AC196" s="311"/>
      <c r="AD196" s="311"/>
      <c r="AE196" s="311"/>
      <c r="AF196" s="311"/>
      <c r="AG196" s="311"/>
      <c r="AH196" s="311"/>
      <c r="AI196" s="311"/>
      <c r="AJ196" s="311"/>
      <c r="AK196" s="311"/>
      <c r="AL196" s="311"/>
      <c r="AM196" s="311"/>
      <c r="AN196" s="311"/>
      <c r="AO196" s="311"/>
      <c r="AP196" s="311"/>
      <c r="AQ196" s="311"/>
      <c r="AR196" s="311"/>
      <c r="AS196" s="311"/>
      <c r="AT196" s="311"/>
      <c r="AU196" s="311"/>
      <c r="AV196" s="311"/>
      <c r="AW196" s="311"/>
      <c r="AX196" s="311"/>
      <c r="AY196" s="311"/>
      <c r="AZ196" s="311"/>
      <c r="BA196" s="311"/>
      <c r="BB196" s="311"/>
      <c r="BC196" s="311"/>
      <c r="BD196" s="311"/>
      <c r="BE196" s="311"/>
      <c r="BF196" s="311"/>
      <c r="BG196" s="311"/>
      <c r="BH196" s="311"/>
      <c r="BI196" s="311"/>
      <c r="BJ196" s="311"/>
      <c r="BK196" s="311"/>
      <c r="BL196" s="311"/>
      <c r="BM196" s="311"/>
      <c r="BN196" s="311"/>
      <c r="BO196" s="311"/>
      <c r="BP196" s="311"/>
      <c r="BQ196" s="311"/>
      <c r="BR196" s="311"/>
      <c r="BS196" s="311"/>
      <c r="BT196" s="311"/>
      <c r="BU196" s="311"/>
      <c r="BV196" s="311"/>
      <c r="BW196" s="311"/>
      <c r="BX196" s="311"/>
      <c r="BY196" s="311"/>
      <c r="BZ196" s="311"/>
      <c r="CA196" s="311"/>
      <c r="CB196" s="311"/>
      <c r="CC196" s="311"/>
      <c r="CD196" s="311"/>
      <c r="CE196" s="311"/>
      <c r="CF196" s="311"/>
    </row>
    <row r="197" spans="1:84" ht="12.65" customHeight="1" x14ac:dyDescent="0.35">
      <c r="A197" s="369" t="s">
        <v>333</v>
      </c>
      <c r="B197" s="370">
        <v>2729455.78</v>
      </c>
      <c r="C197" s="376">
        <v>2036527.01</v>
      </c>
      <c r="D197" s="370">
        <v>28033.42</v>
      </c>
      <c r="E197" s="371">
        <v>4737949.37</v>
      </c>
      <c r="F197" s="355"/>
      <c r="G197" s="355"/>
      <c r="H197" s="355"/>
      <c r="I197" s="311"/>
      <c r="J197" s="311"/>
      <c r="K197" s="311"/>
      <c r="L197" s="311"/>
      <c r="M197" s="311"/>
      <c r="N197" s="311"/>
      <c r="O197" s="311"/>
      <c r="P197" s="311"/>
      <c r="Q197" s="311"/>
      <c r="R197" s="311"/>
      <c r="S197" s="311"/>
      <c r="T197" s="311"/>
      <c r="U197" s="311"/>
      <c r="V197" s="311"/>
      <c r="W197" s="311"/>
      <c r="X197" s="311"/>
      <c r="Y197" s="311"/>
      <c r="Z197" s="311"/>
      <c r="AA197" s="311"/>
      <c r="AB197" s="311"/>
      <c r="AC197" s="311"/>
      <c r="AD197" s="311"/>
      <c r="AE197" s="311"/>
      <c r="AF197" s="311"/>
      <c r="AG197" s="311"/>
      <c r="AH197" s="311"/>
      <c r="AI197" s="311"/>
      <c r="AJ197" s="311"/>
      <c r="AK197" s="311"/>
      <c r="AL197" s="311"/>
      <c r="AM197" s="311"/>
      <c r="AN197" s="311"/>
      <c r="AO197" s="311"/>
      <c r="AP197" s="311"/>
      <c r="AQ197" s="311"/>
      <c r="AR197" s="311"/>
      <c r="AS197" s="311"/>
      <c r="AT197" s="311"/>
      <c r="AU197" s="311"/>
      <c r="AV197" s="311"/>
      <c r="AW197" s="311"/>
      <c r="AX197" s="311"/>
      <c r="AY197" s="311"/>
      <c r="AZ197" s="311"/>
      <c r="BA197" s="311"/>
      <c r="BB197" s="311"/>
      <c r="BC197" s="311"/>
      <c r="BD197" s="311"/>
      <c r="BE197" s="311"/>
      <c r="BF197" s="311"/>
      <c r="BG197" s="311"/>
      <c r="BH197" s="311"/>
      <c r="BI197" s="311"/>
      <c r="BJ197" s="311"/>
      <c r="BK197" s="311"/>
      <c r="BL197" s="311"/>
      <c r="BM197" s="311"/>
      <c r="BN197" s="311"/>
      <c r="BO197" s="311"/>
      <c r="BP197" s="311"/>
      <c r="BQ197" s="311"/>
      <c r="BR197" s="311"/>
      <c r="BS197" s="311"/>
      <c r="BT197" s="311"/>
      <c r="BU197" s="311"/>
      <c r="BV197" s="311"/>
      <c r="BW197" s="311"/>
      <c r="BX197" s="311"/>
      <c r="BY197" s="311"/>
      <c r="BZ197" s="311"/>
      <c r="CA197" s="311"/>
      <c r="CB197" s="311"/>
      <c r="CC197" s="311"/>
      <c r="CD197" s="311"/>
      <c r="CE197" s="311"/>
      <c r="CF197" s="311"/>
    </row>
    <row r="198" spans="1:84" ht="12.65" customHeight="1" x14ac:dyDescent="0.35">
      <c r="A198" s="369" t="s">
        <v>334</v>
      </c>
      <c r="B198" s="370">
        <v>36033915.340000004</v>
      </c>
      <c r="C198" s="376">
        <v>329243.24</v>
      </c>
      <c r="D198" s="370">
        <v>301080.43</v>
      </c>
      <c r="E198" s="371">
        <v>36062078.150000006</v>
      </c>
      <c r="F198" s="355"/>
      <c r="G198" s="355"/>
      <c r="H198" s="355"/>
      <c r="I198" s="311"/>
      <c r="J198" s="311"/>
      <c r="K198" s="311"/>
      <c r="L198" s="311"/>
      <c r="M198" s="311"/>
      <c r="N198" s="311"/>
      <c r="O198" s="311"/>
      <c r="P198" s="311"/>
      <c r="Q198" s="311"/>
      <c r="R198" s="311"/>
      <c r="S198" s="311"/>
      <c r="T198" s="311"/>
      <c r="U198" s="311"/>
      <c r="V198" s="311"/>
      <c r="W198" s="311"/>
      <c r="X198" s="311"/>
      <c r="Y198" s="311"/>
      <c r="Z198" s="311"/>
      <c r="AA198" s="311"/>
      <c r="AB198" s="311"/>
      <c r="AC198" s="311"/>
      <c r="AD198" s="311"/>
      <c r="AE198" s="311"/>
      <c r="AF198" s="311"/>
      <c r="AG198" s="311"/>
      <c r="AH198" s="311"/>
      <c r="AI198" s="311"/>
      <c r="AJ198" s="311"/>
      <c r="AK198" s="311"/>
      <c r="AL198" s="311"/>
      <c r="AM198" s="311"/>
      <c r="AN198" s="311"/>
      <c r="AO198" s="311"/>
      <c r="AP198" s="311"/>
      <c r="AQ198" s="311"/>
      <c r="AR198" s="311"/>
      <c r="AS198" s="311"/>
      <c r="AT198" s="311"/>
      <c r="AU198" s="311"/>
      <c r="AV198" s="311"/>
      <c r="AW198" s="311"/>
      <c r="AX198" s="311"/>
      <c r="AY198" s="311"/>
      <c r="AZ198" s="311"/>
      <c r="BA198" s="311"/>
      <c r="BB198" s="311"/>
      <c r="BC198" s="311"/>
      <c r="BD198" s="311"/>
      <c r="BE198" s="311"/>
      <c r="BF198" s="311"/>
      <c r="BG198" s="311"/>
      <c r="BH198" s="311"/>
      <c r="BI198" s="311"/>
      <c r="BJ198" s="311"/>
      <c r="BK198" s="311"/>
      <c r="BL198" s="311"/>
      <c r="BM198" s="311"/>
      <c r="BN198" s="311"/>
      <c r="BO198" s="311"/>
      <c r="BP198" s="311"/>
      <c r="BQ198" s="311"/>
      <c r="BR198" s="311"/>
      <c r="BS198" s="311"/>
      <c r="BT198" s="311"/>
      <c r="BU198" s="311"/>
      <c r="BV198" s="311"/>
      <c r="BW198" s="311"/>
      <c r="BX198" s="311"/>
      <c r="BY198" s="311"/>
      <c r="BZ198" s="311"/>
      <c r="CA198" s="311"/>
      <c r="CB198" s="311"/>
      <c r="CC198" s="311"/>
      <c r="CD198" s="311"/>
      <c r="CE198" s="311"/>
      <c r="CF198" s="311"/>
    </row>
    <row r="199" spans="1:84" ht="12.65" customHeight="1" x14ac:dyDescent="0.35">
      <c r="A199" s="369" t="s">
        <v>335</v>
      </c>
      <c r="B199" s="370">
        <v>21304668.879999999</v>
      </c>
      <c r="C199" s="376">
        <v>0</v>
      </c>
      <c r="D199" s="370">
        <v>236204.89</v>
      </c>
      <c r="E199" s="371">
        <v>21068463.989999998</v>
      </c>
      <c r="F199" s="355"/>
      <c r="G199" s="355"/>
      <c r="H199" s="355"/>
      <c r="I199" s="311"/>
      <c r="J199" s="311"/>
      <c r="K199" s="311"/>
      <c r="L199" s="311"/>
      <c r="M199" s="311"/>
      <c r="N199" s="311"/>
      <c r="O199" s="311"/>
      <c r="P199" s="311"/>
      <c r="Q199" s="311"/>
      <c r="R199" s="311"/>
      <c r="S199" s="311"/>
      <c r="T199" s="311"/>
      <c r="U199" s="311"/>
      <c r="V199" s="311"/>
      <c r="W199" s="311"/>
      <c r="X199" s="311"/>
      <c r="Y199" s="311"/>
      <c r="Z199" s="311"/>
      <c r="AA199" s="311"/>
      <c r="AB199" s="311"/>
      <c r="AC199" s="311"/>
      <c r="AD199" s="311"/>
      <c r="AE199" s="311"/>
      <c r="AF199" s="311"/>
      <c r="AG199" s="311"/>
      <c r="AH199" s="311"/>
      <c r="AI199" s="311"/>
      <c r="AJ199" s="311"/>
      <c r="AK199" s="311"/>
      <c r="AL199" s="311"/>
      <c r="AM199" s="311"/>
      <c r="AN199" s="311"/>
      <c r="AO199" s="311"/>
      <c r="AP199" s="311"/>
      <c r="AQ199" s="311"/>
      <c r="AR199" s="311"/>
      <c r="AS199" s="311"/>
      <c r="AT199" s="311"/>
      <c r="AU199" s="311"/>
      <c r="AV199" s="311"/>
      <c r="AW199" s="311"/>
      <c r="AX199" s="311"/>
      <c r="AY199" s="311"/>
      <c r="AZ199" s="311"/>
      <c r="BA199" s="311"/>
      <c r="BB199" s="311"/>
      <c r="BC199" s="311"/>
      <c r="BD199" s="311"/>
      <c r="BE199" s="311"/>
      <c r="BF199" s="311"/>
      <c r="BG199" s="311"/>
      <c r="BH199" s="311"/>
      <c r="BI199" s="311"/>
      <c r="BJ199" s="311"/>
      <c r="BK199" s="311"/>
      <c r="BL199" s="311"/>
      <c r="BM199" s="311"/>
      <c r="BN199" s="311"/>
      <c r="BO199" s="311"/>
      <c r="BP199" s="311"/>
      <c r="BQ199" s="311"/>
      <c r="BR199" s="311"/>
      <c r="BS199" s="311"/>
      <c r="BT199" s="311"/>
      <c r="BU199" s="311"/>
      <c r="BV199" s="311"/>
      <c r="BW199" s="311"/>
      <c r="BX199" s="311"/>
      <c r="BY199" s="311"/>
      <c r="BZ199" s="311"/>
      <c r="CA199" s="311"/>
      <c r="CB199" s="311"/>
      <c r="CC199" s="311"/>
      <c r="CD199" s="311"/>
      <c r="CE199" s="311"/>
      <c r="CF199" s="311"/>
    </row>
    <row r="200" spans="1:84" ht="12.65" customHeight="1" x14ac:dyDescent="0.35">
      <c r="A200" s="369" t="s">
        <v>336</v>
      </c>
      <c r="B200" s="370">
        <v>1750936</v>
      </c>
      <c r="C200" s="376">
        <v>-1750936</v>
      </c>
      <c r="D200" s="370">
        <v>0</v>
      </c>
      <c r="E200" s="371">
        <v>0</v>
      </c>
      <c r="F200" s="355"/>
      <c r="G200" s="355"/>
      <c r="H200" s="355"/>
      <c r="I200" s="311"/>
      <c r="J200" s="311"/>
      <c r="K200" s="311"/>
      <c r="L200" s="311"/>
      <c r="M200" s="311"/>
      <c r="N200" s="311"/>
      <c r="O200" s="311"/>
      <c r="P200" s="311"/>
      <c r="Q200" s="311"/>
      <c r="R200" s="311"/>
      <c r="S200" s="311"/>
      <c r="T200" s="311"/>
      <c r="U200" s="311"/>
      <c r="V200" s="311"/>
      <c r="W200" s="311"/>
      <c r="X200" s="311"/>
      <c r="Y200" s="311"/>
      <c r="Z200" s="311"/>
      <c r="AA200" s="311"/>
      <c r="AB200" s="311"/>
      <c r="AC200" s="311"/>
      <c r="AD200" s="311"/>
      <c r="AE200" s="311"/>
      <c r="AF200" s="311"/>
      <c r="AG200" s="311"/>
      <c r="AH200" s="311"/>
      <c r="AI200" s="311"/>
      <c r="AJ200" s="311"/>
      <c r="AK200" s="311"/>
      <c r="AL200" s="311"/>
      <c r="AM200" s="311"/>
      <c r="AN200" s="311"/>
      <c r="AO200" s="311"/>
      <c r="AP200" s="311"/>
      <c r="AQ200" s="311"/>
      <c r="AR200" s="311"/>
      <c r="AS200" s="311"/>
      <c r="AT200" s="311"/>
      <c r="AU200" s="311"/>
      <c r="AV200" s="311"/>
      <c r="AW200" s="311"/>
      <c r="AX200" s="311"/>
      <c r="AY200" s="311"/>
      <c r="AZ200" s="311"/>
      <c r="BA200" s="311"/>
      <c r="BB200" s="311"/>
      <c r="BC200" s="311"/>
      <c r="BD200" s="311"/>
      <c r="BE200" s="311"/>
      <c r="BF200" s="311"/>
      <c r="BG200" s="311"/>
      <c r="BH200" s="311"/>
      <c r="BI200" s="311"/>
      <c r="BJ200" s="311"/>
      <c r="BK200" s="311"/>
      <c r="BL200" s="311"/>
      <c r="BM200" s="311"/>
      <c r="BN200" s="311"/>
      <c r="BO200" s="311"/>
      <c r="BP200" s="311"/>
      <c r="BQ200" s="311"/>
      <c r="BR200" s="311"/>
      <c r="BS200" s="311"/>
      <c r="BT200" s="311"/>
      <c r="BU200" s="311"/>
      <c r="BV200" s="311"/>
      <c r="BW200" s="311"/>
      <c r="BX200" s="311"/>
      <c r="BY200" s="311"/>
      <c r="BZ200" s="311"/>
      <c r="CA200" s="311"/>
      <c r="CB200" s="311"/>
      <c r="CC200" s="311"/>
      <c r="CD200" s="311"/>
      <c r="CE200" s="311"/>
      <c r="CF200" s="311"/>
    </row>
    <row r="201" spans="1:84" ht="12.65" customHeight="1" x14ac:dyDescent="0.35">
      <c r="A201" s="369" t="s">
        <v>337</v>
      </c>
      <c r="B201" s="370">
        <v>33847875.759999998</v>
      </c>
      <c r="C201" s="376">
        <v>3604530.4</v>
      </c>
      <c r="D201" s="370">
        <v>2015322.4200000002</v>
      </c>
      <c r="E201" s="371">
        <v>35437083.739999995</v>
      </c>
      <c r="F201" s="355"/>
      <c r="G201" s="355"/>
      <c r="H201" s="355"/>
      <c r="I201" s="311"/>
      <c r="J201" s="311"/>
      <c r="K201" s="311"/>
      <c r="L201" s="311"/>
      <c r="M201" s="311"/>
      <c r="N201" s="311"/>
      <c r="O201" s="311"/>
      <c r="P201" s="311"/>
      <c r="Q201" s="311"/>
      <c r="R201" s="311"/>
      <c r="S201" s="311"/>
      <c r="T201" s="311"/>
      <c r="U201" s="311"/>
      <c r="V201" s="311"/>
      <c r="W201" s="311"/>
      <c r="X201" s="311"/>
      <c r="Y201" s="311"/>
      <c r="Z201" s="311"/>
      <c r="AA201" s="311"/>
      <c r="AB201" s="311"/>
      <c r="AC201" s="311"/>
      <c r="AD201" s="311"/>
      <c r="AE201" s="311"/>
      <c r="AF201" s="311"/>
      <c r="AG201" s="311"/>
      <c r="AH201" s="311"/>
      <c r="AI201" s="311"/>
      <c r="AJ201" s="311"/>
      <c r="AK201" s="311"/>
      <c r="AL201" s="311"/>
      <c r="AM201" s="311"/>
      <c r="AN201" s="311"/>
      <c r="AO201" s="311"/>
      <c r="AP201" s="311"/>
      <c r="AQ201" s="311"/>
      <c r="AR201" s="311"/>
      <c r="AS201" s="311"/>
      <c r="AT201" s="311"/>
      <c r="AU201" s="311"/>
      <c r="AV201" s="311"/>
      <c r="AW201" s="311"/>
      <c r="AX201" s="311"/>
      <c r="AY201" s="311"/>
      <c r="AZ201" s="311"/>
      <c r="BA201" s="311"/>
      <c r="BB201" s="311"/>
      <c r="BC201" s="311"/>
      <c r="BD201" s="311"/>
      <c r="BE201" s="311"/>
      <c r="BF201" s="311"/>
      <c r="BG201" s="311"/>
      <c r="BH201" s="311"/>
      <c r="BI201" s="311"/>
      <c r="BJ201" s="311"/>
      <c r="BK201" s="311"/>
      <c r="BL201" s="311"/>
      <c r="BM201" s="311"/>
      <c r="BN201" s="311"/>
      <c r="BO201" s="311"/>
      <c r="BP201" s="311"/>
      <c r="BQ201" s="311"/>
      <c r="BR201" s="311"/>
      <c r="BS201" s="311"/>
      <c r="BT201" s="311"/>
      <c r="BU201" s="311"/>
      <c r="BV201" s="311"/>
      <c r="BW201" s="311"/>
      <c r="BX201" s="311"/>
      <c r="BY201" s="311"/>
      <c r="BZ201" s="311"/>
      <c r="CA201" s="311"/>
      <c r="CB201" s="311"/>
      <c r="CC201" s="311"/>
      <c r="CD201" s="311"/>
      <c r="CE201" s="311"/>
      <c r="CF201" s="311"/>
    </row>
    <row r="202" spans="1:84" ht="12.65" customHeight="1" x14ac:dyDescent="0.35">
      <c r="A202" s="369" t="s">
        <v>338</v>
      </c>
      <c r="B202" s="370"/>
      <c r="C202" s="376"/>
      <c r="D202" s="370"/>
      <c r="E202" s="371">
        <v>0</v>
      </c>
      <c r="F202" s="355"/>
      <c r="G202" s="355"/>
      <c r="H202" s="355"/>
      <c r="I202" s="311"/>
      <c r="J202" s="311"/>
      <c r="K202" s="311"/>
      <c r="L202" s="311"/>
      <c r="M202" s="311"/>
      <c r="N202" s="311"/>
      <c r="O202" s="311"/>
      <c r="P202" s="311"/>
      <c r="Q202" s="311"/>
      <c r="R202" s="311"/>
      <c r="S202" s="311"/>
      <c r="T202" s="311"/>
      <c r="U202" s="311"/>
      <c r="V202" s="311"/>
      <c r="W202" s="311"/>
      <c r="X202" s="311"/>
      <c r="Y202" s="311"/>
      <c r="Z202" s="311"/>
      <c r="AA202" s="311"/>
      <c r="AB202" s="311"/>
      <c r="AC202" s="311"/>
      <c r="AD202" s="311"/>
      <c r="AE202" s="311"/>
      <c r="AF202" s="311"/>
      <c r="AG202" s="311"/>
      <c r="AH202" s="311"/>
      <c r="AI202" s="311"/>
      <c r="AJ202" s="311"/>
      <c r="AK202" s="311"/>
      <c r="AL202" s="311"/>
      <c r="AM202" s="311"/>
      <c r="AN202" s="311"/>
      <c r="AO202" s="311"/>
      <c r="AP202" s="311"/>
      <c r="AQ202" s="311"/>
      <c r="AR202" s="311"/>
      <c r="AS202" s="311"/>
      <c r="AT202" s="311"/>
      <c r="AU202" s="311"/>
      <c r="AV202" s="311"/>
      <c r="AW202" s="311"/>
      <c r="AX202" s="311"/>
      <c r="AY202" s="311"/>
      <c r="AZ202" s="311"/>
      <c r="BA202" s="311"/>
      <c r="BB202" s="311"/>
      <c r="BC202" s="311"/>
      <c r="BD202" s="311"/>
      <c r="BE202" s="311"/>
      <c r="BF202" s="311"/>
      <c r="BG202" s="311"/>
      <c r="BH202" s="311"/>
      <c r="BI202" s="311"/>
      <c r="BJ202" s="311"/>
      <c r="BK202" s="311"/>
      <c r="BL202" s="311"/>
      <c r="BM202" s="311"/>
      <c r="BN202" s="311"/>
      <c r="BO202" s="311"/>
      <c r="BP202" s="311"/>
      <c r="BQ202" s="311"/>
      <c r="BR202" s="311"/>
      <c r="BS202" s="311"/>
      <c r="BT202" s="311"/>
      <c r="BU202" s="311"/>
      <c r="BV202" s="311"/>
      <c r="BW202" s="311"/>
      <c r="BX202" s="311"/>
      <c r="BY202" s="311"/>
      <c r="BZ202" s="311"/>
      <c r="CA202" s="311"/>
      <c r="CB202" s="311"/>
      <c r="CC202" s="311"/>
      <c r="CD202" s="311"/>
      <c r="CE202" s="311"/>
      <c r="CF202" s="311"/>
    </row>
    <row r="203" spans="1:84" ht="12.65" customHeight="1" x14ac:dyDescent="0.35">
      <c r="A203" s="369" t="s">
        <v>339</v>
      </c>
      <c r="B203" s="370">
        <v>1150714.8500000001</v>
      </c>
      <c r="C203" s="376">
        <v>12478.190000000002</v>
      </c>
      <c r="D203" s="370">
        <v>0</v>
      </c>
      <c r="E203" s="371">
        <v>1163193.04</v>
      </c>
      <c r="F203" s="355"/>
      <c r="G203" s="355"/>
      <c r="H203" s="355"/>
      <c r="I203" s="311"/>
      <c r="J203" s="311"/>
      <c r="K203" s="311"/>
      <c r="L203" s="311"/>
      <c r="M203" s="311"/>
      <c r="N203" s="311"/>
      <c r="O203" s="311"/>
      <c r="P203" s="311"/>
      <c r="Q203" s="311"/>
      <c r="R203" s="311"/>
      <c r="S203" s="311"/>
      <c r="T203" s="311"/>
      <c r="U203" s="311"/>
      <c r="V203" s="311"/>
      <c r="W203" s="311"/>
      <c r="X203" s="311"/>
      <c r="Y203" s="311"/>
      <c r="Z203" s="311"/>
      <c r="AA203" s="311"/>
      <c r="AB203" s="311"/>
      <c r="AC203" s="311"/>
      <c r="AD203" s="311"/>
      <c r="AE203" s="311"/>
      <c r="AF203" s="311"/>
      <c r="AG203" s="311"/>
      <c r="AH203" s="311"/>
      <c r="AI203" s="311"/>
      <c r="AJ203" s="311"/>
      <c r="AK203" s="311"/>
      <c r="AL203" s="311"/>
      <c r="AM203" s="311"/>
      <c r="AN203" s="311"/>
      <c r="AO203" s="311"/>
      <c r="AP203" s="311"/>
      <c r="AQ203" s="311"/>
      <c r="AR203" s="311"/>
      <c r="AS203" s="311"/>
      <c r="AT203" s="311"/>
      <c r="AU203" s="311"/>
      <c r="AV203" s="311"/>
      <c r="AW203" s="311"/>
      <c r="AX203" s="311"/>
      <c r="AY203" s="311"/>
      <c r="AZ203" s="311"/>
      <c r="BA203" s="311"/>
      <c r="BB203" s="311"/>
      <c r="BC203" s="311"/>
      <c r="BD203" s="311"/>
      <c r="BE203" s="311"/>
      <c r="BF203" s="311"/>
      <c r="BG203" s="311"/>
      <c r="BH203" s="311"/>
      <c r="BI203" s="311"/>
      <c r="BJ203" s="311"/>
      <c r="BK203" s="311"/>
      <c r="BL203" s="311"/>
      <c r="BM203" s="311"/>
      <c r="BN203" s="311"/>
      <c r="BO203" s="311"/>
      <c r="BP203" s="311"/>
      <c r="BQ203" s="311"/>
      <c r="BR203" s="311"/>
      <c r="BS203" s="311"/>
      <c r="BT203" s="311"/>
      <c r="BU203" s="311"/>
      <c r="BV203" s="311"/>
      <c r="BW203" s="311"/>
      <c r="BX203" s="311"/>
      <c r="BY203" s="311"/>
      <c r="BZ203" s="311"/>
      <c r="CA203" s="311"/>
      <c r="CB203" s="311"/>
      <c r="CC203" s="311"/>
      <c r="CD203" s="311"/>
      <c r="CE203" s="311"/>
      <c r="CF203" s="311"/>
    </row>
    <row r="204" spans="1:84" ht="12.65" customHeight="1" x14ac:dyDescent="0.35">
      <c r="A204" s="369" t="s">
        <v>340</v>
      </c>
      <c r="B204" s="370">
        <v>6155455.5499999998</v>
      </c>
      <c r="C204" s="376">
        <v>33141579.18</v>
      </c>
      <c r="D204" s="370">
        <v>2615165.7599999998</v>
      </c>
      <c r="E204" s="371">
        <v>36681868.969999999</v>
      </c>
      <c r="F204" s="355"/>
      <c r="G204" s="355"/>
      <c r="H204" s="355"/>
      <c r="I204" s="311"/>
      <c r="J204" s="311"/>
      <c r="K204" s="311"/>
      <c r="L204" s="311"/>
      <c r="M204" s="311"/>
      <c r="N204" s="311"/>
      <c r="O204" s="311"/>
      <c r="P204" s="311"/>
      <c r="Q204" s="311"/>
      <c r="R204" s="311"/>
      <c r="S204" s="311"/>
      <c r="T204" s="311"/>
      <c r="U204" s="311"/>
      <c r="V204" s="311"/>
      <c r="W204" s="311"/>
      <c r="X204" s="311"/>
      <c r="Y204" s="311"/>
      <c r="Z204" s="311"/>
      <c r="AA204" s="311"/>
      <c r="AB204" s="311"/>
      <c r="AC204" s="311"/>
      <c r="AD204" s="311"/>
      <c r="AE204" s="311"/>
      <c r="AF204" s="311"/>
      <c r="AG204" s="311"/>
      <c r="AH204" s="311"/>
      <c r="AI204" s="311"/>
      <c r="AJ204" s="311"/>
      <c r="AK204" s="311"/>
      <c r="AL204" s="311"/>
      <c r="AM204" s="311"/>
      <c r="AN204" s="311"/>
      <c r="AO204" s="311"/>
      <c r="AP204" s="311"/>
      <c r="AQ204" s="311"/>
      <c r="AR204" s="311"/>
      <c r="AS204" s="311"/>
      <c r="AT204" s="311"/>
      <c r="AU204" s="311"/>
      <c r="AV204" s="311"/>
      <c r="AW204" s="311"/>
      <c r="AX204" s="311"/>
      <c r="AY204" s="311"/>
      <c r="AZ204" s="311"/>
      <c r="BA204" s="311"/>
      <c r="BB204" s="311"/>
      <c r="BC204" s="311"/>
      <c r="BD204" s="311"/>
      <c r="BE204" s="311"/>
      <c r="BF204" s="311"/>
      <c r="BG204" s="311"/>
      <c r="BH204" s="311"/>
      <c r="BI204" s="311"/>
      <c r="BJ204" s="311"/>
      <c r="BK204" s="311"/>
      <c r="BL204" s="311"/>
      <c r="BM204" s="311"/>
      <c r="BN204" s="311"/>
      <c r="BO204" s="311"/>
      <c r="BP204" s="311"/>
      <c r="BQ204" s="311"/>
      <c r="BR204" s="311"/>
      <c r="BS204" s="311"/>
      <c r="BT204" s="311"/>
      <c r="BU204" s="311"/>
      <c r="BV204" s="311"/>
      <c r="BW204" s="311"/>
      <c r="BX204" s="311"/>
      <c r="BY204" s="311"/>
      <c r="BZ204" s="311"/>
      <c r="CA204" s="311"/>
      <c r="CB204" s="311"/>
      <c r="CC204" s="311"/>
      <c r="CD204" s="311"/>
      <c r="CE204" s="311"/>
      <c r="CF204" s="311"/>
    </row>
    <row r="205" spans="1:84" ht="12.65" customHeight="1" x14ac:dyDescent="0.35">
      <c r="A205" s="369" t="s">
        <v>203</v>
      </c>
      <c r="B205" s="371">
        <v>104988519.37999998</v>
      </c>
      <c r="C205" s="378">
        <v>37373422.020000003</v>
      </c>
      <c r="D205" s="371">
        <v>5195806.92</v>
      </c>
      <c r="E205" s="371">
        <v>137166134.48000002</v>
      </c>
      <c r="F205" s="355"/>
      <c r="G205" s="355"/>
      <c r="H205" s="355"/>
      <c r="I205" s="311"/>
      <c r="J205" s="311"/>
      <c r="K205" s="311"/>
      <c r="L205" s="311"/>
      <c r="M205" s="311"/>
      <c r="N205" s="311"/>
      <c r="O205" s="311"/>
      <c r="P205" s="311"/>
      <c r="Q205" s="311"/>
      <c r="R205" s="311"/>
      <c r="S205" s="311"/>
      <c r="T205" s="311"/>
      <c r="U205" s="311"/>
      <c r="V205" s="311"/>
      <c r="W205" s="311"/>
      <c r="X205" s="311"/>
      <c r="Y205" s="311"/>
      <c r="Z205" s="311"/>
      <c r="AA205" s="311"/>
      <c r="AB205" s="311"/>
      <c r="AC205" s="311"/>
      <c r="AD205" s="311"/>
      <c r="AE205" s="311"/>
      <c r="AF205" s="311"/>
      <c r="AG205" s="311"/>
      <c r="AH205" s="311"/>
      <c r="AI205" s="311"/>
      <c r="AJ205" s="311"/>
      <c r="AK205" s="311"/>
      <c r="AL205" s="311"/>
      <c r="AM205" s="311"/>
      <c r="AN205" s="311"/>
      <c r="AO205" s="311"/>
      <c r="AP205" s="311"/>
      <c r="AQ205" s="311"/>
      <c r="AR205" s="311"/>
      <c r="AS205" s="311"/>
      <c r="AT205" s="311"/>
      <c r="AU205" s="311"/>
      <c r="AV205" s="311"/>
      <c r="AW205" s="311"/>
      <c r="AX205" s="311"/>
      <c r="AY205" s="311"/>
      <c r="AZ205" s="311"/>
      <c r="BA205" s="311"/>
      <c r="BB205" s="311"/>
      <c r="BC205" s="311"/>
      <c r="BD205" s="311"/>
      <c r="BE205" s="311"/>
      <c r="BF205" s="311"/>
      <c r="BG205" s="311"/>
      <c r="BH205" s="311"/>
      <c r="BI205" s="311"/>
      <c r="BJ205" s="311"/>
      <c r="BK205" s="311"/>
      <c r="BL205" s="311"/>
      <c r="BM205" s="311"/>
      <c r="BN205" s="311"/>
      <c r="BO205" s="311"/>
      <c r="BP205" s="311"/>
      <c r="BQ205" s="311"/>
      <c r="BR205" s="311"/>
      <c r="BS205" s="311"/>
      <c r="BT205" s="311"/>
      <c r="BU205" s="311"/>
      <c r="BV205" s="311"/>
      <c r="BW205" s="311"/>
      <c r="BX205" s="311"/>
      <c r="BY205" s="311"/>
      <c r="BZ205" s="311"/>
      <c r="CA205" s="311"/>
      <c r="CB205" s="311"/>
      <c r="CC205" s="311"/>
      <c r="CD205" s="311"/>
      <c r="CE205" s="311"/>
      <c r="CF205" s="311"/>
    </row>
    <row r="206" spans="1:84" ht="12.65" customHeight="1" x14ac:dyDescent="0.35">
      <c r="A206" s="369"/>
      <c r="B206" s="369"/>
      <c r="C206" s="378"/>
      <c r="D206" s="371"/>
      <c r="E206" s="371"/>
      <c r="F206" s="355"/>
      <c r="G206" s="355"/>
      <c r="H206" s="355"/>
      <c r="I206" s="311"/>
      <c r="J206" s="311"/>
      <c r="K206" s="311"/>
      <c r="L206" s="311"/>
      <c r="M206" s="311"/>
      <c r="N206" s="311"/>
      <c r="O206" s="311"/>
      <c r="P206" s="311"/>
      <c r="Q206" s="311"/>
      <c r="R206" s="311"/>
      <c r="S206" s="311"/>
      <c r="T206" s="311"/>
      <c r="U206" s="311"/>
      <c r="V206" s="311"/>
      <c r="W206" s="311"/>
      <c r="X206" s="311"/>
      <c r="Y206" s="311"/>
      <c r="Z206" s="311"/>
      <c r="AA206" s="311"/>
      <c r="AB206" s="311"/>
      <c r="AC206" s="311"/>
      <c r="AD206" s="311"/>
      <c r="AE206" s="311"/>
      <c r="AF206" s="311"/>
      <c r="AG206" s="311"/>
      <c r="AH206" s="311"/>
      <c r="AI206" s="311"/>
      <c r="AJ206" s="311"/>
      <c r="AK206" s="311"/>
      <c r="AL206" s="311"/>
      <c r="AM206" s="311"/>
      <c r="AN206" s="311"/>
      <c r="AO206" s="311"/>
      <c r="AP206" s="311"/>
      <c r="AQ206" s="311"/>
      <c r="AR206" s="311"/>
      <c r="AS206" s="311"/>
      <c r="AT206" s="311"/>
      <c r="AU206" s="311"/>
      <c r="AV206" s="311"/>
      <c r="AW206" s="311"/>
      <c r="AX206" s="311"/>
      <c r="AY206" s="311"/>
      <c r="AZ206" s="311"/>
      <c r="BA206" s="311"/>
      <c r="BB206" s="311"/>
      <c r="BC206" s="311"/>
      <c r="BD206" s="311"/>
      <c r="BE206" s="311"/>
      <c r="BF206" s="311"/>
      <c r="BG206" s="311"/>
      <c r="BH206" s="311"/>
      <c r="BI206" s="311"/>
      <c r="BJ206" s="311"/>
      <c r="BK206" s="311"/>
      <c r="BL206" s="311"/>
      <c r="BM206" s="311"/>
      <c r="BN206" s="311"/>
      <c r="BO206" s="311"/>
      <c r="BP206" s="311"/>
      <c r="BQ206" s="311"/>
      <c r="BR206" s="311"/>
      <c r="BS206" s="311"/>
      <c r="BT206" s="311"/>
      <c r="BU206" s="311"/>
      <c r="BV206" s="311"/>
      <c r="BW206" s="311"/>
      <c r="BX206" s="311"/>
      <c r="BY206" s="311"/>
      <c r="BZ206" s="311"/>
      <c r="CA206" s="311"/>
      <c r="CB206" s="311"/>
      <c r="CC206" s="311"/>
      <c r="CD206" s="311"/>
      <c r="CE206" s="311"/>
      <c r="CF206" s="311"/>
    </row>
    <row r="207" spans="1:84" ht="12.65" customHeight="1" x14ac:dyDescent="0.35">
      <c r="A207" s="384" t="s">
        <v>341</v>
      </c>
      <c r="B207" s="384"/>
      <c r="C207" s="384"/>
      <c r="D207" s="384"/>
      <c r="E207" s="384"/>
      <c r="F207" s="355"/>
      <c r="G207" s="355"/>
      <c r="H207" s="355"/>
      <c r="I207" s="311"/>
      <c r="J207" s="311"/>
      <c r="K207" s="311"/>
      <c r="L207" s="311"/>
      <c r="M207" s="311"/>
      <c r="N207" s="311"/>
      <c r="O207" s="311"/>
      <c r="P207" s="311"/>
      <c r="Q207" s="311"/>
      <c r="R207" s="311"/>
      <c r="S207" s="311"/>
      <c r="T207" s="311"/>
      <c r="U207" s="311"/>
      <c r="V207" s="311"/>
      <c r="W207" s="311"/>
      <c r="X207" s="311"/>
      <c r="Y207" s="311"/>
      <c r="Z207" s="311"/>
      <c r="AA207" s="311"/>
      <c r="AB207" s="311"/>
      <c r="AC207" s="311"/>
      <c r="AD207" s="311"/>
      <c r="AE207" s="311"/>
      <c r="AF207" s="311"/>
      <c r="AG207" s="311"/>
      <c r="AH207" s="311"/>
      <c r="AI207" s="311"/>
      <c r="AJ207" s="311"/>
      <c r="AK207" s="311"/>
      <c r="AL207" s="311"/>
      <c r="AM207" s="311"/>
      <c r="AN207" s="311"/>
      <c r="AO207" s="311"/>
      <c r="AP207" s="311"/>
      <c r="AQ207" s="311"/>
      <c r="AR207" s="311"/>
      <c r="AS207" s="311"/>
      <c r="AT207" s="311"/>
      <c r="AU207" s="311"/>
      <c r="AV207" s="311"/>
      <c r="AW207" s="311"/>
      <c r="AX207" s="311"/>
      <c r="AY207" s="311"/>
      <c r="AZ207" s="311"/>
      <c r="BA207" s="311"/>
      <c r="BB207" s="311"/>
      <c r="BC207" s="311"/>
      <c r="BD207" s="311"/>
      <c r="BE207" s="311"/>
      <c r="BF207" s="311"/>
      <c r="BG207" s="311"/>
      <c r="BH207" s="311"/>
      <c r="BI207" s="311"/>
      <c r="BJ207" s="311"/>
      <c r="BK207" s="311"/>
      <c r="BL207" s="311"/>
      <c r="BM207" s="311"/>
      <c r="BN207" s="311"/>
      <c r="BO207" s="311"/>
      <c r="BP207" s="311"/>
      <c r="BQ207" s="311"/>
      <c r="BR207" s="311"/>
      <c r="BS207" s="311"/>
      <c r="BT207" s="311"/>
      <c r="BU207" s="311"/>
      <c r="BV207" s="311"/>
      <c r="BW207" s="311"/>
      <c r="BX207" s="311"/>
      <c r="BY207" s="311"/>
      <c r="BZ207" s="311"/>
      <c r="CA207" s="311"/>
      <c r="CB207" s="311"/>
      <c r="CC207" s="311"/>
      <c r="CD207" s="311"/>
      <c r="CE207" s="311"/>
      <c r="CF207" s="311"/>
    </row>
    <row r="208" spans="1:84" ht="12.65" customHeight="1" x14ac:dyDescent="0.35">
      <c r="A208" s="367"/>
      <c r="B208" s="366" t="s">
        <v>328</v>
      </c>
      <c r="C208" s="375" t="s">
        <v>329</v>
      </c>
      <c r="D208" s="366" t="s">
        <v>330</v>
      </c>
      <c r="E208" s="366" t="s">
        <v>331</v>
      </c>
      <c r="F208" s="355"/>
      <c r="G208" s="355"/>
      <c r="H208" s="365"/>
      <c r="I208" s="311"/>
      <c r="J208" s="311"/>
      <c r="K208" s="311"/>
      <c r="L208" s="311"/>
      <c r="M208" s="311"/>
      <c r="N208" s="311"/>
      <c r="O208" s="311"/>
      <c r="P208" s="311"/>
      <c r="Q208" s="311"/>
      <c r="R208" s="311"/>
      <c r="S208" s="311"/>
      <c r="T208" s="311"/>
      <c r="U208" s="311"/>
      <c r="V208" s="311"/>
      <c r="W208" s="311"/>
      <c r="X208" s="311"/>
      <c r="Y208" s="311"/>
      <c r="Z208" s="311"/>
      <c r="AA208" s="311"/>
      <c r="AB208" s="311"/>
      <c r="AC208" s="311"/>
      <c r="AD208" s="311"/>
      <c r="AE208" s="311"/>
      <c r="AF208" s="311"/>
      <c r="AG208" s="311"/>
      <c r="AH208" s="311"/>
      <c r="AI208" s="311"/>
      <c r="AJ208" s="311"/>
      <c r="AK208" s="311"/>
      <c r="AL208" s="311"/>
      <c r="AM208" s="311"/>
      <c r="AN208" s="311"/>
      <c r="AO208" s="311"/>
      <c r="AP208" s="311"/>
      <c r="AQ208" s="311"/>
      <c r="AR208" s="311"/>
      <c r="AS208" s="311"/>
      <c r="AT208" s="311"/>
      <c r="AU208" s="311"/>
      <c r="AV208" s="311"/>
      <c r="AW208" s="311"/>
      <c r="AX208" s="311"/>
      <c r="AY208" s="311"/>
      <c r="AZ208" s="311"/>
      <c r="BA208" s="311"/>
      <c r="BB208" s="311"/>
      <c r="BC208" s="311"/>
      <c r="BD208" s="311"/>
      <c r="BE208" s="311"/>
      <c r="BF208" s="311"/>
      <c r="BG208" s="311"/>
      <c r="BH208" s="311"/>
      <c r="BI208" s="311"/>
      <c r="BJ208" s="311"/>
      <c r="BK208" s="311"/>
      <c r="BL208" s="311"/>
      <c r="BM208" s="311"/>
      <c r="BN208" s="311"/>
      <c r="BO208" s="311"/>
      <c r="BP208" s="311"/>
      <c r="BQ208" s="311"/>
      <c r="BR208" s="311"/>
      <c r="BS208" s="311"/>
      <c r="BT208" s="311"/>
      <c r="BU208" s="311"/>
      <c r="BV208" s="311"/>
      <c r="BW208" s="311"/>
      <c r="BX208" s="311"/>
      <c r="BY208" s="311"/>
      <c r="BZ208" s="311"/>
      <c r="CA208" s="311"/>
      <c r="CB208" s="311"/>
      <c r="CC208" s="311"/>
      <c r="CD208" s="311"/>
      <c r="CE208" s="311"/>
      <c r="CF208" s="311"/>
    </row>
    <row r="209" spans="1:84" ht="12.65" customHeight="1" x14ac:dyDescent="0.35">
      <c r="A209" s="369" t="s">
        <v>332</v>
      </c>
      <c r="B209" s="374"/>
      <c r="C209" s="380"/>
      <c r="D209" s="374"/>
      <c r="E209" s="371"/>
      <c r="F209" s="355"/>
      <c r="G209" s="355"/>
      <c r="H209" s="365"/>
      <c r="I209" s="311"/>
      <c r="J209" s="311"/>
      <c r="K209" s="311"/>
      <c r="L209" s="311"/>
      <c r="M209" s="311"/>
      <c r="N209" s="311"/>
      <c r="O209" s="311"/>
      <c r="P209" s="311"/>
      <c r="Q209" s="311"/>
      <c r="R209" s="311"/>
      <c r="S209" s="311"/>
      <c r="T209" s="311"/>
      <c r="U209" s="311"/>
      <c r="V209" s="311"/>
      <c r="W209" s="311"/>
      <c r="X209" s="311"/>
      <c r="Y209" s="311"/>
      <c r="Z209" s="311"/>
      <c r="AA209" s="311"/>
      <c r="AB209" s="311"/>
      <c r="AC209" s="311"/>
      <c r="AD209" s="311"/>
      <c r="AE209" s="311"/>
      <c r="AF209" s="311"/>
      <c r="AG209" s="311"/>
      <c r="AH209" s="311"/>
      <c r="AI209" s="311"/>
      <c r="AJ209" s="311"/>
      <c r="AK209" s="311"/>
      <c r="AL209" s="311"/>
      <c r="AM209" s="311"/>
      <c r="AN209" s="311"/>
      <c r="AO209" s="311"/>
      <c r="AP209" s="311"/>
      <c r="AQ209" s="311"/>
      <c r="AR209" s="311"/>
      <c r="AS209" s="311"/>
      <c r="AT209" s="311"/>
      <c r="AU209" s="311"/>
      <c r="AV209" s="311"/>
      <c r="AW209" s="311"/>
      <c r="AX209" s="311"/>
      <c r="AY209" s="311"/>
      <c r="AZ209" s="311"/>
      <c r="BA209" s="311"/>
      <c r="BB209" s="311"/>
      <c r="BC209" s="311"/>
      <c r="BD209" s="311"/>
      <c r="BE209" s="311"/>
      <c r="BF209" s="311"/>
      <c r="BG209" s="311"/>
      <c r="BH209" s="311"/>
      <c r="BI209" s="311"/>
      <c r="BJ209" s="311"/>
      <c r="BK209" s="311"/>
      <c r="BL209" s="311"/>
      <c r="BM209" s="311"/>
      <c r="BN209" s="311"/>
      <c r="BO209" s="311"/>
      <c r="BP209" s="311"/>
      <c r="BQ209" s="311"/>
      <c r="BR209" s="311"/>
      <c r="BS209" s="311"/>
      <c r="BT209" s="311"/>
      <c r="BU209" s="311"/>
      <c r="BV209" s="311"/>
      <c r="BW209" s="311"/>
      <c r="BX209" s="311"/>
      <c r="BY209" s="311"/>
      <c r="BZ209" s="311"/>
      <c r="CA209" s="311"/>
      <c r="CB209" s="311"/>
      <c r="CC209" s="311"/>
      <c r="CD209" s="311"/>
      <c r="CE209" s="311"/>
      <c r="CF209" s="311"/>
    </row>
    <row r="210" spans="1:84" ht="12.65" customHeight="1" x14ac:dyDescent="0.35">
      <c r="A210" s="369" t="s">
        <v>333</v>
      </c>
      <c r="B210" s="370">
        <v>1729922.91</v>
      </c>
      <c r="C210" s="376">
        <v>254128.39</v>
      </c>
      <c r="D210" s="370">
        <v>16883.72</v>
      </c>
      <c r="E210" s="371">
        <v>1967167.5799999998</v>
      </c>
      <c r="F210" s="355"/>
      <c r="G210" s="355"/>
      <c r="H210" s="365"/>
      <c r="I210" s="311"/>
      <c r="J210" s="311"/>
      <c r="K210" s="311"/>
      <c r="L210" s="311"/>
      <c r="M210" s="311"/>
      <c r="N210" s="311"/>
      <c r="O210" s="311"/>
      <c r="P210" s="311"/>
      <c r="Q210" s="311"/>
      <c r="R210" s="311"/>
      <c r="S210" s="311"/>
      <c r="T210" s="311"/>
      <c r="U210" s="311"/>
      <c r="V210" s="311"/>
      <c r="W210" s="311"/>
      <c r="X210" s="311"/>
      <c r="Y210" s="311"/>
      <c r="Z210" s="311"/>
      <c r="AA210" s="311"/>
      <c r="AB210" s="311"/>
      <c r="AC210" s="311"/>
      <c r="AD210" s="311"/>
      <c r="AE210" s="311"/>
      <c r="AF210" s="311"/>
      <c r="AG210" s="311"/>
      <c r="AH210" s="311"/>
      <c r="AI210" s="311"/>
      <c r="AJ210" s="311"/>
      <c r="AK210" s="311"/>
      <c r="AL210" s="311"/>
      <c r="AM210" s="311"/>
      <c r="AN210" s="311"/>
      <c r="AO210" s="311"/>
      <c r="AP210" s="311"/>
      <c r="AQ210" s="311"/>
      <c r="AR210" s="311"/>
      <c r="AS210" s="311"/>
      <c r="AT210" s="311"/>
      <c r="AU210" s="311"/>
      <c r="AV210" s="311"/>
      <c r="AW210" s="311"/>
      <c r="AX210" s="311"/>
      <c r="AY210" s="311"/>
      <c r="AZ210" s="311"/>
      <c r="BA210" s="311"/>
      <c r="BB210" s="311"/>
      <c r="BC210" s="311"/>
      <c r="BD210" s="311"/>
      <c r="BE210" s="311"/>
      <c r="BF210" s="311"/>
      <c r="BG210" s="311"/>
      <c r="BH210" s="311"/>
      <c r="BI210" s="311"/>
      <c r="BJ210" s="311"/>
      <c r="BK210" s="311"/>
      <c r="BL210" s="311"/>
      <c r="BM210" s="311"/>
      <c r="BN210" s="311"/>
      <c r="BO210" s="311"/>
      <c r="BP210" s="311"/>
      <c r="BQ210" s="311"/>
      <c r="BR210" s="311"/>
      <c r="BS210" s="311"/>
      <c r="BT210" s="311"/>
      <c r="BU210" s="311"/>
      <c r="BV210" s="311"/>
      <c r="BW210" s="311"/>
      <c r="BX210" s="311"/>
      <c r="BY210" s="311"/>
      <c r="BZ210" s="311"/>
      <c r="CA210" s="311"/>
      <c r="CB210" s="311"/>
      <c r="CC210" s="311"/>
      <c r="CD210" s="311"/>
      <c r="CE210" s="311"/>
      <c r="CF210" s="311"/>
    </row>
    <row r="211" spans="1:84" ht="12.65" customHeight="1" x14ac:dyDescent="0.35">
      <c r="A211" s="369" t="s">
        <v>334</v>
      </c>
      <c r="B211" s="370">
        <v>17673482.559999999</v>
      </c>
      <c r="C211" s="376">
        <v>1484224.97</v>
      </c>
      <c r="D211" s="370">
        <v>301080.43</v>
      </c>
      <c r="E211" s="371">
        <v>18856627.099999998</v>
      </c>
      <c r="F211" s="355"/>
      <c r="G211" s="355"/>
      <c r="H211" s="365"/>
      <c r="I211" s="311"/>
      <c r="J211" s="311"/>
      <c r="K211" s="311"/>
      <c r="L211" s="311"/>
      <c r="M211" s="311"/>
      <c r="N211" s="311"/>
      <c r="O211" s="311"/>
      <c r="P211" s="311"/>
      <c r="Q211" s="311"/>
      <c r="R211" s="311"/>
      <c r="S211" s="311"/>
      <c r="T211" s="311"/>
      <c r="U211" s="311"/>
      <c r="V211" s="311"/>
      <c r="W211" s="311"/>
      <c r="X211" s="311"/>
      <c r="Y211" s="311"/>
      <c r="Z211" s="311"/>
      <c r="AA211" s="311"/>
      <c r="AB211" s="311"/>
      <c r="AC211" s="311"/>
      <c r="AD211" s="311"/>
      <c r="AE211" s="311"/>
      <c r="AF211" s="311"/>
      <c r="AG211" s="311"/>
      <c r="AH211" s="311"/>
      <c r="AI211" s="311"/>
      <c r="AJ211" s="311"/>
      <c r="AK211" s="311"/>
      <c r="AL211" s="311"/>
      <c r="AM211" s="311"/>
      <c r="AN211" s="311"/>
      <c r="AO211" s="311"/>
      <c r="AP211" s="311"/>
      <c r="AQ211" s="311"/>
      <c r="AR211" s="311"/>
      <c r="AS211" s="311"/>
      <c r="AT211" s="311"/>
      <c r="AU211" s="311"/>
      <c r="AV211" s="311"/>
      <c r="AW211" s="311"/>
      <c r="AX211" s="311"/>
      <c r="AY211" s="311"/>
      <c r="AZ211" s="311"/>
      <c r="BA211" s="311"/>
      <c r="BB211" s="311"/>
      <c r="BC211" s="311"/>
      <c r="BD211" s="311"/>
      <c r="BE211" s="311"/>
      <c r="BF211" s="311"/>
      <c r="BG211" s="311"/>
      <c r="BH211" s="311"/>
      <c r="BI211" s="311"/>
      <c r="BJ211" s="311"/>
      <c r="BK211" s="311"/>
      <c r="BL211" s="311"/>
      <c r="BM211" s="311"/>
      <c r="BN211" s="311"/>
      <c r="BO211" s="311"/>
      <c r="BP211" s="311"/>
      <c r="BQ211" s="311"/>
      <c r="BR211" s="311"/>
      <c r="BS211" s="311"/>
      <c r="BT211" s="311"/>
      <c r="BU211" s="311"/>
      <c r="BV211" s="311"/>
      <c r="BW211" s="311"/>
      <c r="BX211" s="311"/>
      <c r="BY211" s="311"/>
      <c r="BZ211" s="311"/>
      <c r="CA211" s="311"/>
      <c r="CB211" s="311"/>
      <c r="CC211" s="311"/>
      <c r="CD211" s="311"/>
      <c r="CE211" s="311"/>
      <c r="CF211" s="311"/>
    </row>
    <row r="212" spans="1:84" ht="12.65" customHeight="1" x14ac:dyDescent="0.35">
      <c r="A212" s="369" t="s">
        <v>335</v>
      </c>
      <c r="B212" s="370">
        <v>9745231.9399999995</v>
      </c>
      <c r="C212" s="376">
        <v>1206307.69</v>
      </c>
      <c r="D212" s="370">
        <v>227907.52</v>
      </c>
      <c r="E212" s="371">
        <v>10723632.109999999</v>
      </c>
      <c r="F212" s="355"/>
      <c r="G212" s="355"/>
      <c r="H212" s="365"/>
      <c r="I212" s="311"/>
      <c r="J212" s="311"/>
      <c r="K212" s="311"/>
      <c r="L212" s="311"/>
      <c r="M212" s="311"/>
      <c r="N212" s="311"/>
      <c r="O212" s="311"/>
      <c r="P212" s="311"/>
      <c r="Q212" s="311"/>
      <c r="R212" s="311"/>
      <c r="S212" s="311"/>
      <c r="T212" s="311"/>
      <c r="U212" s="311"/>
      <c r="V212" s="311"/>
      <c r="W212" s="311"/>
      <c r="X212" s="311"/>
      <c r="Y212" s="311"/>
      <c r="Z212" s="311"/>
      <c r="AA212" s="311"/>
      <c r="AB212" s="311"/>
      <c r="AC212" s="311"/>
      <c r="AD212" s="311"/>
      <c r="AE212" s="311"/>
      <c r="AF212" s="311"/>
      <c r="AG212" s="311"/>
      <c r="AH212" s="311"/>
      <c r="AI212" s="311"/>
      <c r="AJ212" s="311"/>
      <c r="AK212" s="311"/>
      <c r="AL212" s="311"/>
      <c r="AM212" s="311"/>
      <c r="AN212" s="311"/>
      <c r="AO212" s="311"/>
      <c r="AP212" s="311"/>
      <c r="AQ212" s="311"/>
      <c r="AR212" s="311"/>
      <c r="AS212" s="311"/>
      <c r="AT212" s="311"/>
      <c r="AU212" s="311"/>
      <c r="AV212" s="311"/>
      <c r="AW212" s="311"/>
      <c r="AX212" s="311"/>
      <c r="AY212" s="311"/>
      <c r="AZ212" s="311"/>
      <c r="BA212" s="311"/>
      <c r="BB212" s="311"/>
      <c r="BC212" s="311"/>
      <c r="BD212" s="311"/>
      <c r="BE212" s="311"/>
      <c r="BF212" s="311"/>
      <c r="BG212" s="311"/>
      <c r="BH212" s="311"/>
      <c r="BI212" s="311"/>
      <c r="BJ212" s="311"/>
      <c r="BK212" s="311"/>
      <c r="BL212" s="311"/>
      <c r="BM212" s="311"/>
      <c r="BN212" s="311"/>
      <c r="BO212" s="311"/>
      <c r="BP212" s="311"/>
      <c r="BQ212" s="311"/>
      <c r="BR212" s="311"/>
      <c r="BS212" s="311"/>
      <c r="BT212" s="311"/>
      <c r="BU212" s="311"/>
      <c r="BV212" s="311"/>
      <c r="BW212" s="311"/>
      <c r="BX212" s="311"/>
      <c r="BY212" s="311"/>
      <c r="BZ212" s="311"/>
      <c r="CA212" s="311"/>
      <c r="CB212" s="311"/>
      <c r="CC212" s="311"/>
      <c r="CD212" s="311"/>
      <c r="CE212" s="311"/>
      <c r="CF212" s="311"/>
    </row>
    <row r="213" spans="1:84" ht="12.65" customHeight="1" x14ac:dyDescent="0.35">
      <c r="A213" s="369" t="s">
        <v>336</v>
      </c>
      <c r="B213" s="370">
        <v>1602239</v>
      </c>
      <c r="C213" s="376">
        <v>-1602239</v>
      </c>
      <c r="D213" s="370">
        <v>0</v>
      </c>
      <c r="E213" s="371">
        <v>0</v>
      </c>
      <c r="F213" s="355"/>
      <c r="G213" s="355"/>
      <c r="H213" s="365"/>
      <c r="I213" s="311"/>
      <c r="J213" s="311"/>
      <c r="K213" s="311"/>
      <c r="L213" s="311"/>
      <c r="M213" s="311"/>
      <c r="N213" s="311"/>
      <c r="O213" s="311"/>
      <c r="P213" s="311"/>
      <c r="Q213" s="311"/>
      <c r="R213" s="311"/>
      <c r="S213" s="311"/>
      <c r="T213" s="311"/>
      <c r="U213" s="311"/>
      <c r="V213" s="311"/>
      <c r="W213" s="311"/>
      <c r="X213" s="311"/>
      <c r="Y213" s="311"/>
      <c r="Z213" s="311"/>
      <c r="AA213" s="311"/>
      <c r="AB213" s="311"/>
      <c r="AC213" s="311"/>
      <c r="AD213" s="311"/>
      <c r="AE213" s="311"/>
      <c r="AF213" s="311"/>
      <c r="AG213" s="311"/>
      <c r="AH213" s="311"/>
      <c r="AI213" s="311"/>
      <c r="AJ213" s="311"/>
      <c r="AK213" s="311"/>
      <c r="AL213" s="311"/>
      <c r="AM213" s="311"/>
      <c r="AN213" s="311"/>
      <c r="AO213" s="311"/>
      <c r="AP213" s="311"/>
      <c r="AQ213" s="311"/>
      <c r="AR213" s="311"/>
      <c r="AS213" s="311"/>
      <c r="AT213" s="311"/>
      <c r="AU213" s="311"/>
      <c r="AV213" s="311"/>
      <c r="AW213" s="311"/>
      <c r="AX213" s="311"/>
      <c r="AY213" s="311"/>
      <c r="AZ213" s="311"/>
      <c r="BA213" s="311"/>
      <c r="BB213" s="311"/>
      <c r="BC213" s="311"/>
      <c r="BD213" s="311"/>
      <c r="BE213" s="311"/>
      <c r="BF213" s="311"/>
      <c r="BG213" s="311"/>
      <c r="BH213" s="311"/>
      <c r="BI213" s="311"/>
      <c r="BJ213" s="311"/>
      <c r="BK213" s="311"/>
      <c r="BL213" s="311"/>
      <c r="BM213" s="311"/>
      <c r="BN213" s="311"/>
      <c r="BO213" s="311"/>
      <c r="BP213" s="311"/>
      <c r="BQ213" s="311"/>
      <c r="BR213" s="311"/>
      <c r="BS213" s="311"/>
      <c r="BT213" s="311"/>
      <c r="BU213" s="311"/>
      <c r="BV213" s="311"/>
      <c r="BW213" s="311"/>
      <c r="BX213" s="311"/>
      <c r="BY213" s="311"/>
      <c r="BZ213" s="311"/>
      <c r="CA213" s="311"/>
      <c r="CB213" s="311"/>
      <c r="CC213" s="311"/>
      <c r="CD213" s="311"/>
      <c r="CE213" s="311"/>
      <c r="CF213" s="311"/>
    </row>
    <row r="214" spans="1:84" ht="12.65" customHeight="1" x14ac:dyDescent="0.35">
      <c r="A214" s="369" t="s">
        <v>337</v>
      </c>
      <c r="B214" s="370">
        <v>27624964.309999999</v>
      </c>
      <c r="C214" s="376">
        <v>3457873.7800000003</v>
      </c>
      <c r="D214" s="370">
        <v>1971607.48</v>
      </c>
      <c r="E214" s="371">
        <v>29111230.609999999</v>
      </c>
      <c r="F214" s="355"/>
      <c r="G214" s="355"/>
      <c r="H214" s="365"/>
      <c r="I214" s="311"/>
      <c r="J214" s="311"/>
      <c r="K214" s="311"/>
      <c r="L214" s="311"/>
      <c r="M214" s="311"/>
      <c r="N214" s="311"/>
      <c r="O214" s="311"/>
      <c r="P214" s="311"/>
      <c r="Q214" s="311"/>
      <c r="R214" s="311"/>
      <c r="S214" s="311"/>
      <c r="T214" s="311"/>
      <c r="U214" s="311"/>
      <c r="V214" s="311"/>
      <c r="W214" s="311"/>
      <c r="X214" s="311"/>
      <c r="Y214" s="311"/>
      <c r="Z214" s="311"/>
      <c r="AA214" s="311"/>
      <c r="AB214" s="311"/>
      <c r="AC214" s="311"/>
      <c r="AD214" s="311"/>
      <c r="AE214" s="311"/>
      <c r="AF214" s="311"/>
      <c r="AG214" s="311"/>
      <c r="AH214" s="311"/>
      <c r="AI214" s="311"/>
      <c r="AJ214" s="311"/>
      <c r="AK214" s="311"/>
      <c r="AL214" s="311"/>
      <c r="AM214" s="311"/>
      <c r="AN214" s="311"/>
      <c r="AO214" s="311"/>
      <c r="AP214" s="311"/>
      <c r="AQ214" s="311"/>
      <c r="AR214" s="311"/>
      <c r="AS214" s="311"/>
      <c r="AT214" s="311"/>
      <c r="AU214" s="311"/>
      <c r="AV214" s="311"/>
      <c r="AW214" s="311"/>
      <c r="AX214" s="311"/>
      <c r="AY214" s="311"/>
      <c r="AZ214" s="311"/>
      <c r="BA214" s="311"/>
      <c r="BB214" s="311"/>
      <c r="BC214" s="311"/>
      <c r="BD214" s="311"/>
      <c r="BE214" s="311"/>
      <c r="BF214" s="311"/>
      <c r="BG214" s="311"/>
      <c r="BH214" s="311"/>
      <c r="BI214" s="311"/>
      <c r="BJ214" s="311"/>
      <c r="BK214" s="311"/>
      <c r="BL214" s="311"/>
      <c r="BM214" s="311"/>
      <c r="BN214" s="311"/>
      <c r="BO214" s="311"/>
      <c r="BP214" s="311"/>
      <c r="BQ214" s="311"/>
      <c r="BR214" s="311"/>
      <c r="BS214" s="311"/>
      <c r="BT214" s="311"/>
      <c r="BU214" s="311"/>
      <c r="BV214" s="311"/>
      <c r="BW214" s="311"/>
      <c r="BX214" s="311"/>
      <c r="BY214" s="311"/>
      <c r="BZ214" s="311"/>
      <c r="CA214" s="311"/>
      <c r="CB214" s="311"/>
      <c r="CC214" s="311"/>
      <c r="CD214" s="311"/>
      <c r="CE214" s="311"/>
      <c r="CF214" s="311"/>
    </row>
    <row r="215" spans="1:84" ht="12.65" customHeight="1" x14ac:dyDescent="0.35">
      <c r="A215" s="369" t="s">
        <v>338</v>
      </c>
      <c r="B215" s="370"/>
      <c r="C215" s="376"/>
      <c r="D215" s="370"/>
      <c r="E215" s="371">
        <v>0</v>
      </c>
      <c r="F215" s="355"/>
      <c r="G215" s="355"/>
      <c r="H215" s="365"/>
      <c r="I215" s="311"/>
      <c r="J215" s="311"/>
      <c r="K215" s="311"/>
      <c r="L215" s="311"/>
      <c r="M215" s="311"/>
      <c r="N215" s="311"/>
      <c r="O215" s="311"/>
      <c r="P215" s="311"/>
      <c r="Q215" s="311"/>
      <c r="R215" s="311"/>
      <c r="S215" s="311"/>
      <c r="T215" s="311"/>
      <c r="U215" s="311"/>
      <c r="V215" s="311"/>
      <c r="W215" s="311"/>
      <c r="X215" s="311"/>
      <c r="Y215" s="311"/>
      <c r="Z215" s="311"/>
      <c r="AA215" s="311"/>
      <c r="AB215" s="311"/>
      <c r="AC215" s="311"/>
      <c r="AD215" s="311"/>
      <c r="AE215" s="311"/>
      <c r="AF215" s="311"/>
      <c r="AG215" s="311"/>
      <c r="AH215" s="311"/>
      <c r="AI215" s="311"/>
      <c r="AJ215" s="311"/>
      <c r="AK215" s="311"/>
      <c r="AL215" s="311"/>
      <c r="AM215" s="311"/>
      <c r="AN215" s="311"/>
      <c r="AO215" s="311"/>
      <c r="AP215" s="311"/>
      <c r="AQ215" s="311"/>
      <c r="AR215" s="311"/>
      <c r="AS215" s="311"/>
      <c r="AT215" s="311"/>
      <c r="AU215" s="311"/>
      <c r="AV215" s="311"/>
      <c r="AW215" s="311"/>
      <c r="AX215" s="311"/>
      <c r="AY215" s="311"/>
      <c r="AZ215" s="311"/>
      <c r="BA215" s="311"/>
      <c r="BB215" s="311"/>
      <c r="BC215" s="311"/>
      <c r="BD215" s="311"/>
      <c r="BE215" s="311"/>
      <c r="BF215" s="311"/>
      <c r="BG215" s="311"/>
      <c r="BH215" s="311"/>
      <c r="BI215" s="311"/>
      <c r="BJ215" s="311"/>
      <c r="BK215" s="311"/>
      <c r="BL215" s="311"/>
      <c r="BM215" s="311"/>
      <c r="BN215" s="311"/>
      <c r="BO215" s="311"/>
      <c r="BP215" s="311"/>
      <c r="BQ215" s="311"/>
      <c r="BR215" s="311"/>
      <c r="BS215" s="311"/>
      <c r="BT215" s="311"/>
      <c r="BU215" s="311"/>
      <c r="BV215" s="311"/>
      <c r="BW215" s="311"/>
      <c r="BX215" s="311"/>
      <c r="BY215" s="311"/>
      <c r="BZ215" s="311"/>
      <c r="CA215" s="311"/>
      <c r="CB215" s="311"/>
      <c r="CC215" s="311"/>
      <c r="CD215" s="311"/>
      <c r="CE215" s="311"/>
      <c r="CF215" s="311"/>
    </row>
    <row r="216" spans="1:84" ht="12.65" customHeight="1" x14ac:dyDescent="0.35">
      <c r="A216" s="369" t="s">
        <v>339</v>
      </c>
      <c r="B216" s="370">
        <v>124622.46</v>
      </c>
      <c r="C216" s="376">
        <v>175132.04</v>
      </c>
      <c r="D216" s="370"/>
      <c r="E216" s="371">
        <v>299754.5</v>
      </c>
      <c r="F216" s="355"/>
      <c r="G216" s="355"/>
      <c r="H216" s="365"/>
      <c r="I216" s="311"/>
      <c r="J216" s="311"/>
      <c r="K216" s="311"/>
      <c r="L216" s="311"/>
      <c r="M216" s="311"/>
      <c r="N216" s="311"/>
      <c r="O216" s="311"/>
      <c r="P216" s="311"/>
      <c r="Q216" s="311"/>
      <c r="R216" s="311"/>
      <c r="S216" s="311"/>
      <c r="T216" s="311"/>
      <c r="U216" s="311"/>
      <c r="V216" s="311"/>
      <c r="W216" s="311"/>
      <c r="X216" s="311"/>
      <c r="Y216" s="311"/>
      <c r="Z216" s="311"/>
      <c r="AA216" s="311"/>
      <c r="AB216" s="311"/>
      <c r="AC216" s="311"/>
      <c r="AD216" s="311"/>
      <c r="AE216" s="311"/>
      <c r="AF216" s="311"/>
      <c r="AG216" s="311"/>
      <c r="AH216" s="311"/>
      <c r="AI216" s="311"/>
      <c r="AJ216" s="311"/>
      <c r="AK216" s="311"/>
      <c r="AL216" s="311"/>
      <c r="AM216" s="311"/>
      <c r="AN216" s="311"/>
      <c r="AO216" s="311"/>
      <c r="AP216" s="311"/>
      <c r="AQ216" s="311"/>
      <c r="AR216" s="311"/>
      <c r="AS216" s="311"/>
      <c r="AT216" s="311"/>
      <c r="AU216" s="311"/>
      <c r="AV216" s="311"/>
      <c r="AW216" s="311"/>
      <c r="AX216" s="311"/>
      <c r="AY216" s="311"/>
      <c r="AZ216" s="311"/>
      <c r="BA216" s="311"/>
      <c r="BB216" s="311"/>
      <c r="BC216" s="311"/>
      <c r="BD216" s="311"/>
      <c r="BE216" s="311"/>
      <c r="BF216" s="311"/>
      <c r="BG216" s="311"/>
      <c r="BH216" s="311"/>
      <c r="BI216" s="311"/>
      <c r="BJ216" s="311"/>
      <c r="BK216" s="311"/>
      <c r="BL216" s="311"/>
      <c r="BM216" s="311"/>
      <c r="BN216" s="311"/>
      <c r="BO216" s="311"/>
      <c r="BP216" s="311"/>
      <c r="BQ216" s="311"/>
      <c r="BR216" s="311"/>
      <c r="BS216" s="311"/>
      <c r="BT216" s="311"/>
      <c r="BU216" s="311"/>
      <c r="BV216" s="311"/>
      <c r="BW216" s="311"/>
      <c r="BX216" s="311"/>
      <c r="BY216" s="311"/>
      <c r="BZ216" s="311"/>
      <c r="CA216" s="311"/>
      <c r="CB216" s="311"/>
      <c r="CC216" s="311"/>
      <c r="CD216" s="311"/>
      <c r="CE216" s="311"/>
      <c r="CF216" s="311"/>
    </row>
    <row r="217" spans="1:84" ht="12.65" customHeight="1" x14ac:dyDescent="0.35">
      <c r="A217" s="369" t="s">
        <v>340</v>
      </c>
      <c r="B217" s="370"/>
      <c r="C217" s="376"/>
      <c r="D217" s="370"/>
      <c r="E217" s="371">
        <v>0</v>
      </c>
      <c r="F217" s="355"/>
      <c r="G217" s="355"/>
      <c r="H217" s="365"/>
      <c r="I217" s="311"/>
      <c r="J217" s="311"/>
      <c r="K217" s="311"/>
      <c r="L217" s="311"/>
      <c r="M217" s="311"/>
      <c r="N217" s="311"/>
      <c r="O217" s="311"/>
      <c r="P217" s="311"/>
      <c r="Q217" s="311"/>
      <c r="R217" s="311"/>
      <c r="S217" s="311"/>
      <c r="T217" s="311"/>
      <c r="U217" s="311"/>
      <c r="V217" s="311"/>
      <c r="W217" s="311"/>
      <c r="X217" s="311"/>
      <c r="Y217" s="311"/>
      <c r="Z217" s="311"/>
      <c r="AA217" s="311"/>
      <c r="AB217" s="311"/>
      <c r="AC217" s="311"/>
      <c r="AD217" s="311"/>
      <c r="AE217" s="311"/>
      <c r="AF217" s="311"/>
      <c r="AG217" s="311"/>
      <c r="AH217" s="311"/>
      <c r="AI217" s="311"/>
      <c r="AJ217" s="311"/>
      <c r="AK217" s="311"/>
      <c r="AL217" s="311"/>
      <c r="AM217" s="311"/>
      <c r="AN217" s="311"/>
      <c r="AO217" s="311"/>
      <c r="AP217" s="311"/>
      <c r="AQ217" s="311"/>
      <c r="AR217" s="311"/>
      <c r="AS217" s="311"/>
      <c r="AT217" s="311"/>
      <c r="AU217" s="311"/>
      <c r="AV217" s="311"/>
      <c r="AW217" s="311"/>
      <c r="AX217" s="311"/>
      <c r="AY217" s="311"/>
      <c r="AZ217" s="311"/>
      <c r="BA217" s="311"/>
      <c r="BB217" s="311"/>
      <c r="BC217" s="311"/>
      <c r="BD217" s="311"/>
      <c r="BE217" s="311"/>
      <c r="BF217" s="311"/>
      <c r="BG217" s="311"/>
      <c r="BH217" s="311"/>
      <c r="BI217" s="311"/>
      <c r="BJ217" s="311"/>
      <c r="BK217" s="311"/>
      <c r="BL217" s="311"/>
      <c r="BM217" s="311"/>
      <c r="BN217" s="311"/>
      <c r="BO217" s="311"/>
      <c r="BP217" s="311"/>
      <c r="BQ217" s="311"/>
      <c r="BR217" s="311"/>
      <c r="BS217" s="311"/>
      <c r="BT217" s="311"/>
      <c r="BU217" s="311"/>
      <c r="BV217" s="311"/>
      <c r="BW217" s="311"/>
      <c r="BX217" s="311"/>
      <c r="BY217" s="311"/>
      <c r="BZ217" s="311"/>
      <c r="CA217" s="311"/>
      <c r="CB217" s="311"/>
      <c r="CC217" s="311"/>
      <c r="CD217" s="311"/>
      <c r="CE217" s="311"/>
      <c r="CF217" s="311"/>
    </row>
    <row r="218" spans="1:84" ht="12.65" customHeight="1" x14ac:dyDescent="0.35">
      <c r="A218" s="369" t="s">
        <v>203</v>
      </c>
      <c r="B218" s="371">
        <v>58500463.18</v>
      </c>
      <c r="C218" s="378">
        <v>4975427.87</v>
      </c>
      <c r="D218" s="371">
        <v>2517479.15</v>
      </c>
      <c r="E218" s="371">
        <v>60958411.899999991</v>
      </c>
      <c r="F218" s="355"/>
      <c r="G218" s="355"/>
      <c r="H218" s="355"/>
      <c r="I218" s="311"/>
      <c r="J218" s="311"/>
      <c r="K218" s="311"/>
      <c r="L218" s="311"/>
      <c r="M218" s="311"/>
      <c r="N218" s="311"/>
      <c r="O218" s="311"/>
      <c r="P218" s="311"/>
      <c r="Q218" s="311"/>
      <c r="R218" s="311"/>
      <c r="S218" s="311"/>
      <c r="T218" s="311"/>
      <c r="U218" s="311"/>
      <c r="V218" s="311"/>
      <c r="W218" s="311"/>
      <c r="X218" s="311"/>
      <c r="Y218" s="311"/>
      <c r="Z218" s="311"/>
      <c r="AA218" s="311"/>
      <c r="AB218" s="311"/>
      <c r="AC218" s="311"/>
      <c r="AD218" s="311"/>
      <c r="AE218" s="311"/>
      <c r="AF218" s="311"/>
      <c r="AG218" s="311"/>
      <c r="AH218" s="311"/>
      <c r="AI218" s="311"/>
      <c r="AJ218" s="311"/>
      <c r="AK218" s="311"/>
      <c r="AL218" s="311"/>
      <c r="AM218" s="311"/>
      <c r="AN218" s="311"/>
      <c r="AO218" s="311"/>
      <c r="AP218" s="311"/>
      <c r="AQ218" s="311"/>
      <c r="AR218" s="311"/>
      <c r="AS218" s="311"/>
      <c r="AT218" s="311"/>
      <c r="AU218" s="311"/>
      <c r="AV218" s="311"/>
      <c r="AW218" s="311"/>
      <c r="AX218" s="311"/>
      <c r="AY218" s="311"/>
      <c r="AZ218" s="311"/>
      <c r="BA218" s="311"/>
      <c r="BB218" s="311"/>
      <c r="BC218" s="311"/>
      <c r="BD218" s="311"/>
      <c r="BE218" s="311"/>
      <c r="BF218" s="311"/>
      <c r="BG218" s="311"/>
      <c r="BH218" s="311"/>
      <c r="BI218" s="311"/>
      <c r="BJ218" s="311"/>
      <c r="BK218" s="311"/>
      <c r="BL218" s="311"/>
      <c r="BM218" s="311"/>
      <c r="BN218" s="311"/>
      <c r="BO218" s="311"/>
      <c r="BP218" s="311"/>
      <c r="BQ218" s="311"/>
      <c r="BR218" s="311"/>
      <c r="BS218" s="311"/>
      <c r="BT218" s="311"/>
      <c r="BU218" s="311"/>
      <c r="BV218" s="311"/>
      <c r="BW218" s="311"/>
      <c r="BX218" s="311"/>
      <c r="BY218" s="311"/>
      <c r="BZ218" s="311"/>
      <c r="CA218" s="311"/>
      <c r="CB218" s="311"/>
      <c r="CC218" s="311"/>
      <c r="CD218" s="311"/>
      <c r="CE218" s="311"/>
      <c r="CF218" s="311"/>
    </row>
    <row r="219" spans="1:84" ht="21.75" customHeight="1" x14ac:dyDescent="0.35">
      <c r="A219" s="369"/>
      <c r="B219" s="371"/>
      <c r="C219" s="378"/>
      <c r="D219" s="371"/>
      <c r="E219" s="371"/>
      <c r="F219" s="355"/>
      <c r="G219" s="355"/>
      <c r="H219" s="355"/>
      <c r="I219" s="311"/>
      <c r="J219" s="311"/>
      <c r="K219" s="311"/>
      <c r="L219" s="311"/>
      <c r="M219" s="311"/>
      <c r="N219" s="311"/>
      <c r="O219" s="311"/>
      <c r="P219" s="311"/>
      <c r="Q219" s="311"/>
      <c r="R219" s="311"/>
      <c r="S219" s="311"/>
      <c r="T219" s="311"/>
      <c r="U219" s="311"/>
      <c r="V219" s="311"/>
      <c r="W219" s="311"/>
      <c r="X219" s="311"/>
      <c r="Y219" s="311"/>
      <c r="Z219" s="311"/>
      <c r="AA219" s="311"/>
      <c r="AB219" s="311"/>
      <c r="AC219" s="311"/>
      <c r="AD219" s="311"/>
      <c r="AE219" s="311"/>
      <c r="AF219" s="311"/>
      <c r="AG219" s="311"/>
      <c r="AH219" s="311"/>
      <c r="AI219" s="311"/>
      <c r="AJ219" s="311"/>
      <c r="AK219" s="311"/>
      <c r="AL219" s="311"/>
      <c r="AM219" s="311"/>
      <c r="AN219" s="311"/>
      <c r="AO219" s="311"/>
      <c r="AP219" s="311"/>
      <c r="AQ219" s="311"/>
      <c r="AR219" s="311"/>
      <c r="AS219" s="311"/>
      <c r="AT219" s="311"/>
      <c r="AU219" s="311"/>
      <c r="AV219" s="311"/>
      <c r="AW219" s="311"/>
      <c r="AX219" s="311"/>
      <c r="AY219" s="311"/>
      <c r="AZ219" s="311"/>
      <c r="BA219" s="311"/>
      <c r="BB219" s="311"/>
      <c r="BC219" s="311"/>
      <c r="BD219" s="311"/>
      <c r="BE219" s="311"/>
      <c r="BF219" s="311"/>
      <c r="BG219" s="311"/>
      <c r="BH219" s="311"/>
      <c r="BI219" s="311"/>
      <c r="BJ219" s="311"/>
      <c r="BK219" s="311"/>
      <c r="BL219" s="311"/>
      <c r="BM219" s="311"/>
      <c r="BN219" s="311"/>
      <c r="BO219" s="311"/>
      <c r="BP219" s="311"/>
      <c r="BQ219" s="311"/>
      <c r="BR219" s="311"/>
      <c r="BS219" s="311"/>
      <c r="BT219" s="311"/>
      <c r="BU219" s="311"/>
      <c r="BV219" s="311"/>
      <c r="BW219" s="311"/>
      <c r="BX219" s="311"/>
      <c r="BY219" s="311"/>
      <c r="BZ219" s="311"/>
      <c r="CA219" s="311"/>
      <c r="CB219" s="311"/>
      <c r="CC219" s="311"/>
      <c r="CD219" s="311"/>
      <c r="CE219" s="311"/>
      <c r="CF219" s="311"/>
    </row>
    <row r="220" spans="1:84" ht="12.65" customHeight="1" x14ac:dyDescent="0.35">
      <c r="A220" s="385" t="s">
        <v>342</v>
      </c>
      <c r="B220" s="385"/>
      <c r="C220" s="385"/>
      <c r="D220" s="385"/>
      <c r="E220" s="385"/>
      <c r="F220" s="355"/>
      <c r="G220" s="355"/>
      <c r="H220" s="355"/>
      <c r="I220" s="311"/>
      <c r="J220" s="311"/>
      <c r="K220" s="311"/>
      <c r="L220" s="311"/>
      <c r="M220" s="311"/>
      <c r="N220" s="311"/>
      <c r="O220" s="311"/>
      <c r="P220" s="311"/>
      <c r="Q220" s="311"/>
      <c r="R220" s="311"/>
      <c r="S220" s="311"/>
      <c r="T220" s="311"/>
      <c r="U220" s="311"/>
      <c r="V220" s="311"/>
      <c r="W220" s="311"/>
      <c r="X220" s="311"/>
      <c r="Y220" s="311"/>
      <c r="Z220" s="311"/>
      <c r="AA220" s="311"/>
      <c r="AB220" s="311"/>
      <c r="AC220" s="311"/>
      <c r="AD220" s="311"/>
      <c r="AE220" s="311"/>
      <c r="AF220" s="311"/>
      <c r="AG220" s="311"/>
      <c r="AH220" s="311"/>
      <c r="AI220" s="311"/>
      <c r="AJ220" s="311"/>
      <c r="AK220" s="311"/>
      <c r="AL220" s="311"/>
      <c r="AM220" s="311"/>
      <c r="AN220" s="311"/>
      <c r="AO220" s="311"/>
      <c r="AP220" s="311"/>
      <c r="AQ220" s="311"/>
      <c r="AR220" s="311"/>
      <c r="AS220" s="311"/>
      <c r="AT220" s="311"/>
      <c r="AU220" s="311"/>
      <c r="AV220" s="311"/>
      <c r="AW220" s="311"/>
      <c r="AX220" s="311"/>
      <c r="AY220" s="311"/>
      <c r="AZ220" s="311"/>
      <c r="BA220" s="311"/>
      <c r="BB220" s="311"/>
      <c r="BC220" s="311"/>
      <c r="BD220" s="311"/>
      <c r="BE220" s="311"/>
      <c r="BF220" s="311"/>
      <c r="BG220" s="311"/>
      <c r="BH220" s="311"/>
      <c r="BI220" s="311"/>
      <c r="BJ220" s="311"/>
      <c r="BK220" s="311"/>
      <c r="BL220" s="311"/>
      <c r="BM220" s="311"/>
      <c r="BN220" s="311"/>
      <c r="BO220" s="311"/>
      <c r="BP220" s="311"/>
      <c r="BQ220" s="311"/>
      <c r="BR220" s="311"/>
      <c r="BS220" s="311"/>
      <c r="BT220" s="311"/>
      <c r="BU220" s="311"/>
      <c r="BV220" s="311"/>
      <c r="BW220" s="311"/>
      <c r="BX220" s="311"/>
      <c r="BY220" s="311"/>
      <c r="BZ220" s="311"/>
      <c r="CA220" s="311"/>
      <c r="CB220" s="311"/>
      <c r="CC220" s="311"/>
      <c r="CD220" s="311"/>
      <c r="CE220" s="311"/>
      <c r="CF220" s="311"/>
    </row>
    <row r="221" spans="1:84" ht="12.65" customHeight="1" x14ac:dyDescent="0.35">
      <c r="A221" s="385"/>
      <c r="B221" s="420" t="s">
        <v>1255</v>
      </c>
      <c r="C221" s="420"/>
      <c r="D221" s="385"/>
      <c r="E221" s="385"/>
      <c r="F221" s="355"/>
      <c r="G221" s="355"/>
      <c r="H221" s="355"/>
      <c r="I221" s="311"/>
      <c r="J221" s="311"/>
      <c r="K221" s="311"/>
      <c r="L221" s="311"/>
      <c r="M221" s="311"/>
      <c r="N221" s="311"/>
      <c r="O221" s="311"/>
      <c r="P221" s="311"/>
      <c r="Q221" s="311"/>
      <c r="R221" s="311"/>
      <c r="S221" s="311"/>
      <c r="T221" s="311"/>
      <c r="U221" s="311"/>
      <c r="V221" s="311"/>
      <c r="W221" s="311"/>
      <c r="X221" s="311"/>
      <c r="Y221" s="311"/>
      <c r="Z221" s="311"/>
      <c r="AA221" s="311"/>
      <c r="AB221" s="311"/>
      <c r="AC221" s="311"/>
      <c r="AD221" s="311"/>
      <c r="AE221" s="311"/>
      <c r="AF221" s="311"/>
      <c r="AG221" s="311"/>
      <c r="AH221" s="311"/>
      <c r="AI221" s="311"/>
      <c r="AJ221" s="311"/>
      <c r="AK221" s="311"/>
      <c r="AL221" s="311"/>
      <c r="AM221" s="311"/>
      <c r="AN221" s="311"/>
      <c r="AO221" s="311"/>
      <c r="AP221" s="311"/>
      <c r="AQ221" s="311"/>
      <c r="AR221" s="311"/>
      <c r="AS221" s="311"/>
      <c r="AT221" s="311"/>
      <c r="AU221" s="311"/>
      <c r="AV221" s="311"/>
      <c r="AW221" s="311"/>
      <c r="AX221" s="311"/>
      <c r="AY221" s="311"/>
      <c r="AZ221" s="311"/>
      <c r="BA221" s="311"/>
      <c r="BB221" s="311"/>
      <c r="BC221" s="311"/>
      <c r="BD221" s="311"/>
      <c r="BE221" s="311"/>
      <c r="BF221" s="311"/>
      <c r="BG221" s="311"/>
      <c r="BH221" s="311"/>
      <c r="BI221" s="311"/>
      <c r="BJ221" s="311"/>
      <c r="BK221" s="311"/>
      <c r="BL221" s="311"/>
      <c r="BM221" s="311"/>
      <c r="BN221" s="311"/>
      <c r="BO221" s="311"/>
      <c r="BP221" s="311"/>
      <c r="BQ221" s="311"/>
      <c r="BR221" s="311"/>
      <c r="BS221" s="311"/>
      <c r="BT221" s="311"/>
      <c r="BU221" s="311"/>
      <c r="BV221" s="311"/>
      <c r="BW221" s="311"/>
      <c r="BX221" s="311"/>
      <c r="BY221" s="311"/>
      <c r="BZ221" s="311"/>
      <c r="CA221" s="311"/>
      <c r="CB221" s="311"/>
      <c r="CC221" s="311"/>
      <c r="CD221" s="311"/>
      <c r="CE221" s="311"/>
      <c r="CF221" s="311"/>
    </row>
    <row r="222" spans="1:84" ht="12.65" customHeight="1" x14ac:dyDescent="0.35">
      <c r="A222" s="396" t="s">
        <v>1255</v>
      </c>
      <c r="B222" s="385"/>
      <c r="C222" s="376">
        <v>4642552.5999999996</v>
      </c>
      <c r="D222" s="368">
        <v>4642552.5999999996</v>
      </c>
      <c r="E222" s="385"/>
      <c r="F222" s="355"/>
      <c r="G222" s="355"/>
      <c r="H222" s="355"/>
      <c r="I222" s="311"/>
      <c r="J222" s="311"/>
      <c r="K222" s="311"/>
      <c r="L222" s="311"/>
      <c r="M222" s="311"/>
      <c r="N222" s="311"/>
      <c r="O222" s="311"/>
      <c r="P222" s="311"/>
      <c r="Q222" s="311"/>
      <c r="R222" s="311"/>
      <c r="S222" s="311"/>
      <c r="T222" s="311"/>
      <c r="U222" s="311"/>
      <c r="V222" s="311"/>
      <c r="W222" s="311"/>
      <c r="X222" s="311"/>
      <c r="Y222" s="311"/>
      <c r="Z222" s="311"/>
      <c r="AA222" s="311"/>
      <c r="AB222" s="311"/>
      <c r="AC222" s="311"/>
      <c r="AD222" s="311"/>
      <c r="AE222" s="311"/>
      <c r="AF222" s="311"/>
      <c r="AG222" s="311"/>
      <c r="AH222" s="311"/>
      <c r="AI222" s="311"/>
      <c r="AJ222" s="311"/>
      <c r="AK222" s="311"/>
      <c r="AL222" s="311"/>
      <c r="AM222" s="311"/>
      <c r="AN222" s="311"/>
      <c r="AO222" s="311"/>
      <c r="AP222" s="311"/>
      <c r="AQ222" s="311"/>
      <c r="AR222" s="311"/>
      <c r="AS222" s="311"/>
      <c r="AT222" s="311"/>
      <c r="AU222" s="311"/>
      <c r="AV222" s="311"/>
      <c r="AW222" s="311"/>
      <c r="AX222" s="311"/>
      <c r="AY222" s="311"/>
      <c r="AZ222" s="311"/>
      <c r="BA222" s="311"/>
      <c r="BB222" s="311"/>
      <c r="BC222" s="311"/>
      <c r="BD222" s="311"/>
      <c r="BE222" s="311"/>
      <c r="BF222" s="311"/>
      <c r="BG222" s="311"/>
      <c r="BH222" s="311"/>
      <c r="BI222" s="311"/>
      <c r="BJ222" s="311"/>
      <c r="BK222" s="311"/>
      <c r="BL222" s="311"/>
      <c r="BM222" s="311"/>
      <c r="BN222" s="311"/>
      <c r="BO222" s="311"/>
      <c r="BP222" s="311"/>
      <c r="BQ222" s="311"/>
      <c r="BR222" s="311"/>
      <c r="BS222" s="311"/>
      <c r="BT222" s="311"/>
      <c r="BU222" s="311"/>
      <c r="BV222" s="311"/>
      <c r="BW222" s="311"/>
      <c r="BX222" s="311"/>
      <c r="BY222" s="311"/>
      <c r="BZ222" s="311"/>
      <c r="CA222" s="311"/>
      <c r="CB222" s="311"/>
      <c r="CC222" s="311"/>
      <c r="CD222" s="311"/>
      <c r="CE222" s="311"/>
      <c r="CF222" s="311"/>
    </row>
    <row r="223" spans="1:84" ht="12.65" customHeight="1" x14ac:dyDescent="0.35">
      <c r="A223" s="393" t="s">
        <v>343</v>
      </c>
      <c r="B223" s="393"/>
      <c r="C223" s="393"/>
      <c r="D223" s="393"/>
      <c r="E223" s="393"/>
      <c r="F223" s="355"/>
      <c r="G223" s="355"/>
      <c r="H223" s="355"/>
      <c r="I223" s="311"/>
      <c r="J223" s="311"/>
      <c r="K223" s="311"/>
      <c r="L223" s="311"/>
      <c r="M223" s="311"/>
      <c r="N223" s="311"/>
      <c r="O223" s="311"/>
      <c r="P223" s="311"/>
      <c r="Q223" s="311"/>
      <c r="R223" s="311"/>
      <c r="S223" s="311"/>
      <c r="T223" s="311"/>
      <c r="U223" s="311"/>
      <c r="V223" s="311"/>
      <c r="W223" s="311"/>
      <c r="X223" s="311"/>
      <c r="Y223" s="311"/>
      <c r="Z223" s="311"/>
      <c r="AA223" s="311"/>
      <c r="AB223" s="311"/>
      <c r="AC223" s="311"/>
      <c r="AD223" s="311"/>
      <c r="AE223" s="311"/>
      <c r="AF223" s="311"/>
      <c r="AG223" s="311"/>
      <c r="AH223" s="311"/>
      <c r="AI223" s="311"/>
      <c r="AJ223" s="311"/>
      <c r="AK223" s="311"/>
      <c r="AL223" s="311"/>
      <c r="AM223" s="311"/>
      <c r="AN223" s="311"/>
      <c r="AO223" s="311"/>
      <c r="AP223" s="311"/>
      <c r="AQ223" s="311"/>
      <c r="AR223" s="311"/>
      <c r="AS223" s="311"/>
      <c r="AT223" s="311"/>
      <c r="AU223" s="311"/>
      <c r="AV223" s="311"/>
      <c r="AW223" s="311"/>
      <c r="AX223" s="311"/>
      <c r="AY223" s="311"/>
      <c r="AZ223" s="311"/>
      <c r="BA223" s="311"/>
      <c r="BB223" s="311"/>
      <c r="BC223" s="311"/>
      <c r="BD223" s="311"/>
      <c r="BE223" s="311"/>
      <c r="BF223" s="311"/>
      <c r="BG223" s="311"/>
      <c r="BH223" s="311"/>
      <c r="BI223" s="311"/>
      <c r="BJ223" s="311"/>
      <c r="BK223" s="311"/>
      <c r="BL223" s="311"/>
      <c r="BM223" s="311"/>
      <c r="BN223" s="311"/>
      <c r="BO223" s="311"/>
      <c r="BP223" s="311"/>
      <c r="BQ223" s="311"/>
      <c r="BR223" s="311"/>
      <c r="BS223" s="311"/>
      <c r="BT223" s="311"/>
      <c r="BU223" s="311"/>
      <c r="BV223" s="311"/>
      <c r="BW223" s="311"/>
      <c r="BX223" s="311"/>
      <c r="BY223" s="311"/>
      <c r="BZ223" s="311"/>
      <c r="CA223" s="311"/>
      <c r="CB223" s="311"/>
      <c r="CC223" s="311"/>
      <c r="CD223" s="311"/>
      <c r="CE223" s="311"/>
      <c r="CF223" s="311"/>
    </row>
    <row r="224" spans="1:84" ht="12.65" customHeight="1" x14ac:dyDescent="0.35">
      <c r="A224" s="369" t="s">
        <v>344</v>
      </c>
      <c r="B224" s="368" t="s">
        <v>256</v>
      </c>
      <c r="C224" s="376">
        <v>75097730.920000002</v>
      </c>
      <c r="D224" s="371"/>
      <c r="E224" s="371"/>
      <c r="F224" s="355"/>
      <c r="G224" s="355"/>
      <c r="H224" s="355"/>
      <c r="I224" s="311"/>
      <c r="J224" s="311"/>
      <c r="K224" s="311"/>
      <c r="L224" s="311"/>
      <c r="M224" s="311"/>
      <c r="N224" s="311"/>
      <c r="O224" s="311"/>
      <c r="P224" s="311"/>
      <c r="Q224" s="311"/>
      <c r="R224" s="311"/>
      <c r="S224" s="311"/>
      <c r="T224" s="311"/>
      <c r="U224" s="311"/>
      <c r="V224" s="311"/>
      <c r="W224" s="311"/>
      <c r="X224" s="311"/>
      <c r="Y224" s="311"/>
      <c r="Z224" s="311"/>
      <c r="AA224" s="311"/>
      <c r="AB224" s="311"/>
      <c r="AC224" s="311"/>
      <c r="AD224" s="311"/>
      <c r="AE224" s="311"/>
      <c r="AF224" s="311"/>
      <c r="AG224" s="311"/>
      <c r="AH224" s="311"/>
      <c r="AI224" s="311"/>
      <c r="AJ224" s="311"/>
      <c r="AK224" s="311"/>
      <c r="AL224" s="311"/>
      <c r="AM224" s="311"/>
      <c r="AN224" s="311"/>
      <c r="AO224" s="311"/>
      <c r="AP224" s="311"/>
      <c r="AQ224" s="311"/>
      <c r="AR224" s="311"/>
      <c r="AS224" s="311"/>
      <c r="AT224" s="311"/>
      <c r="AU224" s="311"/>
      <c r="AV224" s="311"/>
      <c r="AW224" s="311"/>
      <c r="AX224" s="311"/>
      <c r="AY224" s="311"/>
      <c r="AZ224" s="311"/>
      <c r="BA224" s="311"/>
      <c r="BB224" s="311"/>
      <c r="BC224" s="311"/>
      <c r="BD224" s="311"/>
      <c r="BE224" s="311"/>
      <c r="BF224" s="311"/>
      <c r="BG224" s="311"/>
      <c r="BH224" s="311"/>
      <c r="BI224" s="311"/>
      <c r="BJ224" s="311"/>
      <c r="BK224" s="311"/>
      <c r="BL224" s="311"/>
      <c r="BM224" s="311"/>
      <c r="BN224" s="311"/>
      <c r="BO224" s="311"/>
      <c r="BP224" s="311"/>
      <c r="BQ224" s="311"/>
      <c r="BR224" s="311"/>
      <c r="BS224" s="311"/>
      <c r="BT224" s="311"/>
      <c r="BU224" s="311"/>
      <c r="BV224" s="311"/>
      <c r="BW224" s="311"/>
      <c r="BX224" s="311"/>
      <c r="BY224" s="311"/>
      <c r="BZ224" s="311"/>
      <c r="CA224" s="311"/>
      <c r="CB224" s="311"/>
      <c r="CC224" s="311"/>
      <c r="CD224" s="311"/>
      <c r="CE224" s="311"/>
      <c r="CF224" s="311"/>
    </row>
    <row r="225" spans="1:84" ht="12.65" customHeight="1" x14ac:dyDescent="0.35">
      <c r="A225" s="369" t="s">
        <v>345</v>
      </c>
      <c r="B225" s="368" t="s">
        <v>256</v>
      </c>
      <c r="C225" s="376">
        <v>48516317.300000004</v>
      </c>
      <c r="D225" s="371"/>
      <c r="E225" s="371"/>
      <c r="F225" s="311"/>
      <c r="G225" s="311"/>
      <c r="H225" s="311"/>
      <c r="I225" s="311"/>
      <c r="J225" s="311"/>
      <c r="K225" s="311"/>
      <c r="L225" s="311"/>
      <c r="M225" s="311"/>
      <c r="N225" s="311"/>
      <c r="O225" s="311"/>
      <c r="P225" s="311"/>
      <c r="Q225" s="311"/>
      <c r="R225" s="311"/>
      <c r="S225" s="311"/>
      <c r="T225" s="311"/>
      <c r="U225" s="311"/>
      <c r="V225" s="311"/>
      <c r="W225" s="311"/>
      <c r="X225" s="311"/>
      <c r="Y225" s="311"/>
      <c r="Z225" s="311"/>
      <c r="AA225" s="311"/>
      <c r="AB225" s="311"/>
      <c r="AC225" s="311"/>
      <c r="AD225" s="311"/>
      <c r="AE225" s="311"/>
      <c r="AF225" s="311"/>
      <c r="AG225" s="311"/>
      <c r="AH225" s="311"/>
      <c r="AI225" s="311"/>
      <c r="AJ225" s="311"/>
      <c r="AK225" s="311"/>
      <c r="AL225" s="311"/>
      <c r="AM225" s="311"/>
      <c r="AN225" s="311"/>
      <c r="AO225" s="311"/>
      <c r="AP225" s="311"/>
      <c r="AQ225" s="311"/>
      <c r="AR225" s="311"/>
      <c r="AS225" s="311"/>
      <c r="AT225" s="311"/>
      <c r="AU225" s="311"/>
      <c r="AV225" s="311"/>
      <c r="AW225" s="311"/>
      <c r="AX225" s="311"/>
      <c r="AY225" s="311"/>
      <c r="AZ225" s="311"/>
      <c r="BA225" s="311"/>
      <c r="BB225" s="311"/>
      <c r="BC225" s="311"/>
      <c r="BD225" s="311"/>
      <c r="BE225" s="311"/>
      <c r="BF225" s="311"/>
      <c r="BG225" s="311"/>
      <c r="BH225" s="311"/>
      <c r="BI225" s="311"/>
      <c r="BJ225" s="311"/>
      <c r="BK225" s="311"/>
      <c r="BL225" s="311"/>
      <c r="BM225" s="311"/>
      <c r="BN225" s="311"/>
      <c r="BO225" s="311"/>
      <c r="BP225" s="311"/>
      <c r="BQ225" s="311"/>
      <c r="BR225" s="311"/>
      <c r="BS225" s="311"/>
      <c r="BT225" s="311"/>
      <c r="BU225" s="311"/>
      <c r="BV225" s="311"/>
      <c r="BW225" s="311"/>
      <c r="BX225" s="311"/>
      <c r="BY225" s="311"/>
      <c r="BZ225" s="311"/>
      <c r="CA225" s="311"/>
      <c r="CB225" s="311"/>
      <c r="CC225" s="311"/>
      <c r="CD225" s="311"/>
      <c r="CE225" s="311"/>
      <c r="CF225" s="311"/>
    </row>
    <row r="226" spans="1:84" ht="12.65" customHeight="1" x14ac:dyDescent="0.35">
      <c r="A226" s="369" t="s">
        <v>346</v>
      </c>
      <c r="B226" s="368" t="s">
        <v>256</v>
      </c>
      <c r="C226" s="376">
        <v>2315828.62</v>
      </c>
      <c r="D226" s="371"/>
      <c r="E226" s="371"/>
      <c r="F226" s="311"/>
      <c r="G226" s="311"/>
      <c r="H226" s="311"/>
      <c r="I226" s="311"/>
      <c r="J226" s="311"/>
      <c r="K226" s="311"/>
      <c r="L226" s="311"/>
      <c r="M226" s="311"/>
      <c r="N226" s="311"/>
      <c r="O226" s="311"/>
      <c r="P226" s="311"/>
      <c r="Q226" s="311"/>
      <c r="R226" s="311"/>
      <c r="S226" s="311"/>
      <c r="T226" s="311"/>
      <c r="U226" s="311"/>
      <c r="V226" s="311"/>
      <c r="W226" s="311"/>
      <c r="X226" s="311"/>
      <c r="Y226" s="311"/>
      <c r="Z226" s="311"/>
      <c r="AA226" s="311"/>
      <c r="AB226" s="311"/>
      <c r="AC226" s="311"/>
      <c r="AD226" s="311"/>
      <c r="AE226" s="311"/>
      <c r="AF226" s="311"/>
      <c r="AG226" s="311"/>
      <c r="AH226" s="311"/>
      <c r="AI226" s="311"/>
      <c r="AJ226" s="311"/>
      <c r="AK226" s="311"/>
      <c r="AL226" s="311"/>
      <c r="AM226" s="311"/>
      <c r="AN226" s="311"/>
      <c r="AO226" s="311"/>
      <c r="AP226" s="311"/>
      <c r="AQ226" s="311"/>
      <c r="AR226" s="311"/>
      <c r="AS226" s="311"/>
      <c r="AT226" s="311"/>
      <c r="AU226" s="311"/>
      <c r="AV226" s="311"/>
      <c r="AW226" s="311"/>
      <c r="AX226" s="311"/>
      <c r="AY226" s="311"/>
      <c r="AZ226" s="311"/>
      <c r="BA226" s="311"/>
      <c r="BB226" s="311"/>
      <c r="BC226" s="311"/>
      <c r="BD226" s="311"/>
      <c r="BE226" s="311"/>
      <c r="BF226" s="311"/>
      <c r="BG226" s="311"/>
      <c r="BH226" s="311"/>
      <c r="BI226" s="311"/>
      <c r="BJ226" s="311"/>
      <c r="BK226" s="311"/>
      <c r="BL226" s="311"/>
      <c r="BM226" s="311"/>
      <c r="BN226" s="311"/>
      <c r="BO226" s="311"/>
      <c r="BP226" s="311"/>
      <c r="BQ226" s="311"/>
      <c r="BR226" s="311"/>
      <c r="BS226" s="311"/>
      <c r="BT226" s="311"/>
      <c r="BU226" s="311"/>
      <c r="BV226" s="311"/>
      <c r="BW226" s="311"/>
      <c r="BX226" s="311"/>
      <c r="BY226" s="311"/>
      <c r="BZ226" s="311"/>
      <c r="CA226" s="311"/>
      <c r="CB226" s="311"/>
      <c r="CC226" s="311"/>
      <c r="CD226" s="311"/>
      <c r="CE226" s="311"/>
      <c r="CF226" s="311"/>
    </row>
    <row r="227" spans="1:84" ht="12.65" customHeight="1" x14ac:dyDescent="0.35">
      <c r="A227" s="369" t="s">
        <v>347</v>
      </c>
      <c r="B227" s="368" t="s">
        <v>256</v>
      </c>
      <c r="C227" s="376"/>
      <c r="D227" s="371"/>
      <c r="E227" s="371"/>
      <c r="F227" s="311"/>
      <c r="G227" s="311"/>
      <c r="H227" s="311"/>
      <c r="I227" s="311"/>
      <c r="J227" s="311"/>
      <c r="K227" s="311"/>
      <c r="L227" s="311"/>
      <c r="M227" s="311"/>
      <c r="N227" s="311"/>
      <c r="O227" s="311"/>
      <c r="P227" s="311"/>
      <c r="Q227" s="311"/>
      <c r="R227" s="311"/>
      <c r="S227" s="311"/>
      <c r="T227" s="311"/>
      <c r="U227" s="311"/>
      <c r="V227" s="311"/>
      <c r="W227" s="311"/>
      <c r="X227" s="311"/>
      <c r="Y227" s="311"/>
      <c r="Z227" s="311"/>
      <c r="AA227" s="311"/>
      <c r="AB227" s="311"/>
      <c r="AC227" s="311"/>
      <c r="AD227" s="311"/>
      <c r="AE227" s="311"/>
      <c r="AF227" s="311"/>
      <c r="AG227" s="311"/>
      <c r="AH227" s="311"/>
      <c r="AI227" s="311"/>
      <c r="AJ227" s="311"/>
      <c r="AK227" s="311"/>
      <c r="AL227" s="311"/>
      <c r="AM227" s="311"/>
      <c r="AN227" s="311"/>
      <c r="AO227" s="311"/>
      <c r="AP227" s="311"/>
      <c r="AQ227" s="311"/>
      <c r="AR227" s="311"/>
      <c r="AS227" s="311"/>
      <c r="AT227" s="311"/>
      <c r="AU227" s="311"/>
      <c r="AV227" s="311"/>
      <c r="AW227" s="311"/>
      <c r="AX227" s="311"/>
      <c r="AY227" s="311"/>
      <c r="AZ227" s="311"/>
      <c r="BA227" s="311"/>
      <c r="BB227" s="311"/>
      <c r="BC227" s="311"/>
      <c r="BD227" s="311"/>
      <c r="BE227" s="311"/>
      <c r="BF227" s="311"/>
      <c r="BG227" s="311"/>
      <c r="BH227" s="311"/>
      <c r="BI227" s="311"/>
      <c r="BJ227" s="311"/>
      <c r="BK227" s="311"/>
      <c r="BL227" s="311"/>
      <c r="BM227" s="311"/>
      <c r="BN227" s="311"/>
      <c r="BO227" s="311"/>
      <c r="BP227" s="311"/>
      <c r="BQ227" s="311"/>
      <c r="BR227" s="311"/>
      <c r="BS227" s="311"/>
      <c r="BT227" s="311"/>
      <c r="BU227" s="311"/>
      <c r="BV227" s="311"/>
      <c r="BW227" s="311"/>
      <c r="BX227" s="311"/>
      <c r="BY227" s="311"/>
      <c r="BZ227" s="311"/>
      <c r="CA227" s="311"/>
      <c r="CB227" s="311"/>
      <c r="CC227" s="311"/>
      <c r="CD227" s="311"/>
      <c r="CE227" s="311"/>
      <c r="CF227" s="311"/>
    </row>
    <row r="228" spans="1:84" ht="12.65" customHeight="1" x14ac:dyDescent="0.35">
      <c r="A228" s="369" t="s">
        <v>348</v>
      </c>
      <c r="B228" s="368" t="s">
        <v>256</v>
      </c>
      <c r="C228" s="376">
        <v>22227270.599999998</v>
      </c>
      <c r="D228" s="371"/>
      <c r="E228" s="371"/>
      <c r="F228" s="311"/>
      <c r="G228" s="311"/>
      <c r="H228" s="311"/>
      <c r="I228" s="311"/>
      <c r="J228" s="311"/>
      <c r="K228" s="311"/>
      <c r="L228" s="311"/>
      <c r="M228" s="311"/>
      <c r="N228" s="311"/>
      <c r="O228" s="311"/>
      <c r="P228" s="311"/>
      <c r="Q228" s="311"/>
      <c r="R228" s="311"/>
      <c r="S228" s="311"/>
      <c r="T228" s="311"/>
      <c r="U228" s="311"/>
      <c r="V228" s="311"/>
      <c r="W228" s="311"/>
      <c r="X228" s="311"/>
      <c r="Y228" s="311"/>
      <c r="Z228" s="311"/>
      <c r="AA228" s="311"/>
      <c r="AB228" s="311"/>
      <c r="AC228" s="311"/>
      <c r="AD228" s="311"/>
      <c r="AE228" s="311"/>
      <c r="AF228" s="311"/>
      <c r="AG228" s="311"/>
      <c r="AH228" s="311"/>
      <c r="AI228" s="311"/>
      <c r="AJ228" s="311"/>
      <c r="AK228" s="311"/>
      <c r="AL228" s="311"/>
      <c r="AM228" s="311"/>
      <c r="AN228" s="311"/>
      <c r="AO228" s="311"/>
      <c r="AP228" s="311"/>
      <c r="AQ228" s="311"/>
      <c r="AR228" s="311"/>
      <c r="AS228" s="311"/>
      <c r="AT228" s="311"/>
      <c r="AU228" s="311"/>
      <c r="AV228" s="311"/>
      <c r="AW228" s="311"/>
      <c r="AX228" s="311"/>
      <c r="AY228" s="311"/>
      <c r="AZ228" s="311"/>
      <c r="BA228" s="311"/>
      <c r="BB228" s="311"/>
      <c r="BC228" s="311"/>
      <c r="BD228" s="311"/>
      <c r="BE228" s="311"/>
      <c r="BF228" s="311"/>
      <c r="BG228" s="311"/>
      <c r="BH228" s="311"/>
      <c r="BI228" s="311"/>
      <c r="BJ228" s="311"/>
      <c r="BK228" s="311"/>
      <c r="BL228" s="311"/>
      <c r="BM228" s="311"/>
      <c r="BN228" s="311"/>
      <c r="BO228" s="311"/>
      <c r="BP228" s="311"/>
      <c r="BQ228" s="311"/>
      <c r="BR228" s="311"/>
      <c r="BS228" s="311"/>
      <c r="BT228" s="311"/>
      <c r="BU228" s="311"/>
      <c r="BV228" s="311"/>
      <c r="BW228" s="311"/>
      <c r="BX228" s="311"/>
      <c r="BY228" s="311"/>
      <c r="BZ228" s="311"/>
      <c r="CA228" s="311"/>
      <c r="CB228" s="311"/>
      <c r="CC228" s="311"/>
      <c r="CD228" s="311"/>
      <c r="CE228" s="311"/>
      <c r="CF228" s="311"/>
    </row>
    <row r="229" spans="1:84" ht="12.65" customHeight="1" x14ac:dyDescent="0.35">
      <c r="A229" s="369" t="s">
        <v>349</v>
      </c>
      <c r="B229" s="368" t="s">
        <v>256</v>
      </c>
      <c r="C229" s="376"/>
      <c r="D229" s="371"/>
      <c r="E229" s="371"/>
      <c r="F229" s="311"/>
      <c r="G229" s="311"/>
      <c r="H229" s="311"/>
      <c r="I229" s="311"/>
      <c r="J229" s="311"/>
      <c r="K229" s="311"/>
      <c r="L229" s="311"/>
      <c r="M229" s="311"/>
      <c r="N229" s="311"/>
      <c r="O229" s="311"/>
      <c r="P229" s="311"/>
      <c r="Q229" s="311"/>
      <c r="R229" s="311"/>
      <c r="S229" s="311"/>
      <c r="T229" s="311"/>
      <c r="U229" s="311"/>
      <c r="V229" s="311"/>
      <c r="W229" s="311"/>
      <c r="X229" s="311"/>
      <c r="Y229" s="311"/>
      <c r="Z229" s="311"/>
      <c r="AA229" s="311"/>
      <c r="AB229" s="311"/>
      <c r="AC229" s="311"/>
      <c r="AD229" s="311"/>
      <c r="AE229" s="311"/>
      <c r="AF229" s="311"/>
      <c r="AG229" s="311"/>
      <c r="AH229" s="311"/>
      <c r="AI229" s="311"/>
      <c r="AJ229" s="311"/>
      <c r="AK229" s="311"/>
      <c r="AL229" s="311"/>
      <c r="AM229" s="311"/>
      <c r="AN229" s="311"/>
      <c r="AO229" s="311"/>
      <c r="AP229" s="311"/>
      <c r="AQ229" s="311"/>
      <c r="AR229" s="311"/>
      <c r="AS229" s="311"/>
      <c r="AT229" s="311"/>
      <c r="AU229" s="311"/>
      <c r="AV229" s="311"/>
      <c r="AW229" s="311"/>
      <c r="AX229" s="311"/>
      <c r="AY229" s="311"/>
      <c r="AZ229" s="311"/>
      <c r="BA229" s="311"/>
      <c r="BB229" s="311"/>
      <c r="BC229" s="311"/>
      <c r="BD229" s="311"/>
      <c r="BE229" s="311"/>
      <c r="BF229" s="311"/>
      <c r="BG229" s="311"/>
      <c r="BH229" s="311"/>
      <c r="BI229" s="311"/>
      <c r="BJ229" s="311"/>
      <c r="BK229" s="311"/>
      <c r="BL229" s="311"/>
      <c r="BM229" s="311"/>
      <c r="BN229" s="311"/>
      <c r="BO229" s="311"/>
      <c r="BP229" s="311"/>
      <c r="BQ229" s="311"/>
      <c r="BR229" s="311"/>
      <c r="BS229" s="311"/>
      <c r="BT229" s="311"/>
      <c r="BU229" s="311"/>
      <c r="BV229" s="311"/>
      <c r="BW229" s="311"/>
      <c r="BX229" s="311"/>
      <c r="BY229" s="311"/>
      <c r="BZ229" s="311"/>
      <c r="CA229" s="311"/>
      <c r="CB229" s="311"/>
      <c r="CC229" s="311"/>
      <c r="CD229" s="311"/>
      <c r="CE229" s="311"/>
      <c r="CF229" s="311"/>
    </row>
    <row r="230" spans="1:84" ht="12.65" customHeight="1" x14ac:dyDescent="0.35">
      <c r="A230" s="369" t="s">
        <v>350</v>
      </c>
      <c r="B230" s="371"/>
      <c r="C230" s="378"/>
      <c r="D230" s="371">
        <v>148157147.44</v>
      </c>
      <c r="E230" s="371"/>
      <c r="F230" s="311"/>
      <c r="G230" s="311"/>
      <c r="H230" s="311"/>
      <c r="I230" s="311"/>
      <c r="J230" s="311"/>
      <c r="K230" s="311"/>
      <c r="L230" s="311"/>
      <c r="M230" s="311"/>
      <c r="N230" s="311"/>
      <c r="O230" s="311"/>
      <c r="P230" s="311"/>
      <c r="Q230" s="311"/>
      <c r="R230" s="311"/>
      <c r="S230" s="311"/>
      <c r="T230" s="311"/>
      <c r="U230" s="311"/>
      <c r="V230" s="311"/>
      <c r="W230" s="311"/>
      <c r="X230" s="311"/>
      <c r="Y230" s="311"/>
      <c r="Z230" s="311"/>
      <c r="AA230" s="311"/>
      <c r="AB230" s="311"/>
      <c r="AC230" s="311"/>
      <c r="AD230" s="311"/>
      <c r="AE230" s="311"/>
      <c r="AF230" s="311"/>
      <c r="AG230" s="311"/>
      <c r="AH230" s="311"/>
      <c r="AI230" s="311"/>
      <c r="AJ230" s="311"/>
      <c r="AK230" s="311"/>
      <c r="AL230" s="311"/>
      <c r="AM230" s="311"/>
      <c r="AN230" s="311"/>
      <c r="AO230" s="311"/>
      <c r="AP230" s="311"/>
      <c r="AQ230" s="311"/>
      <c r="AR230" s="311"/>
      <c r="AS230" s="311"/>
      <c r="AT230" s="311"/>
      <c r="AU230" s="311"/>
      <c r="AV230" s="311"/>
      <c r="AW230" s="311"/>
      <c r="AX230" s="311"/>
      <c r="AY230" s="311"/>
      <c r="AZ230" s="311"/>
      <c r="BA230" s="311"/>
      <c r="BB230" s="311"/>
      <c r="BC230" s="311"/>
      <c r="BD230" s="311"/>
      <c r="BE230" s="311"/>
      <c r="BF230" s="311"/>
      <c r="BG230" s="311"/>
      <c r="BH230" s="311"/>
      <c r="BI230" s="311"/>
      <c r="BJ230" s="311"/>
      <c r="BK230" s="311"/>
      <c r="BL230" s="311"/>
      <c r="BM230" s="311"/>
      <c r="BN230" s="311"/>
      <c r="BO230" s="311"/>
      <c r="BP230" s="311"/>
      <c r="BQ230" s="311"/>
      <c r="BR230" s="311"/>
      <c r="BS230" s="311"/>
      <c r="BT230" s="311"/>
      <c r="BU230" s="311"/>
      <c r="BV230" s="311"/>
      <c r="BW230" s="311"/>
      <c r="BX230" s="311"/>
      <c r="BY230" s="311"/>
      <c r="BZ230" s="311"/>
      <c r="CA230" s="311"/>
      <c r="CB230" s="311"/>
      <c r="CC230" s="311"/>
      <c r="CD230" s="311"/>
      <c r="CE230" s="311"/>
      <c r="CF230" s="311"/>
    </row>
    <row r="231" spans="1:84" ht="12.65" customHeight="1" x14ac:dyDescent="0.35">
      <c r="A231" s="393" t="s">
        <v>351</v>
      </c>
      <c r="B231" s="393"/>
      <c r="C231" s="393"/>
      <c r="D231" s="393"/>
      <c r="E231" s="393"/>
      <c r="F231" s="311"/>
      <c r="G231" s="311"/>
      <c r="H231" s="311"/>
      <c r="I231" s="311"/>
      <c r="J231" s="311"/>
      <c r="K231" s="311"/>
      <c r="L231" s="311"/>
      <c r="M231" s="311"/>
      <c r="N231" s="311"/>
      <c r="O231" s="311"/>
      <c r="P231" s="311"/>
      <c r="Q231" s="311"/>
      <c r="R231" s="311"/>
      <c r="S231" s="311"/>
      <c r="T231" s="311"/>
      <c r="U231" s="311"/>
      <c r="V231" s="311"/>
      <c r="W231" s="311"/>
      <c r="X231" s="311"/>
      <c r="Y231" s="311"/>
      <c r="Z231" s="311"/>
      <c r="AA231" s="311"/>
      <c r="AB231" s="311"/>
      <c r="AC231" s="311"/>
      <c r="AD231" s="311"/>
      <c r="AE231" s="311"/>
      <c r="AF231" s="311"/>
      <c r="AG231" s="311"/>
      <c r="AH231" s="311"/>
      <c r="AI231" s="311"/>
      <c r="AJ231" s="311"/>
      <c r="AK231" s="311"/>
      <c r="AL231" s="311"/>
      <c r="AM231" s="311"/>
      <c r="AN231" s="311"/>
      <c r="AO231" s="311"/>
      <c r="AP231" s="311"/>
      <c r="AQ231" s="311"/>
      <c r="AR231" s="311"/>
      <c r="AS231" s="311"/>
      <c r="AT231" s="311"/>
      <c r="AU231" s="311"/>
      <c r="AV231" s="311"/>
      <c r="AW231" s="311"/>
      <c r="AX231" s="311"/>
      <c r="AY231" s="311"/>
      <c r="AZ231" s="311"/>
      <c r="BA231" s="311"/>
      <c r="BB231" s="311"/>
      <c r="BC231" s="311"/>
      <c r="BD231" s="311"/>
      <c r="BE231" s="311"/>
      <c r="BF231" s="311"/>
      <c r="BG231" s="311"/>
      <c r="BH231" s="311"/>
      <c r="BI231" s="311"/>
      <c r="BJ231" s="311"/>
      <c r="BK231" s="311"/>
      <c r="BL231" s="311"/>
      <c r="BM231" s="311"/>
      <c r="BN231" s="311"/>
      <c r="BO231" s="311"/>
      <c r="BP231" s="311"/>
      <c r="BQ231" s="311"/>
      <c r="BR231" s="311"/>
      <c r="BS231" s="311"/>
      <c r="BT231" s="311"/>
      <c r="BU231" s="311"/>
      <c r="BV231" s="311"/>
      <c r="BW231" s="311"/>
      <c r="BX231" s="311"/>
      <c r="BY231" s="311"/>
      <c r="BZ231" s="311"/>
      <c r="CA231" s="311"/>
      <c r="CB231" s="311"/>
      <c r="CC231" s="311"/>
      <c r="CD231" s="311"/>
      <c r="CE231" s="311"/>
      <c r="CF231" s="311"/>
    </row>
    <row r="232" spans="1:84" ht="12.65" customHeight="1" x14ac:dyDescent="0.35">
      <c r="A232" s="367" t="s">
        <v>352</v>
      </c>
      <c r="B232" s="368" t="s">
        <v>256</v>
      </c>
      <c r="C232" s="376">
        <v>2112</v>
      </c>
      <c r="D232" s="371"/>
      <c r="E232" s="371"/>
      <c r="F232" s="311"/>
      <c r="G232" s="311"/>
      <c r="H232" s="311"/>
      <c r="I232" s="311"/>
      <c r="J232" s="311"/>
      <c r="K232" s="311"/>
      <c r="L232" s="311"/>
      <c r="M232" s="311"/>
      <c r="N232" s="311"/>
      <c r="O232" s="311"/>
      <c r="P232" s="311"/>
      <c r="Q232" s="311"/>
      <c r="R232" s="311"/>
      <c r="S232" s="311"/>
      <c r="T232" s="311"/>
      <c r="U232" s="311"/>
      <c r="V232" s="311"/>
      <c r="W232" s="311"/>
      <c r="X232" s="311"/>
      <c r="Y232" s="311"/>
      <c r="Z232" s="311"/>
      <c r="AA232" s="311"/>
      <c r="AB232" s="311"/>
      <c r="AC232" s="311"/>
      <c r="AD232" s="311"/>
      <c r="AE232" s="311"/>
      <c r="AF232" s="311"/>
      <c r="AG232" s="311"/>
      <c r="AH232" s="311"/>
      <c r="AI232" s="311"/>
      <c r="AJ232" s="311"/>
      <c r="AK232" s="311"/>
      <c r="AL232" s="311"/>
      <c r="AM232" s="311"/>
      <c r="AN232" s="311"/>
      <c r="AO232" s="311"/>
      <c r="AP232" s="311"/>
      <c r="AQ232" s="311"/>
      <c r="AR232" s="311"/>
      <c r="AS232" s="311"/>
      <c r="AT232" s="311"/>
      <c r="AU232" s="311"/>
      <c r="AV232" s="311"/>
      <c r="AW232" s="311"/>
      <c r="AX232" s="311"/>
      <c r="AY232" s="311"/>
      <c r="AZ232" s="311"/>
      <c r="BA232" s="311"/>
      <c r="BB232" s="311"/>
      <c r="BC232" s="311"/>
      <c r="BD232" s="311"/>
      <c r="BE232" s="311"/>
      <c r="BF232" s="311"/>
      <c r="BG232" s="311"/>
      <c r="BH232" s="311"/>
      <c r="BI232" s="311"/>
      <c r="BJ232" s="311"/>
      <c r="BK232" s="311"/>
      <c r="BL232" s="311"/>
      <c r="BM232" s="311"/>
      <c r="BN232" s="311"/>
      <c r="BO232" s="311"/>
      <c r="BP232" s="311"/>
      <c r="BQ232" s="311"/>
      <c r="BR232" s="311"/>
      <c r="BS232" s="311"/>
      <c r="BT232" s="311"/>
      <c r="BU232" s="311"/>
      <c r="BV232" s="311"/>
      <c r="BW232" s="311"/>
      <c r="BX232" s="311"/>
      <c r="BY232" s="311"/>
      <c r="BZ232" s="311"/>
      <c r="CA232" s="311"/>
      <c r="CB232" s="311"/>
      <c r="CC232" s="311"/>
      <c r="CD232" s="311"/>
      <c r="CE232" s="311"/>
      <c r="CF232" s="311"/>
    </row>
    <row r="233" spans="1:84" ht="12.65" customHeight="1" x14ac:dyDescent="0.35">
      <c r="A233" s="367"/>
      <c r="B233" s="368"/>
      <c r="C233" s="378"/>
      <c r="D233" s="371"/>
      <c r="E233" s="371"/>
      <c r="F233" s="311"/>
      <c r="G233" s="311"/>
      <c r="H233" s="311"/>
      <c r="I233" s="311"/>
      <c r="J233" s="311"/>
      <c r="K233" s="311"/>
      <c r="L233" s="311"/>
      <c r="M233" s="311"/>
      <c r="N233" s="311"/>
      <c r="O233" s="311"/>
      <c r="P233" s="311"/>
      <c r="Q233" s="311"/>
      <c r="R233" s="311"/>
      <c r="S233" s="311"/>
      <c r="T233" s="311"/>
      <c r="U233" s="311"/>
      <c r="V233" s="311"/>
      <c r="W233" s="311"/>
      <c r="X233" s="311"/>
      <c r="Y233" s="311"/>
      <c r="Z233" s="311"/>
      <c r="AA233" s="311"/>
      <c r="AB233" s="311"/>
      <c r="AC233" s="311"/>
      <c r="AD233" s="311"/>
      <c r="AE233" s="311"/>
      <c r="AF233" s="311"/>
      <c r="AG233" s="311"/>
      <c r="AH233" s="311"/>
      <c r="AI233" s="311"/>
      <c r="AJ233" s="311"/>
      <c r="AK233" s="311"/>
      <c r="AL233" s="311"/>
      <c r="AM233" s="311"/>
      <c r="AN233" s="311"/>
      <c r="AO233" s="311"/>
      <c r="AP233" s="311"/>
      <c r="AQ233" s="311"/>
      <c r="AR233" s="311"/>
      <c r="AS233" s="311"/>
      <c r="AT233" s="311"/>
      <c r="AU233" s="311"/>
      <c r="AV233" s="311"/>
      <c r="AW233" s="311"/>
      <c r="AX233" s="311"/>
      <c r="AY233" s="311"/>
      <c r="AZ233" s="311"/>
      <c r="BA233" s="311"/>
      <c r="BB233" s="311"/>
      <c r="BC233" s="311"/>
      <c r="BD233" s="311"/>
      <c r="BE233" s="311"/>
      <c r="BF233" s="311"/>
      <c r="BG233" s="311"/>
      <c r="BH233" s="311"/>
      <c r="BI233" s="311"/>
      <c r="BJ233" s="311"/>
      <c r="BK233" s="311"/>
      <c r="BL233" s="311"/>
      <c r="BM233" s="311"/>
      <c r="BN233" s="311"/>
      <c r="BO233" s="311"/>
      <c r="BP233" s="311"/>
      <c r="BQ233" s="311"/>
      <c r="BR233" s="311"/>
      <c r="BS233" s="311"/>
      <c r="BT233" s="311"/>
      <c r="BU233" s="311"/>
      <c r="BV233" s="311"/>
      <c r="BW233" s="311"/>
      <c r="BX233" s="311"/>
      <c r="BY233" s="311"/>
      <c r="BZ233" s="311"/>
      <c r="CA233" s="311"/>
      <c r="CB233" s="311"/>
      <c r="CC233" s="311"/>
      <c r="CD233" s="311"/>
      <c r="CE233" s="311"/>
      <c r="CF233" s="311"/>
    </row>
    <row r="234" spans="1:84" ht="12.65" customHeight="1" x14ac:dyDescent="0.35">
      <c r="A234" s="367" t="s">
        <v>353</v>
      </c>
      <c r="B234" s="368" t="s">
        <v>256</v>
      </c>
      <c r="C234" s="376">
        <v>543583.67000000004</v>
      </c>
      <c r="D234" s="371"/>
      <c r="E234" s="371"/>
      <c r="F234" s="311"/>
      <c r="G234" s="311"/>
      <c r="H234" s="311"/>
      <c r="I234" s="311"/>
      <c r="J234" s="311"/>
      <c r="K234" s="311"/>
      <c r="L234" s="311"/>
      <c r="M234" s="311"/>
      <c r="N234" s="311"/>
      <c r="O234" s="311"/>
      <c r="P234" s="311"/>
      <c r="Q234" s="311"/>
      <c r="R234" s="311"/>
      <c r="S234" s="311"/>
      <c r="T234" s="311"/>
      <c r="U234" s="311"/>
      <c r="V234" s="311"/>
      <c r="W234" s="311"/>
      <c r="X234" s="311"/>
      <c r="Y234" s="311"/>
      <c r="Z234" s="311"/>
      <c r="AA234" s="311"/>
      <c r="AB234" s="311"/>
      <c r="AC234" s="311"/>
      <c r="AD234" s="311"/>
      <c r="AE234" s="311"/>
      <c r="AF234" s="311"/>
      <c r="AG234" s="311"/>
      <c r="AH234" s="311"/>
      <c r="AI234" s="311"/>
      <c r="AJ234" s="311"/>
      <c r="AK234" s="311"/>
      <c r="AL234" s="311"/>
      <c r="AM234" s="311"/>
      <c r="AN234" s="311"/>
      <c r="AO234" s="311"/>
      <c r="AP234" s="311"/>
      <c r="AQ234" s="311"/>
      <c r="AR234" s="311"/>
      <c r="AS234" s="311"/>
      <c r="AT234" s="311"/>
      <c r="AU234" s="311"/>
      <c r="AV234" s="311"/>
      <c r="AW234" s="311"/>
      <c r="AX234" s="311"/>
      <c r="AY234" s="311"/>
      <c r="AZ234" s="311"/>
      <c r="BA234" s="311"/>
      <c r="BB234" s="311"/>
      <c r="BC234" s="311"/>
      <c r="BD234" s="311"/>
      <c r="BE234" s="311"/>
      <c r="BF234" s="311"/>
      <c r="BG234" s="311"/>
      <c r="BH234" s="311"/>
      <c r="BI234" s="311"/>
      <c r="BJ234" s="311"/>
      <c r="BK234" s="311"/>
      <c r="BL234" s="311"/>
      <c r="BM234" s="311"/>
      <c r="BN234" s="311"/>
      <c r="BO234" s="311"/>
      <c r="BP234" s="311"/>
      <c r="BQ234" s="311"/>
      <c r="BR234" s="311"/>
      <c r="BS234" s="311"/>
      <c r="BT234" s="311"/>
      <c r="BU234" s="311"/>
      <c r="BV234" s="311"/>
      <c r="BW234" s="311"/>
      <c r="BX234" s="311"/>
      <c r="BY234" s="311"/>
      <c r="BZ234" s="311"/>
      <c r="CA234" s="311"/>
      <c r="CB234" s="311"/>
      <c r="CC234" s="311"/>
      <c r="CD234" s="311"/>
      <c r="CE234" s="311"/>
      <c r="CF234" s="311"/>
    </row>
    <row r="235" spans="1:84" ht="12.65" customHeight="1" x14ac:dyDescent="0.35">
      <c r="A235" s="367" t="s">
        <v>354</v>
      </c>
      <c r="B235" s="368" t="s">
        <v>256</v>
      </c>
      <c r="C235" s="376">
        <v>4313580.2300000004</v>
      </c>
      <c r="D235" s="371"/>
      <c r="E235" s="371"/>
      <c r="F235" s="311"/>
      <c r="G235" s="311"/>
      <c r="H235" s="311"/>
      <c r="I235" s="311"/>
      <c r="J235" s="311"/>
      <c r="K235" s="311"/>
      <c r="L235" s="311"/>
      <c r="M235" s="311"/>
      <c r="N235" s="311"/>
      <c r="O235" s="311"/>
      <c r="P235" s="311"/>
      <c r="Q235" s="311"/>
      <c r="R235" s="311"/>
      <c r="S235" s="311"/>
      <c r="T235" s="311"/>
      <c r="U235" s="311"/>
      <c r="V235" s="311"/>
      <c r="W235" s="311"/>
      <c r="X235" s="311"/>
      <c r="Y235" s="311"/>
      <c r="Z235" s="311"/>
      <c r="AA235" s="311"/>
      <c r="AB235" s="311"/>
      <c r="AC235" s="311"/>
      <c r="AD235" s="311"/>
      <c r="AE235" s="311"/>
      <c r="AF235" s="311"/>
      <c r="AG235" s="311"/>
      <c r="AH235" s="311"/>
      <c r="AI235" s="311"/>
      <c r="AJ235" s="311"/>
      <c r="AK235" s="311"/>
      <c r="AL235" s="311"/>
      <c r="AM235" s="311"/>
      <c r="AN235" s="311"/>
      <c r="AO235" s="311"/>
      <c r="AP235" s="311"/>
      <c r="AQ235" s="311"/>
      <c r="AR235" s="311"/>
      <c r="AS235" s="311"/>
      <c r="AT235" s="311"/>
      <c r="AU235" s="311"/>
      <c r="AV235" s="311"/>
      <c r="AW235" s="311"/>
      <c r="AX235" s="311"/>
      <c r="AY235" s="311"/>
      <c r="AZ235" s="311"/>
      <c r="BA235" s="311"/>
      <c r="BB235" s="311"/>
      <c r="BC235" s="311"/>
      <c r="BD235" s="311"/>
      <c r="BE235" s="311"/>
      <c r="BF235" s="311"/>
      <c r="BG235" s="311"/>
      <c r="BH235" s="311"/>
      <c r="BI235" s="311"/>
      <c r="BJ235" s="311"/>
      <c r="BK235" s="311"/>
      <c r="BL235" s="311"/>
      <c r="BM235" s="311"/>
      <c r="BN235" s="311"/>
      <c r="BO235" s="311"/>
      <c r="BP235" s="311"/>
      <c r="BQ235" s="311"/>
      <c r="BR235" s="311"/>
      <c r="BS235" s="311"/>
      <c r="BT235" s="311"/>
      <c r="BU235" s="311"/>
      <c r="BV235" s="311"/>
      <c r="BW235" s="311"/>
      <c r="BX235" s="311"/>
      <c r="BY235" s="311"/>
      <c r="BZ235" s="311"/>
      <c r="CA235" s="311"/>
      <c r="CB235" s="311"/>
      <c r="CC235" s="311"/>
      <c r="CD235" s="311"/>
      <c r="CE235" s="311"/>
      <c r="CF235" s="311"/>
    </row>
    <row r="236" spans="1:84" ht="12.65" customHeight="1" x14ac:dyDescent="0.35">
      <c r="A236" s="369"/>
      <c r="B236" s="371"/>
      <c r="C236" s="378"/>
      <c r="D236" s="371"/>
      <c r="E236" s="371"/>
      <c r="F236" s="311"/>
      <c r="G236" s="311"/>
      <c r="H236" s="311"/>
      <c r="I236" s="311"/>
      <c r="J236" s="311"/>
      <c r="K236" s="311"/>
      <c r="L236" s="311"/>
      <c r="M236" s="311"/>
      <c r="N236" s="311"/>
      <c r="O236" s="311"/>
      <c r="P236" s="311"/>
      <c r="Q236" s="311"/>
      <c r="R236" s="311"/>
      <c r="S236" s="311"/>
      <c r="T236" s="311"/>
      <c r="U236" s="311"/>
      <c r="V236" s="311"/>
      <c r="W236" s="311"/>
      <c r="X236" s="311"/>
      <c r="Y236" s="311"/>
      <c r="Z236" s="311"/>
      <c r="AA236" s="311"/>
      <c r="AB236" s="311"/>
      <c r="AC236" s="311"/>
      <c r="AD236" s="311"/>
      <c r="AE236" s="311"/>
      <c r="AF236" s="311"/>
      <c r="AG236" s="311"/>
      <c r="AH236" s="311"/>
      <c r="AI236" s="311"/>
      <c r="AJ236" s="311"/>
      <c r="AK236" s="311"/>
      <c r="AL236" s="311"/>
      <c r="AM236" s="311"/>
      <c r="AN236" s="311"/>
      <c r="AO236" s="311"/>
      <c r="AP236" s="311"/>
      <c r="AQ236" s="311"/>
      <c r="AR236" s="311"/>
      <c r="AS236" s="311"/>
      <c r="AT236" s="311"/>
      <c r="AU236" s="311"/>
      <c r="AV236" s="311"/>
      <c r="AW236" s="311"/>
      <c r="AX236" s="311"/>
      <c r="AY236" s="311"/>
      <c r="AZ236" s="311"/>
      <c r="BA236" s="311"/>
      <c r="BB236" s="311"/>
      <c r="BC236" s="311"/>
      <c r="BD236" s="311"/>
      <c r="BE236" s="311"/>
      <c r="BF236" s="311"/>
      <c r="BG236" s="311"/>
      <c r="BH236" s="311"/>
      <c r="BI236" s="311"/>
      <c r="BJ236" s="311"/>
      <c r="BK236" s="311"/>
      <c r="BL236" s="311"/>
      <c r="BM236" s="311"/>
      <c r="BN236" s="311"/>
      <c r="BO236" s="311"/>
      <c r="BP236" s="311"/>
      <c r="BQ236" s="311"/>
      <c r="BR236" s="311"/>
      <c r="BS236" s="311"/>
      <c r="BT236" s="311"/>
      <c r="BU236" s="311"/>
      <c r="BV236" s="311"/>
      <c r="BW236" s="311"/>
      <c r="BX236" s="311"/>
      <c r="BY236" s="311"/>
      <c r="BZ236" s="311"/>
      <c r="CA236" s="311"/>
      <c r="CB236" s="311"/>
      <c r="CC236" s="311"/>
      <c r="CD236" s="311"/>
      <c r="CE236" s="311"/>
      <c r="CF236" s="311"/>
    </row>
    <row r="237" spans="1:84" ht="12.65" customHeight="1" x14ac:dyDescent="0.35">
      <c r="A237" s="367" t="s">
        <v>355</v>
      </c>
      <c r="B237" s="371"/>
      <c r="C237" s="378"/>
      <c r="D237" s="371">
        <v>4857163.9000000004</v>
      </c>
      <c r="E237" s="371"/>
      <c r="F237" s="311"/>
      <c r="G237" s="311"/>
      <c r="H237" s="311"/>
      <c r="I237" s="311"/>
      <c r="J237" s="311"/>
      <c r="K237" s="311"/>
      <c r="L237" s="311"/>
      <c r="M237" s="311"/>
      <c r="N237" s="311"/>
      <c r="O237" s="311"/>
      <c r="P237" s="311"/>
      <c r="Q237" s="311"/>
      <c r="R237" s="311"/>
      <c r="S237" s="311"/>
      <c r="T237" s="311"/>
      <c r="U237" s="311"/>
      <c r="V237" s="311"/>
      <c r="W237" s="311"/>
      <c r="X237" s="311"/>
      <c r="Y237" s="311"/>
      <c r="Z237" s="311"/>
      <c r="AA237" s="311"/>
      <c r="AB237" s="311"/>
      <c r="AC237" s="311"/>
      <c r="AD237" s="311"/>
      <c r="AE237" s="311"/>
      <c r="AF237" s="311"/>
      <c r="AG237" s="311"/>
      <c r="AH237" s="311"/>
      <c r="AI237" s="311"/>
      <c r="AJ237" s="311"/>
      <c r="AK237" s="311"/>
      <c r="AL237" s="311"/>
      <c r="AM237" s="311"/>
      <c r="AN237" s="311"/>
      <c r="AO237" s="311"/>
      <c r="AP237" s="311"/>
      <c r="AQ237" s="311"/>
      <c r="AR237" s="311"/>
      <c r="AS237" s="311"/>
      <c r="AT237" s="311"/>
      <c r="AU237" s="311"/>
      <c r="AV237" s="311"/>
      <c r="AW237" s="311"/>
      <c r="AX237" s="311"/>
      <c r="AY237" s="311"/>
      <c r="AZ237" s="311"/>
      <c r="BA237" s="311"/>
      <c r="BB237" s="311"/>
      <c r="BC237" s="311"/>
      <c r="BD237" s="311"/>
      <c r="BE237" s="311"/>
      <c r="BF237" s="311"/>
      <c r="BG237" s="311"/>
      <c r="BH237" s="311"/>
      <c r="BI237" s="311"/>
      <c r="BJ237" s="311"/>
      <c r="BK237" s="311"/>
      <c r="BL237" s="311"/>
      <c r="BM237" s="311"/>
      <c r="BN237" s="311"/>
      <c r="BO237" s="311"/>
      <c r="BP237" s="311"/>
      <c r="BQ237" s="311"/>
      <c r="BR237" s="311"/>
      <c r="BS237" s="311"/>
      <c r="BT237" s="311"/>
      <c r="BU237" s="311"/>
      <c r="BV237" s="311"/>
      <c r="BW237" s="311"/>
      <c r="BX237" s="311"/>
      <c r="BY237" s="311"/>
      <c r="BZ237" s="311"/>
      <c r="CA237" s="311"/>
      <c r="CB237" s="311"/>
      <c r="CC237" s="311"/>
      <c r="CD237" s="311"/>
      <c r="CE237" s="311"/>
      <c r="CF237" s="311"/>
    </row>
    <row r="238" spans="1:84" ht="12.65" customHeight="1" x14ac:dyDescent="0.35">
      <c r="A238" s="393" t="s">
        <v>356</v>
      </c>
      <c r="B238" s="393"/>
      <c r="C238" s="393"/>
      <c r="D238" s="393"/>
      <c r="E238" s="393"/>
      <c r="F238" s="311"/>
      <c r="G238" s="311"/>
      <c r="H238" s="311"/>
      <c r="I238" s="311"/>
      <c r="J238" s="311"/>
      <c r="K238" s="311"/>
      <c r="L238" s="311"/>
      <c r="M238" s="311"/>
      <c r="N238" s="311"/>
      <c r="O238" s="311"/>
      <c r="P238" s="311"/>
      <c r="Q238" s="311"/>
      <c r="R238" s="311"/>
      <c r="S238" s="311"/>
      <c r="T238" s="311"/>
      <c r="U238" s="311"/>
      <c r="V238" s="311"/>
      <c r="W238" s="311"/>
      <c r="X238" s="311"/>
      <c r="Y238" s="311"/>
      <c r="Z238" s="311"/>
      <c r="AA238" s="311"/>
      <c r="AB238" s="311"/>
      <c r="AC238" s="311"/>
      <c r="AD238" s="311"/>
      <c r="AE238" s="311"/>
      <c r="AF238" s="311"/>
      <c r="AG238" s="311"/>
      <c r="AH238" s="311"/>
      <c r="AI238" s="311"/>
      <c r="AJ238" s="311"/>
      <c r="AK238" s="311"/>
      <c r="AL238" s="311"/>
      <c r="AM238" s="311"/>
      <c r="AN238" s="311"/>
      <c r="AO238" s="311"/>
      <c r="AP238" s="311"/>
      <c r="AQ238" s="311"/>
      <c r="AR238" s="311"/>
      <c r="AS238" s="311"/>
      <c r="AT238" s="311"/>
      <c r="AU238" s="311"/>
      <c r="AV238" s="311"/>
      <c r="AW238" s="311"/>
      <c r="AX238" s="311"/>
      <c r="AY238" s="311"/>
      <c r="AZ238" s="311"/>
      <c r="BA238" s="311"/>
      <c r="BB238" s="311"/>
      <c r="BC238" s="311"/>
      <c r="BD238" s="311"/>
      <c r="BE238" s="311"/>
      <c r="BF238" s="311"/>
      <c r="BG238" s="311"/>
      <c r="BH238" s="311"/>
      <c r="BI238" s="311"/>
      <c r="BJ238" s="311"/>
      <c r="BK238" s="311"/>
      <c r="BL238" s="311"/>
      <c r="BM238" s="311"/>
      <c r="BN238" s="311"/>
      <c r="BO238" s="311"/>
      <c r="BP238" s="311"/>
      <c r="BQ238" s="311"/>
      <c r="BR238" s="311"/>
      <c r="BS238" s="311"/>
      <c r="BT238" s="311"/>
      <c r="BU238" s="311"/>
      <c r="BV238" s="311"/>
      <c r="BW238" s="311"/>
      <c r="BX238" s="311"/>
      <c r="BY238" s="311"/>
      <c r="BZ238" s="311"/>
      <c r="CA238" s="311"/>
      <c r="CB238" s="311"/>
      <c r="CC238" s="311"/>
      <c r="CD238" s="311"/>
      <c r="CE238" s="311"/>
      <c r="CF238" s="311"/>
    </row>
    <row r="239" spans="1:84" ht="12.65" customHeight="1" x14ac:dyDescent="0.35">
      <c r="A239" s="369" t="s">
        <v>357</v>
      </c>
      <c r="B239" s="368" t="s">
        <v>256</v>
      </c>
      <c r="C239" s="376">
        <v>2227141.3000000007</v>
      </c>
      <c r="D239" s="371"/>
      <c r="E239" s="371"/>
      <c r="F239" s="311"/>
      <c r="G239" s="311"/>
      <c r="H239" s="311"/>
      <c r="I239" s="311"/>
      <c r="J239" s="311"/>
      <c r="K239" s="311"/>
      <c r="L239" s="311"/>
      <c r="M239" s="311"/>
      <c r="N239" s="311"/>
      <c r="O239" s="311"/>
      <c r="P239" s="311"/>
      <c r="Q239" s="311"/>
      <c r="R239" s="311"/>
      <c r="S239" s="311"/>
      <c r="T239" s="311"/>
      <c r="U239" s="311"/>
      <c r="V239" s="311"/>
      <c r="W239" s="311"/>
      <c r="X239" s="311"/>
      <c r="Y239" s="311"/>
      <c r="Z239" s="311"/>
      <c r="AA239" s="311"/>
      <c r="AB239" s="311"/>
      <c r="AC239" s="311"/>
      <c r="AD239" s="311"/>
      <c r="AE239" s="311"/>
      <c r="AF239" s="311"/>
      <c r="AG239" s="311"/>
      <c r="AH239" s="311"/>
      <c r="AI239" s="311"/>
      <c r="AJ239" s="311"/>
      <c r="AK239" s="311"/>
      <c r="AL239" s="311"/>
      <c r="AM239" s="311"/>
      <c r="AN239" s="311"/>
      <c r="AO239" s="311"/>
      <c r="AP239" s="311"/>
      <c r="AQ239" s="311"/>
      <c r="AR239" s="311"/>
      <c r="AS239" s="311"/>
      <c r="AT239" s="311"/>
      <c r="AU239" s="311"/>
      <c r="AV239" s="311"/>
      <c r="AW239" s="311"/>
      <c r="AX239" s="311"/>
      <c r="AY239" s="311"/>
      <c r="AZ239" s="311"/>
      <c r="BA239" s="311"/>
      <c r="BB239" s="311"/>
      <c r="BC239" s="311"/>
      <c r="BD239" s="311"/>
      <c r="BE239" s="311"/>
      <c r="BF239" s="311"/>
      <c r="BG239" s="311"/>
      <c r="BH239" s="311"/>
      <c r="BI239" s="311"/>
      <c r="BJ239" s="311"/>
      <c r="BK239" s="311"/>
      <c r="BL239" s="311"/>
      <c r="BM239" s="311"/>
      <c r="BN239" s="311"/>
      <c r="BO239" s="311"/>
      <c r="BP239" s="311"/>
      <c r="BQ239" s="311"/>
      <c r="BR239" s="311"/>
      <c r="BS239" s="311"/>
      <c r="BT239" s="311"/>
      <c r="BU239" s="311"/>
      <c r="BV239" s="311"/>
      <c r="BW239" s="311"/>
      <c r="BX239" s="311"/>
      <c r="BY239" s="311"/>
      <c r="BZ239" s="311"/>
      <c r="CA239" s="311"/>
      <c r="CB239" s="311"/>
      <c r="CC239" s="311"/>
      <c r="CD239" s="311"/>
      <c r="CE239" s="311"/>
      <c r="CF239" s="311"/>
    </row>
    <row r="240" spans="1:84" ht="12.65" customHeight="1" x14ac:dyDescent="0.35">
      <c r="A240" s="369" t="s">
        <v>356</v>
      </c>
      <c r="B240" s="368" t="s">
        <v>256</v>
      </c>
      <c r="C240" s="376"/>
      <c r="D240" s="371"/>
      <c r="E240" s="371"/>
      <c r="F240" s="311"/>
      <c r="G240" s="311"/>
      <c r="H240" s="311"/>
      <c r="I240" s="311"/>
      <c r="J240" s="311"/>
      <c r="K240" s="311"/>
      <c r="L240" s="311"/>
      <c r="M240" s="311"/>
      <c r="N240" s="311"/>
      <c r="O240" s="311"/>
      <c r="P240" s="311"/>
      <c r="Q240" s="311"/>
      <c r="R240" s="311"/>
      <c r="S240" s="311"/>
      <c r="T240" s="311"/>
      <c r="U240" s="311"/>
      <c r="V240" s="311"/>
      <c r="W240" s="311"/>
      <c r="X240" s="311"/>
      <c r="Y240" s="311"/>
      <c r="Z240" s="311"/>
      <c r="AA240" s="311"/>
      <c r="AB240" s="311"/>
      <c r="AC240" s="311"/>
      <c r="AD240" s="311"/>
      <c r="AE240" s="311"/>
      <c r="AF240" s="311"/>
      <c r="AG240" s="311"/>
      <c r="AH240" s="311"/>
      <c r="AI240" s="311"/>
      <c r="AJ240" s="311"/>
      <c r="AK240" s="311"/>
      <c r="AL240" s="311"/>
      <c r="AM240" s="311"/>
      <c r="AN240" s="311"/>
      <c r="AO240" s="311"/>
      <c r="AP240" s="311"/>
      <c r="AQ240" s="311"/>
      <c r="AR240" s="311"/>
      <c r="AS240" s="311"/>
      <c r="AT240" s="311"/>
      <c r="AU240" s="311"/>
      <c r="AV240" s="311"/>
      <c r="AW240" s="311"/>
      <c r="AX240" s="311"/>
      <c r="AY240" s="311"/>
      <c r="AZ240" s="311"/>
      <c r="BA240" s="311"/>
      <c r="BB240" s="311"/>
      <c r="BC240" s="311"/>
      <c r="BD240" s="311"/>
      <c r="BE240" s="311"/>
      <c r="BF240" s="311"/>
      <c r="BG240" s="311"/>
      <c r="BH240" s="311"/>
      <c r="BI240" s="311"/>
      <c r="BJ240" s="311"/>
      <c r="BK240" s="311"/>
      <c r="BL240" s="311"/>
      <c r="BM240" s="311"/>
      <c r="BN240" s="311"/>
      <c r="BO240" s="311"/>
      <c r="BP240" s="311"/>
      <c r="BQ240" s="311"/>
      <c r="BR240" s="311"/>
      <c r="BS240" s="311"/>
      <c r="BT240" s="311"/>
      <c r="BU240" s="311"/>
      <c r="BV240" s="311"/>
      <c r="BW240" s="311"/>
      <c r="BX240" s="311"/>
      <c r="BY240" s="311"/>
      <c r="BZ240" s="311"/>
      <c r="CA240" s="311"/>
      <c r="CB240" s="311"/>
      <c r="CC240" s="311"/>
      <c r="CD240" s="311"/>
      <c r="CE240" s="311"/>
      <c r="CF240" s="311"/>
    </row>
    <row r="241" spans="1:84" ht="12.65" customHeight="1" x14ac:dyDescent="0.35">
      <c r="A241" s="369" t="s">
        <v>358</v>
      </c>
      <c r="B241" s="371"/>
      <c r="C241" s="378"/>
      <c r="D241" s="371">
        <v>2227141.3000000007</v>
      </c>
      <c r="E241" s="371"/>
      <c r="F241" s="311"/>
      <c r="G241" s="311"/>
      <c r="H241" s="311"/>
      <c r="I241" s="311"/>
      <c r="J241" s="311"/>
      <c r="K241" s="311"/>
      <c r="L241" s="311"/>
      <c r="M241" s="311"/>
      <c r="N241" s="311"/>
      <c r="O241" s="311"/>
      <c r="P241" s="311"/>
      <c r="Q241" s="311"/>
      <c r="R241" s="311"/>
      <c r="S241" s="311"/>
      <c r="T241" s="311"/>
      <c r="U241" s="311"/>
      <c r="V241" s="311"/>
      <c r="W241" s="311"/>
      <c r="X241" s="311"/>
      <c r="Y241" s="311"/>
      <c r="Z241" s="311"/>
      <c r="AA241" s="311"/>
      <c r="AB241" s="311"/>
      <c r="AC241" s="311"/>
      <c r="AD241" s="311"/>
      <c r="AE241" s="311"/>
      <c r="AF241" s="311"/>
      <c r="AG241" s="311"/>
      <c r="AH241" s="311"/>
      <c r="AI241" s="311"/>
      <c r="AJ241" s="311"/>
      <c r="AK241" s="311"/>
      <c r="AL241" s="311"/>
      <c r="AM241" s="311"/>
      <c r="AN241" s="311"/>
      <c r="AO241" s="311"/>
      <c r="AP241" s="311"/>
      <c r="AQ241" s="311"/>
      <c r="AR241" s="311"/>
      <c r="AS241" s="311"/>
      <c r="AT241" s="311"/>
      <c r="AU241" s="311"/>
      <c r="AV241" s="311"/>
      <c r="AW241" s="311"/>
      <c r="AX241" s="311"/>
      <c r="AY241" s="311"/>
      <c r="AZ241" s="311"/>
      <c r="BA241" s="311"/>
      <c r="BB241" s="311"/>
      <c r="BC241" s="311"/>
      <c r="BD241" s="311"/>
      <c r="BE241" s="311"/>
      <c r="BF241" s="311"/>
      <c r="BG241" s="311"/>
      <c r="BH241" s="311"/>
      <c r="BI241" s="311"/>
      <c r="BJ241" s="311"/>
      <c r="BK241" s="311"/>
      <c r="BL241" s="311"/>
      <c r="BM241" s="311"/>
      <c r="BN241" s="311"/>
      <c r="BO241" s="311"/>
      <c r="BP241" s="311"/>
      <c r="BQ241" s="311"/>
      <c r="BR241" s="311"/>
      <c r="BS241" s="311"/>
      <c r="BT241" s="311"/>
      <c r="BU241" s="311"/>
      <c r="BV241" s="311"/>
      <c r="BW241" s="311"/>
      <c r="BX241" s="311"/>
      <c r="BY241" s="311"/>
      <c r="BZ241" s="311"/>
      <c r="CA241" s="311"/>
      <c r="CB241" s="311"/>
      <c r="CC241" s="311"/>
      <c r="CD241" s="311"/>
      <c r="CE241" s="311"/>
      <c r="CF241" s="311"/>
    </row>
    <row r="242" spans="1:84" ht="12.65" customHeight="1" x14ac:dyDescent="0.35">
      <c r="A242" s="369"/>
      <c r="B242" s="371"/>
      <c r="C242" s="378"/>
      <c r="D242" s="371"/>
      <c r="E242" s="371"/>
      <c r="F242" s="311"/>
      <c r="G242" s="311"/>
      <c r="H242" s="311"/>
      <c r="I242" s="311"/>
      <c r="J242" s="311"/>
      <c r="K242" s="311"/>
      <c r="L242" s="311"/>
      <c r="M242" s="311"/>
      <c r="N242" s="311"/>
      <c r="O242" s="311"/>
      <c r="P242" s="311"/>
      <c r="Q242" s="311"/>
      <c r="R242" s="311"/>
      <c r="S242" s="311"/>
      <c r="T242" s="311"/>
      <c r="U242" s="311"/>
      <c r="V242" s="311"/>
      <c r="W242" s="311"/>
      <c r="X242" s="311"/>
      <c r="Y242" s="311"/>
      <c r="Z242" s="311"/>
      <c r="AA242" s="311"/>
      <c r="AB242" s="311"/>
      <c r="AC242" s="311"/>
      <c r="AD242" s="311"/>
      <c r="AE242" s="311"/>
      <c r="AF242" s="311"/>
      <c r="AG242" s="311"/>
      <c r="AH242" s="311"/>
      <c r="AI242" s="311"/>
      <c r="AJ242" s="311"/>
      <c r="AK242" s="311"/>
      <c r="AL242" s="311"/>
      <c r="AM242" s="311"/>
      <c r="AN242" s="311"/>
      <c r="AO242" s="311"/>
      <c r="AP242" s="311"/>
      <c r="AQ242" s="311"/>
      <c r="AR242" s="311"/>
      <c r="AS242" s="311"/>
      <c r="AT242" s="311"/>
      <c r="AU242" s="311"/>
      <c r="AV242" s="311"/>
      <c r="AW242" s="311"/>
      <c r="AX242" s="311"/>
      <c r="AY242" s="311"/>
      <c r="AZ242" s="311"/>
      <c r="BA242" s="311"/>
      <c r="BB242" s="311"/>
      <c r="BC242" s="311"/>
      <c r="BD242" s="311"/>
      <c r="BE242" s="311"/>
      <c r="BF242" s="311"/>
      <c r="BG242" s="311"/>
      <c r="BH242" s="311"/>
      <c r="BI242" s="311"/>
      <c r="BJ242" s="311"/>
      <c r="BK242" s="311"/>
      <c r="BL242" s="311"/>
      <c r="BM242" s="311"/>
      <c r="BN242" s="311"/>
      <c r="BO242" s="311"/>
      <c r="BP242" s="311"/>
      <c r="BQ242" s="311"/>
      <c r="BR242" s="311"/>
      <c r="BS242" s="311"/>
      <c r="BT242" s="311"/>
      <c r="BU242" s="311"/>
      <c r="BV242" s="311"/>
      <c r="BW242" s="311"/>
      <c r="BX242" s="311"/>
      <c r="BY242" s="311"/>
      <c r="BZ242" s="311"/>
      <c r="CA242" s="311"/>
      <c r="CB242" s="311"/>
      <c r="CC242" s="311"/>
      <c r="CD242" s="311"/>
      <c r="CE242" s="311"/>
      <c r="CF242" s="311"/>
    </row>
    <row r="243" spans="1:84" ht="12.65" customHeight="1" x14ac:dyDescent="0.35">
      <c r="A243" s="369" t="s">
        <v>359</v>
      </c>
      <c r="B243" s="371"/>
      <c r="C243" s="378"/>
      <c r="D243" s="371">
        <v>159884005.24000001</v>
      </c>
      <c r="E243" s="371"/>
      <c r="F243" s="311"/>
      <c r="G243" s="311"/>
      <c r="H243" s="311"/>
      <c r="I243" s="311"/>
      <c r="J243" s="311"/>
      <c r="K243" s="311"/>
      <c r="L243" s="311"/>
      <c r="M243" s="311"/>
      <c r="N243" s="311"/>
      <c r="O243" s="311"/>
      <c r="P243" s="311"/>
      <c r="Q243" s="311"/>
      <c r="R243" s="311"/>
      <c r="S243" s="311"/>
      <c r="T243" s="311"/>
      <c r="U243" s="311"/>
      <c r="V243" s="311"/>
      <c r="W243" s="311"/>
      <c r="X243" s="311"/>
      <c r="Y243" s="311"/>
      <c r="Z243" s="311"/>
      <c r="AA243" s="311"/>
      <c r="AB243" s="311"/>
      <c r="AC243" s="311"/>
      <c r="AD243" s="311"/>
      <c r="AE243" s="311"/>
      <c r="AF243" s="311"/>
      <c r="AG243" s="311"/>
      <c r="AH243" s="311"/>
      <c r="AI243" s="311"/>
      <c r="AJ243" s="311"/>
      <c r="AK243" s="311"/>
      <c r="AL243" s="311"/>
      <c r="AM243" s="311"/>
      <c r="AN243" s="311"/>
      <c r="AO243" s="311"/>
      <c r="AP243" s="311"/>
      <c r="AQ243" s="311"/>
      <c r="AR243" s="311"/>
      <c r="AS243" s="311"/>
      <c r="AT243" s="311"/>
      <c r="AU243" s="311"/>
      <c r="AV243" s="311"/>
      <c r="AW243" s="311"/>
      <c r="AX243" s="311"/>
      <c r="AY243" s="311"/>
      <c r="AZ243" s="311"/>
      <c r="BA243" s="311"/>
      <c r="BB243" s="311"/>
      <c r="BC243" s="311"/>
      <c r="BD243" s="311"/>
      <c r="BE243" s="311"/>
      <c r="BF243" s="311"/>
      <c r="BG243" s="311"/>
      <c r="BH243" s="311"/>
      <c r="BI243" s="311"/>
      <c r="BJ243" s="311"/>
      <c r="BK243" s="311"/>
      <c r="BL243" s="311"/>
      <c r="BM243" s="311"/>
      <c r="BN243" s="311"/>
      <c r="BO243" s="311"/>
      <c r="BP243" s="311"/>
      <c r="BQ243" s="311"/>
      <c r="BR243" s="311"/>
      <c r="BS243" s="311"/>
      <c r="BT243" s="311"/>
      <c r="BU243" s="311"/>
      <c r="BV243" s="311"/>
      <c r="BW243" s="311"/>
      <c r="BX243" s="311"/>
      <c r="BY243" s="311"/>
      <c r="BZ243" s="311"/>
      <c r="CA243" s="311"/>
      <c r="CB243" s="311"/>
      <c r="CC243" s="311"/>
      <c r="CD243" s="311"/>
      <c r="CE243" s="311"/>
      <c r="CF243" s="311"/>
    </row>
    <row r="244" spans="1:84" ht="12.65" customHeight="1" x14ac:dyDescent="0.35">
      <c r="A244" s="369"/>
      <c r="B244" s="369"/>
      <c r="C244" s="378"/>
      <c r="D244" s="371"/>
      <c r="E244" s="371"/>
      <c r="F244" s="311"/>
      <c r="G244" s="311"/>
      <c r="H244" s="311"/>
      <c r="I244" s="311"/>
      <c r="J244" s="311"/>
      <c r="K244" s="311"/>
      <c r="L244" s="311"/>
      <c r="M244" s="311"/>
      <c r="N244" s="311"/>
      <c r="O244" s="311"/>
      <c r="P244" s="311"/>
      <c r="Q244" s="311"/>
      <c r="R244" s="311"/>
      <c r="S244" s="311"/>
      <c r="T244" s="311"/>
      <c r="U244" s="311"/>
      <c r="V244" s="311"/>
      <c r="W244" s="311"/>
      <c r="X244" s="311"/>
      <c r="Y244" s="311"/>
      <c r="Z244" s="311"/>
      <c r="AA244" s="311"/>
      <c r="AB244" s="311"/>
      <c r="AC244" s="311"/>
      <c r="AD244" s="311"/>
      <c r="AE244" s="311"/>
      <c r="AF244" s="311"/>
      <c r="AG244" s="311"/>
      <c r="AH244" s="311"/>
      <c r="AI244" s="311"/>
      <c r="AJ244" s="311"/>
      <c r="AK244" s="311"/>
      <c r="AL244" s="311"/>
      <c r="AM244" s="311"/>
      <c r="AN244" s="311"/>
      <c r="AO244" s="311"/>
      <c r="AP244" s="311"/>
      <c r="AQ244" s="311"/>
      <c r="AR244" s="311"/>
      <c r="AS244" s="311"/>
      <c r="AT244" s="311"/>
      <c r="AU244" s="311"/>
      <c r="AV244" s="311"/>
      <c r="AW244" s="311"/>
      <c r="AX244" s="311"/>
      <c r="AY244" s="311"/>
      <c r="AZ244" s="311"/>
      <c r="BA244" s="311"/>
      <c r="BB244" s="311"/>
      <c r="BC244" s="311"/>
      <c r="BD244" s="311"/>
      <c r="BE244" s="311"/>
      <c r="BF244" s="311"/>
      <c r="BG244" s="311"/>
      <c r="BH244" s="311"/>
      <c r="BI244" s="311"/>
      <c r="BJ244" s="311"/>
      <c r="BK244" s="311"/>
      <c r="BL244" s="311"/>
      <c r="BM244" s="311"/>
      <c r="BN244" s="311"/>
      <c r="BO244" s="311"/>
      <c r="BP244" s="311"/>
      <c r="BQ244" s="311"/>
      <c r="BR244" s="311"/>
      <c r="BS244" s="311"/>
      <c r="BT244" s="311"/>
      <c r="BU244" s="311"/>
      <c r="BV244" s="311"/>
      <c r="BW244" s="311"/>
      <c r="BX244" s="311"/>
      <c r="BY244" s="311"/>
      <c r="BZ244" s="311"/>
      <c r="CA244" s="311"/>
      <c r="CB244" s="311"/>
      <c r="CC244" s="311"/>
      <c r="CD244" s="311"/>
      <c r="CE244" s="311"/>
      <c r="CF244" s="311"/>
    </row>
    <row r="245" spans="1:84" ht="12.65" customHeight="1" x14ac:dyDescent="0.35">
      <c r="A245" s="369"/>
      <c r="B245" s="369"/>
      <c r="C245" s="378"/>
      <c r="D245" s="371"/>
      <c r="E245" s="371"/>
      <c r="F245" s="311"/>
      <c r="G245" s="311"/>
      <c r="H245" s="311"/>
      <c r="I245" s="311"/>
      <c r="J245" s="311"/>
      <c r="K245" s="311"/>
      <c r="L245" s="311"/>
      <c r="M245" s="311"/>
      <c r="N245" s="311"/>
      <c r="O245" s="311"/>
      <c r="P245" s="311"/>
      <c r="Q245" s="311"/>
      <c r="R245" s="311"/>
      <c r="S245" s="311"/>
      <c r="T245" s="311"/>
      <c r="U245" s="311"/>
      <c r="V245" s="311"/>
      <c r="W245" s="311"/>
      <c r="X245" s="311"/>
      <c r="Y245" s="311"/>
      <c r="Z245" s="311"/>
      <c r="AA245" s="311"/>
      <c r="AB245" s="311"/>
      <c r="AC245" s="311"/>
      <c r="AD245" s="311"/>
      <c r="AE245" s="311"/>
      <c r="AF245" s="311"/>
      <c r="AG245" s="311"/>
      <c r="AH245" s="311"/>
      <c r="AI245" s="311"/>
      <c r="AJ245" s="311"/>
      <c r="AK245" s="311"/>
      <c r="AL245" s="311"/>
      <c r="AM245" s="311"/>
      <c r="AN245" s="311"/>
      <c r="AO245" s="311"/>
      <c r="AP245" s="311"/>
      <c r="AQ245" s="311"/>
      <c r="AR245" s="311"/>
      <c r="AS245" s="311"/>
      <c r="AT245" s="311"/>
      <c r="AU245" s="311"/>
      <c r="AV245" s="311"/>
      <c r="AW245" s="311"/>
      <c r="AX245" s="311"/>
      <c r="AY245" s="311"/>
      <c r="AZ245" s="311"/>
      <c r="BA245" s="311"/>
      <c r="BB245" s="311"/>
      <c r="BC245" s="311"/>
      <c r="BD245" s="311"/>
      <c r="BE245" s="311"/>
      <c r="BF245" s="311"/>
      <c r="BG245" s="311"/>
      <c r="BH245" s="311"/>
      <c r="BI245" s="311"/>
      <c r="BJ245" s="311"/>
      <c r="BK245" s="311"/>
      <c r="BL245" s="311"/>
      <c r="BM245" s="311"/>
      <c r="BN245" s="311"/>
      <c r="BO245" s="311"/>
      <c r="BP245" s="311"/>
      <c r="BQ245" s="311"/>
      <c r="BR245" s="311"/>
      <c r="BS245" s="311"/>
      <c r="BT245" s="311"/>
      <c r="BU245" s="311"/>
      <c r="BV245" s="311"/>
      <c r="BW245" s="311"/>
      <c r="BX245" s="311"/>
      <c r="BY245" s="311"/>
      <c r="BZ245" s="311"/>
      <c r="CA245" s="311"/>
      <c r="CB245" s="311"/>
      <c r="CC245" s="311"/>
      <c r="CD245" s="311"/>
      <c r="CE245" s="311"/>
      <c r="CF245" s="311"/>
    </row>
    <row r="246" spans="1:84" ht="12.65" customHeight="1" x14ac:dyDescent="0.35">
      <c r="A246" s="369"/>
      <c r="B246" s="369"/>
      <c r="C246" s="378"/>
      <c r="D246" s="371"/>
      <c r="E246" s="371"/>
      <c r="F246" s="311"/>
      <c r="G246" s="311"/>
      <c r="H246" s="311"/>
      <c r="I246" s="311"/>
      <c r="J246" s="311"/>
      <c r="K246" s="311"/>
      <c r="L246" s="311"/>
      <c r="M246" s="311"/>
      <c r="N246" s="311"/>
      <c r="O246" s="311"/>
      <c r="P246" s="311"/>
      <c r="Q246" s="311"/>
      <c r="R246" s="311"/>
      <c r="S246" s="311"/>
      <c r="T246" s="311"/>
      <c r="U246" s="311"/>
      <c r="V246" s="311"/>
      <c r="W246" s="311"/>
      <c r="X246" s="311"/>
      <c r="Y246" s="311"/>
      <c r="Z246" s="311"/>
      <c r="AA246" s="311"/>
      <c r="AB246" s="311"/>
      <c r="AC246" s="311"/>
      <c r="AD246" s="311"/>
      <c r="AE246" s="311"/>
      <c r="AF246" s="311"/>
      <c r="AG246" s="311"/>
      <c r="AH246" s="311"/>
      <c r="AI246" s="311"/>
      <c r="AJ246" s="311"/>
      <c r="AK246" s="311"/>
      <c r="AL246" s="311"/>
      <c r="AM246" s="311"/>
      <c r="AN246" s="311"/>
      <c r="AO246" s="311"/>
      <c r="AP246" s="311"/>
      <c r="AQ246" s="311"/>
      <c r="AR246" s="311"/>
      <c r="AS246" s="311"/>
      <c r="AT246" s="311"/>
      <c r="AU246" s="311"/>
      <c r="AV246" s="311"/>
      <c r="AW246" s="311"/>
      <c r="AX246" s="311"/>
      <c r="AY246" s="311"/>
      <c r="AZ246" s="311"/>
      <c r="BA246" s="311"/>
      <c r="BB246" s="311"/>
      <c r="BC246" s="311"/>
      <c r="BD246" s="311"/>
      <c r="BE246" s="311"/>
      <c r="BF246" s="311"/>
      <c r="BG246" s="311"/>
      <c r="BH246" s="311"/>
      <c r="BI246" s="311"/>
      <c r="BJ246" s="311"/>
      <c r="BK246" s="311"/>
      <c r="BL246" s="311"/>
      <c r="BM246" s="311"/>
      <c r="BN246" s="311"/>
      <c r="BO246" s="311"/>
      <c r="BP246" s="311"/>
      <c r="BQ246" s="311"/>
      <c r="BR246" s="311"/>
      <c r="BS246" s="311"/>
      <c r="BT246" s="311"/>
      <c r="BU246" s="311"/>
      <c r="BV246" s="311"/>
      <c r="BW246" s="311"/>
      <c r="BX246" s="311"/>
      <c r="BY246" s="311"/>
      <c r="BZ246" s="311"/>
      <c r="CA246" s="311"/>
      <c r="CB246" s="311"/>
      <c r="CC246" s="311"/>
      <c r="CD246" s="311"/>
      <c r="CE246" s="311"/>
      <c r="CF246" s="311"/>
    </row>
    <row r="247" spans="1:84" ht="12.65" customHeight="1" x14ac:dyDescent="0.35">
      <c r="A247" s="369"/>
      <c r="B247" s="369"/>
      <c r="C247" s="378"/>
      <c r="D247" s="371"/>
      <c r="E247" s="371"/>
      <c r="F247" s="311"/>
      <c r="G247" s="311"/>
      <c r="H247" s="311"/>
      <c r="I247" s="311"/>
      <c r="J247" s="311"/>
      <c r="K247" s="311"/>
      <c r="L247" s="311"/>
      <c r="M247" s="311"/>
      <c r="N247" s="311"/>
      <c r="O247" s="311"/>
      <c r="P247" s="311"/>
      <c r="Q247" s="311"/>
      <c r="R247" s="311"/>
      <c r="S247" s="311"/>
      <c r="T247" s="311"/>
      <c r="U247" s="311"/>
      <c r="V247" s="311"/>
      <c r="W247" s="311"/>
      <c r="X247" s="311"/>
      <c r="Y247" s="311"/>
      <c r="Z247" s="311"/>
      <c r="AA247" s="311"/>
      <c r="AB247" s="311"/>
      <c r="AC247" s="311"/>
      <c r="AD247" s="311"/>
      <c r="AE247" s="311"/>
      <c r="AF247" s="311"/>
      <c r="AG247" s="311"/>
      <c r="AH247" s="311"/>
      <c r="AI247" s="311"/>
      <c r="AJ247" s="311"/>
      <c r="AK247" s="311"/>
      <c r="AL247" s="311"/>
      <c r="AM247" s="311"/>
      <c r="AN247" s="311"/>
      <c r="AO247" s="311"/>
      <c r="AP247" s="311"/>
      <c r="AQ247" s="311"/>
      <c r="AR247" s="311"/>
      <c r="AS247" s="311"/>
      <c r="AT247" s="311"/>
      <c r="AU247" s="311"/>
      <c r="AV247" s="311"/>
      <c r="AW247" s="311"/>
      <c r="AX247" s="311"/>
      <c r="AY247" s="311"/>
      <c r="AZ247" s="311"/>
      <c r="BA247" s="311"/>
      <c r="BB247" s="311"/>
      <c r="BC247" s="311"/>
      <c r="BD247" s="311"/>
      <c r="BE247" s="311"/>
      <c r="BF247" s="311"/>
      <c r="BG247" s="311"/>
      <c r="BH247" s="311"/>
      <c r="BI247" s="311"/>
      <c r="BJ247" s="311"/>
      <c r="BK247" s="311"/>
      <c r="BL247" s="311"/>
      <c r="BM247" s="311"/>
      <c r="BN247" s="311"/>
      <c r="BO247" s="311"/>
      <c r="BP247" s="311"/>
      <c r="BQ247" s="311"/>
      <c r="BR247" s="311"/>
      <c r="BS247" s="311"/>
      <c r="BT247" s="311"/>
      <c r="BU247" s="311"/>
      <c r="BV247" s="311"/>
      <c r="BW247" s="311"/>
      <c r="BX247" s="311"/>
      <c r="BY247" s="311"/>
      <c r="BZ247" s="311"/>
      <c r="CA247" s="311"/>
      <c r="CB247" s="311"/>
      <c r="CC247" s="311"/>
      <c r="CD247" s="311"/>
      <c r="CE247" s="311"/>
      <c r="CF247" s="311"/>
    </row>
    <row r="248" spans="1:84" ht="21.75" customHeight="1" x14ac:dyDescent="0.35">
      <c r="A248" s="369"/>
      <c r="B248" s="369"/>
      <c r="C248" s="378"/>
      <c r="D248" s="371"/>
      <c r="E248" s="371"/>
      <c r="F248" s="311"/>
      <c r="G248" s="311"/>
      <c r="H248" s="311"/>
      <c r="I248" s="311"/>
      <c r="J248" s="311"/>
      <c r="K248" s="311"/>
      <c r="L248" s="311"/>
      <c r="M248" s="311"/>
      <c r="N248" s="311"/>
      <c r="O248" s="311"/>
      <c r="P248" s="311"/>
      <c r="Q248" s="311"/>
      <c r="R248" s="311"/>
      <c r="S248" s="311"/>
      <c r="T248" s="311"/>
      <c r="U248" s="311"/>
      <c r="V248" s="311"/>
      <c r="W248" s="311"/>
      <c r="X248" s="311"/>
      <c r="Y248" s="311"/>
      <c r="Z248" s="311"/>
      <c r="AA248" s="311"/>
      <c r="AB248" s="311"/>
      <c r="AC248" s="311"/>
      <c r="AD248" s="311"/>
      <c r="AE248" s="311"/>
      <c r="AF248" s="311"/>
      <c r="AG248" s="311"/>
      <c r="AH248" s="311"/>
      <c r="AI248" s="311"/>
      <c r="AJ248" s="311"/>
      <c r="AK248" s="311"/>
      <c r="AL248" s="311"/>
      <c r="AM248" s="311"/>
      <c r="AN248" s="311"/>
      <c r="AO248" s="311"/>
      <c r="AP248" s="311"/>
      <c r="AQ248" s="311"/>
      <c r="AR248" s="311"/>
      <c r="AS248" s="311"/>
      <c r="AT248" s="311"/>
      <c r="AU248" s="311"/>
      <c r="AV248" s="311"/>
      <c r="AW248" s="311"/>
      <c r="AX248" s="311"/>
      <c r="AY248" s="311"/>
      <c r="AZ248" s="311"/>
      <c r="BA248" s="311"/>
      <c r="BB248" s="311"/>
      <c r="BC248" s="311"/>
      <c r="BD248" s="311"/>
      <c r="BE248" s="311"/>
      <c r="BF248" s="311"/>
      <c r="BG248" s="311"/>
      <c r="BH248" s="311"/>
      <c r="BI248" s="311"/>
      <c r="BJ248" s="311"/>
      <c r="BK248" s="311"/>
      <c r="BL248" s="311"/>
      <c r="BM248" s="311"/>
      <c r="BN248" s="311"/>
      <c r="BO248" s="311"/>
      <c r="BP248" s="311"/>
      <c r="BQ248" s="311"/>
      <c r="BR248" s="311"/>
      <c r="BS248" s="311"/>
      <c r="BT248" s="311"/>
      <c r="BU248" s="311"/>
      <c r="BV248" s="311"/>
      <c r="BW248" s="311"/>
      <c r="BX248" s="311"/>
      <c r="BY248" s="311"/>
      <c r="BZ248" s="311"/>
      <c r="CA248" s="311"/>
      <c r="CB248" s="311"/>
      <c r="CC248" s="311"/>
      <c r="CD248" s="311"/>
      <c r="CE248" s="311"/>
      <c r="CF248" s="311"/>
    </row>
    <row r="249" spans="1:84" ht="12.45" customHeight="1" x14ac:dyDescent="0.35">
      <c r="A249" s="385" t="s">
        <v>360</v>
      </c>
      <c r="B249" s="385"/>
      <c r="C249" s="385"/>
      <c r="D249" s="385"/>
      <c r="E249" s="385"/>
      <c r="F249" s="311"/>
      <c r="G249" s="311"/>
      <c r="H249" s="311"/>
      <c r="I249" s="311"/>
      <c r="J249" s="311"/>
      <c r="K249" s="311"/>
      <c r="L249" s="311"/>
      <c r="M249" s="311"/>
      <c r="N249" s="311"/>
      <c r="O249" s="311"/>
      <c r="P249" s="311"/>
      <c r="Q249" s="311"/>
      <c r="R249" s="311"/>
      <c r="S249" s="311"/>
      <c r="T249" s="311"/>
      <c r="U249" s="311"/>
      <c r="V249" s="311"/>
      <c r="W249" s="311"/>
      <c r="X249" s="311"/>
      <c r="Y249" s="311"/>
      <c r="Z249" s="311"/>
      <c r="AA249" s="311"/>
      <c r="AB249" s="311"/>
      <c r="AC249" s="311"/>
      <c r="AD249" s="311"/>
      <c r="AE249" s="311"/>
      <c r="AF249" s="311"/>
      <c r="AG249" s="311"/>
      <c r="AH249" s="311"/>
      <c r="AI249" s="311"/>
      <c r="AJ249" s="311"/>
      <c r="AK249" s="311"/>
      <c r="AL249" s="311"/>
      <c r="AM249" s="311"/>
      <c r="AN249" s="311"/>
      <c r="AO249" s="311"/>
      <c r="AP249" s="311"/>
      <c r="AQ249" s="311"/>
      <c r="AR249" s="311"/>
      <c r="AS249" s="311"/>
      <c r="AT249" s="311"/>
      <c r="AU249" s="311"/>
      <c r="AV249" s="311"/>
      <c r="AW249" s="311"/>
      <c r="AX249" s="311"/>
      <c r="AY249" s="311"/>
      <c r="AZ249" s="311"/>
      <c r="BA249" s="311"/>
      <c r="BB249" s="311"/>
      <c r="BC249" s="311"/>
      <c r="BD249" s="311"/>
      <c r="BE249" s="311"/>
      <c r="BF249" s="311"/>
      <c r="BG249" s="311"/>
      <c r="BH249" s="311"/>
      <c r="BI249" s="311"/>
      <c r="BJ249" s="311"/>
      <c r="BK249" s="311"/>
      <c r="BL249" s="311"/>
      <c r="BM249" s="311"/>
      <c r="BN249" s="311"/>
      <c r="BO249" s="311"/>
      <c r="BP249" s="311"/>
      <c r="BQ249" s="311"/>
      <c r="BR249" s="311"/>
      <c r="BS249" s="311"/>
      <c r="BT249" s="311"/>
      <c r="BU249" s="311"/>
      <c r="BV249" s="311"/>
      <c r="BW249" s="311"/>
      <c r="BX249" s="311"/>
      <c r="BY249" s="311"/>
      <c r="BZ249" s="311"/>
      <c r="CA249" s="311"/>
      <c r="CB249" s="311"/>
      <c r="CC249" s="311"/>
      <c r="CD249" s="311"/>
      <c r="CE249" s="311"/>
      <c r="CF249" s="311"/>
    </row>
    <row r="250" spans="1:84" ht="11.25" customHeight="1" x14ac:dyDescent="0.35">
      <c r="A250" s="393" t="s">
        <v>361</v>
      </c>
      <c r="B250" s="393"/>
      <c r="C250" s="393"/>
      <c r="D250" s="393"/>
      <c r="E250" s="393"/>
      <c r="F250" s="311"/>
      <c r="G250" s="311"/>
      <c r="H250" s="311"/>
      <c r="I250" s="311"/>
      <c r="J250" s="311"/>
      <c r="K250" s="311"/>
      <c r="L250" s="311"/>
      <c r="M250" s="311"/>
      <c r="N250" s="311"/>
      <c r="O250" s="311"/>
      <c r="P250" s="311"/>
      <c r="Q250" s="311"/>
      <c r="R250" s="311"/>
      <c r="S250" s="311"/>
      <c r="T250" s="311"/>
      <c r="U250" s="311"/>
      <c r="V250" s="311"/>
      <c r="W250" s="311"/>
      <c r="X250" s="311"/>
      <c r="Y250" s="311"/>
      <c r="Z250" s="311"/>
      <c r="AA250" s="311"/>
      <c r="AB250" s="311"/>
      <c r="AC250" s="311"/>
      <c r="AD250" s="311"/>
      <c r="AE250" s="311"/>
      <c r="AF250" s="311"/>
      <c r="AG250" s="311"/>
      <c r="AH250" s="311"/>
      <c r="AI250" s="311"/>
      <c r="AJ250" s="311"/>
      <c r="AK250" s="311"/>
      <c r="AL250" s="311"/>
      <c r="AM250" s="311"/>
      <c r="AN250" s="311"/>
      <c r="AO250" s="311"/>
      <c r="AP250" s="311"/>
      <c r="AQ250" s="311"/>
      <c r="AR250" s="311"/>
      <c r="AS250" s="311"/>
      <c r="AT250" s="311"/>
      <c r="AU250" s="311"/>
      <c r="AV250" s="311"/>
      <c r="AW250" s="311"/>
      <c r="AX250" s="311"/>
      <c r="AY250" s="311"/>
      <c r="AZ250" s="311"/>
      <c r="BA250" s="311"/>
      <c r="BB250" s="311"/>
      <c r="BC250" s="311"/>
      <c r="BD250" s="311"/>
      <c r="BE250" s="311"/>
      <c r="BF250" s="311"/>
      <c r="BG250" s="311"/>
      <c r="BH250" s="311"/>
      <c r="BI250" s="311"/>
      <c r="BJ250" s="311"/>
      <c r="BK250" s="311"/>
      <c r="BL250" s="311"/>
      <c r="BM250" s="311"/>
      <c r="BN250" s="311"/>
      <c r="BO250" s="311"/>
      <c r="BP250" s="311"/>
      <c r="BQ250" s="311"/>
      <c r="BR250" s="311"/>
      <c r="BS250" s="311"/>
      <c r="BT250" s="311"/>
      <c r="BU250" s="311"/>
      <c r="BV250" s="311"/>
      <c r="BW250" s="311"/>
      <c r="BX250" s="311"/>
      <c r="BY250" s="311"/>
      <c r="BZ250" s="311"/>
      <c r="CA250" s="311"/>
      <c r="CB250" s="311"/>
      <c r="CC250" s="311"/>
      <c r="CD250" s="311"/>
      <c r="CE250" s="311"/>
      <c r="CF250" s="311"/>
    </row>
    <row r="251" spans="1:84" ht="12.45" customHeight="1" x14ac:dyDescent="0.35">
      <c r="A251" s="369" t="s">
        <v>362</v>
      </c>
      <c r="B251" s="368" t="s">
        <v>256</v>
      </c>
      <c r="C251" s="376">
        <v>68625442.319999993</v>
      </c>
      <c r="D251" s="371"/>
      <c r="E251" s="371"/>
      <c r="F251" s="311"/>
      <c r="G251" s="311"/>
      <c r="H251" s="311"/>
      <c r="I251" s="311"/>
      <c r="J251" s="311"/>
      <c r="K251" s="311"/>
      <c r="L251" s="311"/>
      <c r="M251" s="311"/>
      <c r="N251" s="311"/>
      <c r="O251" s="311"/>
      <c r="P251" s="311"/>
      <c r="Q251" s="311"/>
      <c r="R251" s="311"/>
      <c r="S251" s="311"/>
      <c r="T251" s="311"/>
      <c r="U251" s="311"/>
      <c r="V251" s="311"/>
      <c r="W251" s="311"/>
      <c r="X251" s="311"/>
      <c r="Y251" s="311"/>
      <c r="Z251" s="311"/>
      <c r="AA251" s="311"/>
      <c r="AB251" s="311"/>
      <c r="AC251" s="311"/>
      <c r="AD251" s="311"/>
      <c r="AE251" s="311"/>
      <c r="AF251" s="311"/>
      <c r="AG251" s="311"/>
      <c r="AH251" s="311"/>
      <c r="AI251" s="311"/>
      <c r="AJ251" s="311"/>
      <c r="AK251" s="311"/>
      <c r="AL251" s="311"/>
      <c r="AM251" s="311"/>
      <c r="AN251" s="311"/>
      <c r="AO251" s="311"/>
      <c r="AP251" s="311"/>
      <c r="AQ251" s="311"/>
      <c r="AR251" s="311"/>
      <c r="AS251" s="311"/>
      <c r="AT251" s="311"/>
      <c r="AU251" s="311"/>
      <c r="AV251" s="311"/>
      <c r="AW251" s="311"/>
      <c r="AX251" s="311"/>
      <c r="AY251" s="311"/>
      <c r="AZ251" s="311"/>
      <c r="BA251" s="311"/>
      <c r="BB251" s="311"/>
      <c r="BC251" s="311"/>
      <c r="BD251" s="311"/>
      <c r="BE251" s="311"/>
      <c r="BF251" s="311"/>
      <c r="BG251" s="311"/>
      <c r="BH251" s="311"/>
      <c r="BI251" s="311"/>
      <c r="BJ251" s="311"/>
      <c r="BK251" s="311"/>
      <c r="BL251" s="311"/>
      <c r="BM251" s="311"/>
      <c r="BN251" s="311"/>
      <c r="BO251" s="311"/>
      <c r="BP251" s="311"/>
      <c r="BQ251" s="311"/>
      <c r="BR251" s="311"/>
      <c r="BS251" s="311"/>
      <c r="BT251" s="311"/>
      <c r="BU251" s="311"/>
      <c r="BV251" s="311"/>
      <c r="BW251" s="311"/>
      <c r="BX251" s="311"/>
      <c r="BY251" s="311"/>
      <c r="BZ251" s="311"/>
      <c r="CA251" s="311"/>
      <c r="CB251" s="311"/>
      <c r="CC251" s="311"/>
      <c r="CD251" s="311"/>
      <c r="CE251" s="311"/>
      <c r="CF251" s="311"/>
    </row>
    <row r="252" spans="1:84" ht="12.45" customHeight="1" x14ac:dyDescent="0.35">
      <c r="A252" s="369" t="s">
        <v>363</v>
      </c>
      <c r="B252" s="368" t="s">
        <v>256</v>
      </c>
      <c r="C252" s="376"/>
      <c r="D252" s="371"/>
      <c r="E252" s="371"/>
      <c r="F252" s="311"/>
      <c r="G252" s="311"/>
      <c r="H252" s="311"/>
      <c r="I252" s="311"/>
      <c r="J252" s="311"/>
      <c r="K252" s="311"/>
      <c r="L252" s="311"/>
      <c r="M252" s="311"/>
      <c r="N252" s="311"/>
      <c r="O252" s="311"/>
      <c r="P252" s="311"/>
      <c r="Q252" s="311"/>
      <c r="R252" s="311"/>
      <c r="S252" s="311"/>
      <c r="T252" s="311"/>
      <c r="U252" s="311"/>
      <c r="V252" s="311"/>
      <c r="W252" s="311"/>
      <c r="X252" s="311"/>
      <c r="Y252" s="311"/>
      <c r="Z252" s="311"/>
      <c r="AA252" s="311"/>
      <c r="AB252" s="311"/>
      <c r="AC252" s="311"/>
      <c r="AD252" s="311"/>
      <c r="AE252" s="311"/>
      <c r="AF252" s="311"/>
      <c r="AG252" s="311"/>
      <c r="AH252" s="311"/>
      <c r="AI252" s="311"/>
      <c r="AJ252" s="311"/>
      <c r="AK252" s="311"/>
      <c r="AL252" s="311"/>
      <c r="AM252" s="311"/>
      <c r="AN252" s="311"/>
      <c r="AO252" s="311"/>
      <c r="AP252" s="311"/>
      <c r="AQ252" s="311"/>
      <c r="AR252" s="311"/>
      <c r="AS252" s="311"/>
      <c r="AT252" s="311"/>
      <c r="AU252" s="311"/>
      <c r="AV252" s="311"/>
      <c r="AW252" s="311"/>
      <c r="AX252" s="311"/>
      <c r="AY252" s="311"/>
      <c r="AZ252" s="311"/>
      <c r="BA252" s="311"/>
      <c r="BB252" s="311"/>
      <c r="BC252" s="311"/>
      <c r="BD252" s="311"/>
      <c r="BE252" s="311"/>
      <c r="BF252" s="311"/>
      <c r="BG252" s="311"/>
      <c r="BH252" s="311"/>
      <c r="BI252" s="311"/>
      <c r="BJ252" s="311"/>
      <c r="BK252" s="311"/>
      <c r="BL252" s="311"/>
      <c r="BM252" s="311"/>
      <c r="BN252" s="311"/>
      <c r="BO252" s="311"/>
      <c r="BP252" s="311"/>
      <c r="BQ252" s="311"/>
      <c r="BR252" s="311"/>
      <c r="BS252" s="311"/>
      <c r="BT252" s="311"/>
      <c r="BU252" s="311"/>
      <c r="BV252" s="311"/>
      <c r="BW252" s="311"/>
      <c r="BX252" s="311"/>
      <c r="BY252" s="311"/>
      <c r="BZ252" s="311"/>
      <c r="CA252" s="311"/>
      <c r="CB252" s="311"/>
      <c r="CC252" s="311"/>
      <c r="CD252" s="311"/>
      <c r="CE252" s="311"/>
      <c r="CF252" s="311"/>
    </row>
    <row r="253" spans="1:84" ht="12.45" customHeight="1" x14ac:dyDescent="0.35">
      <c r="A253" s="369" t="s">
        <v>364</v>
      </c>
      <c r="B253" s="368" t="s">
        <v>256</v>
      </c>
      <c r="C253" s="376">
        <v>38686059.549999997</v>
      </c>
      <c r="D253" s="371"/>
      <c r="E253" s="371"/>
      <c r="F253" s="311"/>
      <c r="G253" s="311"/>
      <c r="H253" s="311"/>
      <c r="I253" s="311"/>
      <c r="J253" s="311"/>
      <c r="K253" s="311"/>
      <c r="L253" s="311"/>
      <c r="M253" s="311"/>
      <c r="N253" s="311"/>
      <c r="O253" s="311"/>
      <c r="P253" s="311"/>
      <c r="Q253" s="311"/>
      <c r="R253" s="311"/>
      <c r="S253" s="311"/>
      <c r="T253" s="311"/>
      <c r="U253" s="311"/>
      <c r="V253" s="311"/>
      <c r="W253" s="311"/>
      <c r="X253" s="311"/>
      <c r="Y253" s="311"/>
      <c r="Z253" s="311"/>
      <c r="AA253" s="311"/>
      <c r="AB253" s="311"/>
      <c r="AC253" s="311"/>
      <c r="AD253" s="311"/>
      <c r="AE253" s="311"/>
      <c r="AF253" s="311"/>
      <c r="AG253" s="311"/>
      <c r="AH253" s="311"/>
      <c r="AI253" s="311"/>
      <c r="AJ253" s="311"/>
      <c r="AK253" s="311"/>
      <c r="AL253" s="311"/>
      <c r="AM253" s="311"/>
      <c r="AN253" s="311"/>
      <c r="AO253" s="311"/>
      <c r="AP253" s="311"/>
      <c r="AQ253" s="311"/>
      <c r="AR253" s="311"/>
      <c r="AS253" s="311"/>
      <c r="AT253" s="311"/>
      <c r="AU253" s="311"/>
      <c r="AV253" s="311"/>
      <c r="AW253" s="311"/>
      <c r="AX253" s="311"/>
      <c r="AY253" s="311"/>
      <c r="AZ253" s="311"/>
      <c r="BA253" s="311"/>
      <c r="BB253" s="311"/>
      <c r="BC253" s="311"/>
      <c r="BD253" s="311"/>
      <c r="BE253" s="311"/>
      <c r="BF253" s="311"/>
      <c r="BG253" s="311"/>
      <c r="BH253" s="311"/>
      <c r="BI253" s="311"/>
      <c r="BJ253" s="311"/>
      <c r="BK253" s="311"/>
      <c r="BL253" s="311"/>
      <c r="BM253" s="311"/>
      <c r="BN253" s="311"/>
      <c r="BO253" s="311"/>
      <c r="BP253" s="311"/>
      <c r="BQ253" s="311"/>
      <c r="BR253" s="311"/>
      <c r="BS253" s="311"/>
      <c r="BT253" s="311"/>
      <c r="BU253" s="311"/>
      <c r="BV253" s="311"/>
      <c r="BW253" s="311"/>
      <c r="BX253" s="311"/>
      <c r="BY253" s="311"/>
      <c r="BZ253" s="311"/>
      <c r="CA253" s="311"/>
      <c r="CB253" s="311"/>
      <c r="CC253" s="311"/>
      <c r="CD253" s="311"/>
      <c r="CE253" s="311"/>
      <c r="CF253" s="311"/>
    </row>
    <row r="254" spans="1:84" ht="12.45" customHeight="1" x14ac:dyDescent="0.35">
      <c r="A254" s="369" t="s">
        <v>365</v>
      </c>
      <c r="B254" s="368" t="s">
        <v>256</v>
      </c>
      <c r="C254" s="376">
        <v>23556810.000000004</v>
      </c>
      <c r="D254" s="371"/>
      <c r="E254" s="371"/>
      <c r="F254" s="311"/>
      <c r="G254" s="311"/>
      <c r="H254" s="311"/>
      <c r="I254" s="311"/>
      <c r="J254" s="311"/>
      <c r="K254" s="311"/>
      <c r="L254" s="311"/>
      <c r="M254" s="311"/>
      <c r="N254" s="311"/>
      <c r="O254" s="311"/>
      <c r="P254" s="311"/>
      <c r="Q254" s="311"/>
      <c r="R254" s="311"/>
      <c r="S254" s="311"/>
      <c r="T254" s="311"/>
      <c r="U254" s="311"/>
      <c r="V254" s="311"/>
      <c r="W254" s="311"/>
      <c r="X254" s="311"/>
      <c r="Y254" s="311"/>
      <c r="Z254" s="311"/>
      <c r="AA254" s="311"/>
      <c r="AB254" s="311"/>
      <c r="AC254" s="311"/>
      <c r="AD254" s="311"/>
      <c r="AE254" s="311"/>
      <c r="AF254" s="311"/>
      <c r="AG254" s="311"/>
      <c r="AH254" s="311"/>
      <c r="AI254" s="311"/>
      <c r="AJ254" s="311"/>
      <c r="AK254" s="311"/>
      <c r="AL254" s="311"/>
      <c r="AM254" s="311"/>
      <c r="AN254" s="311"/>
      <c r="AO254" s="311"/>
      <c r="AP254" s="311"/>
      <c r="AQ254" s="311"/>
      <c r="AR254" s="311"/>
      <c r="AS254" s="311"/>
      <c r="AT254" s="311"/>
      <c r="AU254" s="311"/>
      <c r="AV254" s="311"/>
      <c r="AW254" s="311"/>
      <c r="AX254" s="311"/>
      <c r="AY254" s="311"/>
      <c r="AZ254" s="311"/>
      <c r="BA254" s="311"/>
      <c r="BB254" s="311"/>
      <c r="BC254" s="311"/>
      <c r="BD254" s="311"/>
      <c r="BE254" s="311"/>
      <c r="BF254" s="311"/>
      <c r="BG254" s="311"/>
      <c r="BH254" s="311"/>
      <c r="BI254" s="311"/>
      <c r="BJ254" s="311"/>
      <c r="BK254" s="311"/>
      <c r="BL254" s="311"/>
      <c r="BM254" s="311"/>
      <c r="BN254" s="311"/>
      <c r="BO254" s="311"/>
      <c r="BP254" s="311"/>
      <c r="BQ254" s="311"/>
      <c r="BR254" s="311"/>
      <c r="BS254" s="311"/>
      <c r="BT254" s="311"/>
      <c r="BU254" s="311"/>
      <c r="BV254" s="311"/>
      <c r="BW254" s="311"/>
      <c r="BX254" s="311"/>
      <c r="BY254" s="311"/>
      <c r="BZ254" s="311"/>
      <c r="CA254" s="311"/>
      <c r="CB254" s="311"/>
      <c r="CC254" s="311"/>
      <c r="CD254" s="311"/>
      <c r="CE254" s="311"/>
      <c r="CF254" s="311"/>
    </row>
    <row r="255" spans="1:84" ht="12.45" customHeight="1" x14ac:dyDescent="0.35">
      <c r="A255" s="369" t="s">
        <v>1241</v>
      </c>
      <c r="B255" s="368" t="s">
        <v>256</v>
      </c>
      <c r="C255" s="376" t="s">
        <v>1278</v>
      </c>
      <c r="D255" s="371"/>
      <c r="E255" s="371"/>
      <c r="F255" s="311"/>
      <c r="G255" s="311"/>
      <c r="H255" s="311"/>
      <c r="I255" s="311"/>
      <c r="J255" s="311"/>
      <c r="K255" s="311"/>
      <c r="L255" s="311"/>
      <c r="M255" s="311"/>
      <c r="N255" s="311"/>
      <c r="O255" s="311"/>
      <c r="P255" s="311"/>
      <c r="Q255" s="311"/>
      <c r="R255" s="311"/>
      <c r="S255" s="311"/>
      <c r="T255" s="311"/>
      <c r="U255" s="311"/>
      <c r="V255" s="311"/>
      <c r="W255" s="311"/>
      <c r="X255" s="311"/>
      <c r="Y255" s="311"/>
      <c r="Z255" s="311"/>
      <c r="AA255" s="311"/>
      <c r="AB255" s="311"/>
      <c r="AC255" s="311"/>
      <c r="AD255" s="311"/>
      <c r="AE255" s="311"/>
      <c r="AF255" s="311"/>
      <c r="AG255" s="311"/>
      <c r="AH255" s="311"/>
      <c r="AI255" s="311"/>
      <c r="AJ255" s="311"/>
      <c r="AK255" s="311"/>
      <c r="AL255" s="311"/>
      <c r="AM255" s="311"/>
      <c r="AN255" s="311"/>
      <c r="AO255" s="311"/>
      <c r="AP255" s="311"/>
      <c r="AQ255" s="311"/>
      <c r="AR255" s="311"/>
      <c r="AS255" s="311"/>
      <c r="AT255" s="311"/>
      <c r="AU255" s="311"/>
      <c r="AV255" s="311"/>
      <c r="AW255" s="311"/>
      <c r="AX255" s="311"/>
      <c r="AY255" s="311"/>
      <c r="AZ255" s="311"/>
      <c r="BA255" s="311"/>
      <c r="BB255" s="311"/>
      <c r="BC255" s="311"/>
      <c r="BD255" s="311"/>
      <c r="BE255" s="311"/>
      <c r="BF255" s="311"/>
      <c r="BG255" s="311"/>
      <c r="BH255" s="311"/>
      <c r="BI255" s="311"/>
      <c r="BJ255" s="311"/>
      <c r="BK255" s="311"/>
      <c r="BL255" s="311"/>
      <c r="BM255" s="311"/>
      <c r="BN255" s="311"/>
      <c r="BO255" s="311"/>
      <c r="BP255" s="311"/>
      <c r="BQ255" s="311"/>
      <c r="BR255" s="311"/>
      <c r="BS255" s="311"/>
      <c r="BT255" s="311"/>
      <c r="BU255" s="311"/>
      <c r="BV255" s="311"/>
      <c r="BW255" s="311"/>
      <c r="BX255" s="311"/>
      <c r="BY255" s="311"/>
      <c r="BZ255" s="311"/>
      <c r="CA255" s="311"/>
      <c r="CB255" s="311"/>
      <c r="CC255" s="311"/>
      <c r="CD255" s="311"/>
      <c r="CE255" s="311"/>
      <c r="CF255" s="311"/>
    </row>
    <row r="256" spans="1:84" ht="12.45" customHeight="1" x14ac:dyDescent="0.35">
      <c r="A256" s="369" t="s">
        <v>366</v>
      </c>
      <c r="B256" s="368" t="s">
        <v>256</v>
      </c>
      <c r="C256" s="376">
        <v>472796.47000000003</v>
      </c>
      <c r="D256" s="371"/>
      <c r="E256" s="371"/>
      <c r="F256" s="311"/>
      <c r="G256" s="311"/>
      <c r="H256" s="311"/>
      <c r="I256" s="311"/>
      <c r="J256" s="311"/>
      <c r="K256" s="311"/>
      <c r="L256" s="311"/>
      <c r="M256" s="311"/>
      <c r="N256" s="311"/>
      <c r="O256" s="311"/>
      <c r="P256" s="311"/>
      <c r="Q256" s="311"/>
      <c r="R256" s="311"/>
      <c r="S256" s="311"/>
      <c r="T256" s="311"/>
      <c r="U256" s="311"/>
      <c r="V256" s="311"/>
      <c r="W256" s="311"/>
      <c r="X256" s="311"/>
      <c r="Y256" s="311"/>
      <c r="Z256" s="311"/>
      <c r="AA256" s="311"/>
      <c r="AB256" s="311"/>
      <c r="AC256" s="311"/>
      <c r="AD256" s="311"/>
      <c r="AE256" s="311"/>
      <c r="AF256" s="311"/>
      <c r="AG256" s="311"/>
      <c r="AH256" s="311"/>
      <c r="AI256" s="311"/>
      <c r="AJ256" s="311"/>
      <c r="AK256" s="311"/>
      <c r="AL256" s="311"/>
      <c r="AM256" s="311"/>
      <c r="AN256" s="311"/>
      <c r="AO256" s="311"/>
      <c r="AP256" s="311"/>
      <c r="AQ256" s="311"/>
      <c r="AR256" s="311"/>
      <c r="AS256" s="311"/>
      <c r="AT256" s="311"/>
      <c r="AU256" s="311"/>
      <c r="AV256" s="311"/>
      <c r="AW256" s="311"/>
      <c r="AX256" s="311"/>
      <c r="AY256" s="311"/>
      <c r="AZ256" s="311"/>
      <c r="BA256" s="311"/>
      <c r="BB256" s="311"/>
      <c r="BC256" s="311"/>
      <c r="BD256" s="311"/>
      <c r="BE256" s="311"/>
      <c r="BF256" s="311"/>
      <c r="BG256" s="311"/>
      <c r="BH256" s="311"/>
      <c r="BI256" s="311"/>
      <c r="BJ256" s="311"/>
      <c r="BK256" s="311"/>
      <c r="BL256" s="311"/>
      <c r="BM256" s="311"/>
      <c r="BN256" s="311"/>
      <c r="BO256" s="311"/>
      <c r="BP256" s="311"/>
      <c r="BQ256" s="311"/>
      <c r="BR256" s="311"/>
      <c r="BS256" s="311"/>
      <c r="BT256" s="311"/>
      <c r="BU256" s="311"/>
      <c r="BV256" s="311"/>
      <c r="BW256" s="311"/>
      <c r="BX256" s="311"/>
      <c r="BY256" s="311"/>
      <c r="BZ256" s="311"/>
      <c r="CA256" s="311"/>
      <c r="CB256" s="311"/>
      <c r="CC256" s="311"/>
      <c r="CD256" s="311"/>
      <c r="CE256" s="311"/>
      <c r="CF256" s="311"/>
    </row>
    <row r="257" spans="1:84" ht="12.45" customHeight="1" x14ac:dyDescent="0.35">
      <c r="A257" s="369" t="s">
        <v>367</v>
      </c>
      <c r="B257" s="368" t="s">
        <v>256</v>
      </c>
      <c r="C257" s="376"/>
      <c r="D257" s="371"/>
      <c r="E257" s="371"/>
      <c r="F257" s="311"/>
      <c r="G257" s="311"/>
      <c r="H257" s="311"/>
      <c r="I257" s="311"/>
      <c r="J257" s="311"/>
      <c r="K257" s="311"/>
      <c r="L257" s="311"/>
      <c r="M257" s="311"/>
      <c r="N257" s="311"/>
      <c r="O257" s="311"/>
      <c r="P257" s="311"/>
      <c r="Q257" s="311"/>
      <c r="R257" s="311"/>
      <c r="S257" s="311"/>
      <c r="T257" s="311"/>
      <c r="U257" s="311"/>
      <c r="V257" s="311"/>
      <c r="W257" s="311"/>
      <c r="X257" s="311"/>
      <c r="Y257" s="311"/>
      <c r="Z257" s="311"/>
      <c r="AA257" s="311"/>
      <c r="AB257" s="311"/>
      <c r="AC257" s="311"/>
      <c r="AD257" s="311"/>
      <c r="AE257" s="311"/>
      <c r="AF257" s="311"/>
      <c r="AG257" s="311"/>
      <c r="AH257" s="311"/>
      <c r="AI257" s="311"/>
      <c r="AJ257" s="311"/>
      <c r="AK257" s="311"/>
      <c r="AL257" s="311"/>
      <c r="AM257" s="311"/>
      <c r="AN257" s="311"/>
      <c r="AO257" s="311"/>
      <c r="AP257" s="311"/>
      <c r="AQ257" s="311"/>
      <c r="AR257" s="311"/>
      <c r="AS257" s="311"/>
      <c r="AT257" s="311"/>
      <c r="AU257" s="311"/>
      <c r="AV257" s="311"/>
      <c r="AW257" s="311"/>
      <c r="AX257" s="311"/>
      <c r="AY257" s="311"/>
      <c r="AZ257" s="311"/>
      <c r="BA257" s="311"/>
      <c r="BB257" s="311"/>
      <c r="BC257" s="311"/>
      <c r="BD257" s="311"/>
      <c r="BE257" s="311"/>
      <c r="BF257" s="311"/>
      <c r="BG257" s="311"/>
      <c r="BH257" s="311"/>
      <c r="BI257" s="311"/>
      <c r="BJ257" s="311"/>
      <c r="BK257" s="311"/>
      <c r="BL257" s="311"/>
      <c r="BM257" s="311"/>
      <c r="BN257" s="311"/>
      <c r="BO257" s="311"/>
      <c r="BP257" s="311"/>
      <c r="BQ257" s="311"/>
      <c r="BR257" s="311"/>
      <c r="BS257" s="311"/>
      <c r="BT257" s="311"/>
      <c r="BU257" s="311"/>
      <c r="BV257" s="311"/>
      <c r="BW257" s="311"/>
      <c r="BX257" s="311"/>
      <c r="BY257" s="311"/>
      <c r="BZ257" s="311"/>
      <c r="CA257" s="311"/>
      <c r="CB257" s="311"/>
      <c r="CC257" s="311"/>
      <c r="CD257" s="311"/>
      <c r="CE257" s="311"/>
      <c r="CF257" s="311"/>
    </row>
    <row r="258" spans="1:84" ht="12.45" customHeight="1" x14ac:dyDescent="0.35">
      <c r="A258" s="369" t="s">
        <v>368</v>
      </c>
      <c r="B258" s="368" t="s">
        <v>256</v>
      </c>
      <c r="C258" s="376">
        <v>1277976.0900000001</v>
      </c>
      <c r="D258" s="371"/>
      <c r="E258" s="371"/>
      <c r="F258" s="311"/>
      <c r="G258" s="311"/>
      <c r="H258" s="311"/>
      <c r="I258" s="311"/>
      <c r="J258" s="311"/>
      <c r="K258" s="311"/>
      <c r="L258" s="311"/>
      <c r="M258" s="311"/>
      <c r="N258" s="311"/>
      <c r="O258" s="311"/>
      <c r="P258" s="311"/>
      <c r="Q258" s="311"/>
      <c r="R258" s="311"/>
      <c r="S258" s="311"/>
      <c r="T258" s="311"/>
      <c r="U258" s="311"/>
      <c r="V258" s="311"/>
      <c r="W258" s="311"/>
      <c r="X258" s="311"/>
      <c r="Y258" s="311"/>
      <c r="Z258" s="311"/>
      <c r="AA258" s="311"/>
      <c r="AB258" s="311"/>
      <c r="AC258" s="311"/>
      <c r="AD258" s="311"/>
      <c r="AE258" s="311"/>
      <c r="AF258" s="311"/>
      <c r="AG258" s="311"/>
      <c r="AH258" s="311"/>
      <c r="AI258" s="311"/>
      <c r="AJ258" s="311"/>
      <c r="AK258" s="311"/>
      <c r="AL258" s="311"/>
      <c r="AM258" s="311"/>
      <c r="AN258" s="311"/>
      <c r="AO258" s="311"/>
      <c r="AP258" s="311"/>
      <c r="AQ258" s="311"/>
      <c r="AR258" s="311"/>
      <c r="AS258" s="311"/>
      <c r="AT258" s="311"/>
      <c r="AU258" s="311"/>
      <c r="AV258" s="311"/>
      <c r="AW258" s="311"/>
      <c r="AX258" s="311"/>
      <c r="AY258" s="311"/>
      <c r="AZ258" s="311"/>
      <c r="BA258" s="311"/>
      <c r="BB258" s="311"/>
      <c r="BC258" s="311"/>
      <c r="BD258" s="311"/>
      <c r="BE258" s="311"/>
      <c r="BF258" s="311"/>
      <c r="BG258" s="311"/>
      <c r="BH258" s="311"/>
      <c r="BI258" s="311"/>
      <c r="BJ258" s="311"/>
      <c r="BK258" s="311"/>
      <c r="BL258" s="311"/>
      <c r="BM258" s="311"/>
      <c r="BN258" s="311"/>
      <c r="BO258" s="311"/>
      <c r="BP258" s="311"/>
      <c r="BQ258" s="311"/>
      <c r="BR258" s="311"/>
      <c r="BS258" s="311"/>
      <c r="BT258" s="311"/>
      <c r="BU258" s="311"/>
      <c r="BV258" s="311"/>
      <c r="BW258" s="311"/>
      <c r="BX258" s="311"/>
      <c r="BY258" s="311"/>
      <c r="BZ258" s="311"/>
      <c r="CA258" s="311"/>
      <c r="CB258" s="311"/>
      <c r="CC258" s="311"/>
      <c r="CD258" s="311"/>
      <c r="CE258" s="311"/>
      <c r="CF258" s="311"/>
    </row>
    <row r="259" spans="1:84" ht="12.45" customHeight="1" x14ac:dyDescent="0.35">
      <c r="A259" s="369" t="s">
        <v>369</v>
      </c>
      <c r="B259" s="368" t="s">
        <v>256</v>
      </c>
      <c r="C259" s="376">
        <v>2095959.7499999995</v>
      </c>
      <c r="D259" s="371"/>
      <c r="E259" s="371"/>
      <c r="F259" s="311"/>
      <c r="G259" s="311"/>
      <c r="H259" s="311"/>
      <c r="I259" s="311"/>
      <c r="J259" s="311"/>
      <c r="K259" s="311"/>
      <c r="L259" s="311"/>
      <c r="M259" s="311"/>
      <c r="N259" s="311"/>
      <c r="O259" s="311"/>
      <c r="P259" s="311"/>
      <c r="Q259" s="311"/>
      <c r="R259" s="311"/>
      <c r="S259" s="311"/>
      <c r="T259" s="311"/>
      <c r="U259" s="311"/>
      <c r="V259" s="311"/>
      <c r="W259" s="311"/>
      <c r="X259" s="311"/>
      <c r="Y259" s="311"/>
      <c r="Z259" s="311"/>
      <c r="AA259" s="311"/>
      <c r="AB259" s="311"/>
      <c r="AC259" s="311"/>
      <c r="AD259" s="311"/>
      <c r="AE259" s="311"/>
      <c r="AF259" s="311"/>
      <c r="AG259" s="311"/>
      <c r="AH259" s="311"/>
      <c r="AI259" s="311"/>
      <c r="AJ259" s="311"/>
      <c r="AK259" s="311"/>
      <c r="AL259" s="311"/>
      <c r="AM259" s="311"/>
      <c r="AN259" s="311"/>
      <c r="AO259" s="311"/>
      <c r="AP259" s="311"/>
      <c r="AQ259" s="311"/>
      <c r="AR259" s="311"/>
      <c r="AS259" s="311"/>
      <c r="AT259" s="311"/>
      <c r="AU259" s="311"/>
      <c r="AV259" s="311"/>
      <c r="AW259" s="311"/>
      <c r="AX259" s="311"/>
      <c r="AY259" s="311"/>
      <c r="AZ259" s="311"/>
      <c r="BA259" s="311"/>
      <c r="BB259" s="311"/>
      <c r="BC259" s="311"/>
      <c r="BD259" s="311"/>
      <c r="BE259" s="311"/>
      <c r="BF259" s="311"/>
      <c r="BG259" s="311"/>
      <c r="BH259" s="311"/>
      <c r="BI259" s="311"/>
      <c r="BJ259" s="311"/>
      <c r="BK259" s="311"/>
      <c r="BL259" s="311"/>
      <c r="BM259" s="311"/>
      <c r="BN259" s="311"/>
      <c r="BO259" s="311"/>
      <c r="BP259" s="311"/>
      <c r="BQ259" s="311"/>
      <c r="BR259" s="311"/>
      <c r="BS259" s="311"/>
      <c r="BT259" s="311"/>
      <c r="BU259" s="311"/>
      <c r="BV259" s="311"/>
      <c r="BW259" s="311"/>
      <c r="BX259" s="311"/>
      <c r="BY259" s="311"/>
      <c r="BZ259" s="311"/>
      <c r="CA259" s="311"/>
      <c r="CB259" s="311"/>
      <c r="CC259" s="311"/>
      <c r="CD259" s="311"/>
      <c r="CE259" s="311"/>
      <c r="CF259" s="311"/>
    </row>
    <row r="260" spans="1:84" ht="12.45" customHeight="1" x14ac:dyDescent="0.35">
      <c r="A260" s="369" t="s">
        <v>370</v>
      </c>
      <c r="B260" s="368" t="s">
        <v>256</v>
      </c>
      <c r="C260" s="376"/>
      <c r="D260" s="371"/>
      <c r="E260" s="371"/>
      <c r="F260" s="311"/>
      <c r="G260" s="311"/>
      <c r="H260" s="311"/>
      <c r="I260" s="311"/>
      <c r="J260" s="311"/>
      <c r="K260" s="311"/>
      <c r="L260" s="311"/>
      <c r="M260" s="311"/>
      <c r="N260" s="311"/>
      <c r="O260" s="311"/>
      <c r="P260" s="311"/>
      <c r="Q260" s="311"/>
      <c r="R260" s="311"/>
      <c r="S260" s="311"/>
      <c r="T260" s="311"/>
      <c r="U260" s="311"/>
      <c r="V260" s="311"/>
      <c r="W260" s="311"/>
      <c r="X260" s="311"/>
      <c r="Y260" s="311"/>
      <c r="Z260" s="311"/>
      <c r="AA260" s="311"/>
      <c r="AB260" s="311"/>
      <c r="AC260" s="311"/>
      <c r="AD260" s="311"/>
      <c r="AE260" s="311"/>
      <c r="AF260" s="311"/>
      <c r="AG260" s="311"/>
      <c r="AH260" s="311"/>
      <c r="AI260" s="311"/>
      <c r="AJ260" s="311"/>
      <c r="AK260" s="311"/>
      <c r="AL260" s="311"/>
      <c r="AM260" s="311"/>
      <c r="AN260" s="311"/>
      <c r="AO260" s="311"/>
      <c r="AP260" s="311"/>
      <c r="AQ260" s="311"/>
      <c r="AR260" s="311"/>
      <c r="AS260" s="311"/>
      <c r="AT260" s="311"/>
      <c r="AU260" s="311"/>
      <c r="AV260" s="311"/>
      <c r="AW260" s="311"/>
      <c r="AX260" s="311"/>
      <c r="AY260" s="311"/>
      <c r="AZ260" s="311"/>
      <c r="BA260" s="311"/>
      <c r="BB260" s="311"/>
      <c r="BC260" s="311"/>
      <c r="BD260" s="311"/>
      <c r="BE260" s="311"/>
      <c r="BF260" s="311"/>
      <c r="BG260" s="311"/>
      <c r="BH260" s="311"/>
      <c r="BI260" s="311"/>
      <c r="BJ260" s="311"/>
      <c r="BK260" s="311"/>
      <c r="BL260" s="311"/>
      <c r="BM260" s="311"/>
      <c r="BN260" s="311"/>
      <c r="BO260" s="311"/>
      <c r="BP260" s="311"/>
      <c r="BQ260" s="311"/>
      <c r="BR260" s="311"/>
      <c r="BS260" s="311"/>
      <c r="BT260" s="311"/>
      <c r="BU260" s="311"/>
      <c r="BV260" s="311"/>
      <c r="BW260" s="311"/>
      <c r="BX260" s="311"/>
      <c r="BY260" s="311"/>
      <c r="BZ260" s="311"/>
      <c r="CA260" s="311"/>
      <c r="CB260" s="311"/>
      <c r="CC260" s="311"/>
      <c r="CD260" s="311"/>
      <c r="CE260" s="311"/>
      <c r="CF260" s="311"/>
    </row>
    <row r="261" spans="1:84" ht="12.45" customHeight="1" x14ac:dyDescent="0.35">
      <c r="A261" s="369" t="s">
        <v>371</v>
      </c>
      <c r="B261" s="371"/>
      <c r="C261" s="378"/>
      <c r="D261" s="371">
        <v>87601424.179999992</v>
      </c>
      <c r="E261" s="371"/>
      <c r="F261" s="311"/>
      <c r="G261" s="311"/>
      <c r="H261" s="311"/>
      <c r="I261" s="311"/>
      <c r="J261" s="311"/>
      <c r="K261" s="311"/>
      <c r="L261" s="311"/>
      <c r="M261" s="311"/>
      <c r="N261" s="311"/>
      <c r="O261" s="311"/>
      <c r="P261" s="311"/>
      <c r="Q261" s="311"/>
      <c r="R261" s="311"/>
      <c r="S261" s="311"/>
      <c r="T261" s="311"/>
      <c r="U261" s="311"/>
      <c r="V261" s="311"/>
      <c r="W261" s="311"/>
      <c r="X261" s="311"/>
      <c r="Y261" s="311"/>
      <c r="Z261" s="311"/>
      <c r="AA261" s="311"/>
      <c r="AB261" s="311"/>
      <c r="AC261" s="311"/>
      <c r="AD261" s="311"/>
      <c r="AE261" s="311"/>
      <c r="AF261" s="311"/>
      <c r="AG261" s="311"/>
      <c r="AH261" s="311"/>
      <c r="AI261" s="311"/>
      <c r="AJ261" s="311"/>
      <c r="AK261" s="311"/>
      <c r="AL261" s="311"/>
      <c r="AM261" s="311"/>
      <c r="AN261" s="311"/>
      <c r="AO261" s="311"/>
      <c r="AP261" s="311"/>
      <c r="AQ261" s="311"/>
      <c r="AR261" s="311"/>
      <c r="AS261" s="311"/>
      <c r="AT261" s="311"/>
      <c r="AU261" s="311"/>
      <c r="AV261" s="311"/>
      <c r="AW261" s="311"/>
      <c r="AX261" s="311"/>
      <c r="AY261" s="311"/>
      <c r="AZ261" s="311"/>
      <c r="BA261" s="311"/>
      <c r="BB261" s="311"/>
      <c r="BC261" s="311"/>
      <c r="BD261" s="311"/>
      <c r="BE261" s="311"/>
      <c r="BF261" s="311"/>
      <c r="BG261" s="311"/>
      <c r="BH261" s="311"/>
      <c r="BI261" s="311"/>
      <c r="BJ261" s="311"/>
      <c r="BK261" s="311"/>
      <c r="BL261" s="311"/>
      <c r="BM261" s="311"/>
      <c r="BN261" s="311"/>
      <c r="BO261" s="311"/>
      <c r="BP261" s="311"/>
      <c r="BQ261" s="311"/>
      <c r="BR261" s="311"/>
      <c r="BS261" s="311"/>
      <c r="BT261" s="311"/>
      <c r="BU261" s="311"/>
      <c r="BV261" s="311"/>
      <c r="BW261" s="311"/>
      <c r="BX261" s="311"/>
      <c r="BY261" s="311"/>
      <c r="BZ261" s="311"/>
      <c r="CA261" s="311"/>
      <c r="CB261" s="311"/>
      <c r="CC261" s="311"/>
      <c r="CD261" s="311"/>
      <c r="CE261" s="311"/>
      <c r="CF261" s="311"/>
    </row>
    <row r="262" spans="1:84" ht="11.25" customHeight="1" x14ac:dyDescent="0.35">
      <c r="A262" s="393" t="s">
        <v>372</v>
      </c>
      <c r="B262" s="393"/>
      <c r="C262" s="393"/>
      <c r="D262" s="393"/>
      <c r="E262" s="393"/>
      <c r="F262" s="311"/>
      <c r="G262" s="311"/>
      <c r="H262" s="311"/>
      <c r="I262" s="311"/>
      <c r="J262" s="311"/>
      <c r="K262" s="311"/>
      <c r="L262" s="311"/>
      <c r="M262" s="311"/>
      <c r="N262" s="311"/>
      <c r="O262" s="311"/>
      <c r="P262" s="311"/>
      <c r="Q262" s="311"/>
      <c r="R262" s="311"/>
      <c r="S262" s="311"/>
      <c r="T262" s="311"/>
      <c r="U262" s="311"/>
      <c r="V262" s="311"/>
      <c r="W262" s="311"/>
      <c r="X262" s="311"/>
      <c r="Y262" s="311"/>
      <c r="Z262" s="311"/>
      <c r="AA262" s="311"/>
      <c r="AB262" s="311"/>
      <c r="AC262" s="311"/>
      <c r="AD262" s="311"/>
      <c r="AE262" s="311"/>
      <c r="AF262" s="311"/>
      <c r="AG262" s="311"/>
      <c r="AH262" s="311"/>
      <c r="AI262" s="311"/>
      <c r="AJ262" s="311"/>
      <c r="AK262" s="311"/>
      <c r="AL262" s="311"/>
      <c r="AM262" s="311"/>
      <c r="AN262" s="311"/>
      <c r="AO262" s="311"/>
      <c r="AP262" s="311"/>
      <c r="AQ262" s="311"/>
      <c r="AR262" s="311"/>
      <c r="AS262" s="311"/>
      <c r="AT262" s="311"/>
      <c r="AU262" s="311"/>
      <c r="AV262" s="311"/>
      <c r="AW262" s="311"/>
      <c r="AX262" s="311"/>
      <c r="AY262" s="311"/>
      <c r="AZ262" s="311"/>
      <c r="BA262" s="311"/>
      <c r="BB262" s="311"/>
      <c r="BC262" s="311"/>
      <c r="BD262" s="311"/>
      <c r="BE262" s="311"/>
      <c r="BF262" s="311"/>
      <c r="BG262" s="311"/>
      <c r="BH262" s="311"/>
      <c r="BI262" s="311"/>
      <c r="BJ262" s="311"/>
      <c r="BK262" s="311"/>
      <c r="BL262" s="311"/>
      <c r="BM262" s="311"/>
      <c r="BN262" s="311"/>
      <c r="BO262" s="311"/>
      <c r="BP262" s="311"/>
      <c r="BQ262" s="311"/>
      <c r="BR262" s="311"/>
      <c r="BS262" s="311"/>
      <c r="BT262" s="311"/>
      <c r="BU262" s="311"/>
      <c r="BV262" s="311"/>
      <c r="BW262" s="311"/>
      <c r="BX262" s="311"/>
      <c r="BY262" s="311"/>
      <c r="BZ262" s="311"/>
      <c r="CA262" s="311"/>
      <c r="CB262" s="311"/>
      <c r="CC262" s="311"/>
      <c r="CD262" s="311"/>
      <c r="CE262" s="311"/>
      <c r="CF262" s="311"/>
    </row>
    <row r="263" spans="1:84" ht="12.45" customHeight="1" x14ac:dyDescent="0.35">
      <c r="A263" s="369" t="s">
        <v>362</v>
      </c>
      <c r="B263" s="368" t="s">
        <v>256</v>
      </c>
      <c r="C263" s="376">
        <v>8808016.9400000013</v>
      </c>
      <c r="D263" s="371"/>
      <c r="E263" s="371"/>
      <c r="F263" s="311"/>
      <c r="G263" s="311"/>
      <c r="H263" s="311"/>
      <c r="I263" s="311"/>
      <c r="J263" s="311"/>
      <c r="K263" s="311"/>
      <c r="L263" s="311"/>
      <c r="M263" s="311"/>
      <c r="N263" s="311"/>
      <c r="O263" s="311"/>
      <c r="P263" s="311"/>
      <c r="Q263" s="311"/>
      <c r="R263" s="311"/>
      <c r="S263" s="311"/>
      <c r="T263" s="311"/>
      <c r="U263" s="311"/>
      <c r="V263" s="311"/>
      <c r="W263" s="311"/>
      <c r="X263" s="311"/>
      <c r="Y263" s="311"/>
      <c r="Z263" s="311"/>
      <c r="AA263" s="311"/>
      <c r="AB263" s="311"/>
      <c r="AC263" s="311"/>
      <c r="AD263" s="311"/>
      <c r="AE263" s="311"/>
      <c r="AF263" s="311"/>
      <c r="AG263" s="311"/>
      <c r="AH263" s="311"/>
      <c r="AI263" s="311"/>
      <c r="AJ263" s="311"/>
      <c r="AK263" s="311"/>
      <c r="AL263" s="311"/>
      <c r="AM263" s="311"/>
      <c r="AN263" s="311"/>
      <c r="AO263" s="311"/>
      <c r="AP263" s="311"/>
      <c r="AQ263" s="311"/>
      <c r="AR263" s="311"/>
      <c r="AS263" s="311"/>
      <c r="AT263" s="311"/>
      <c r="AU263" s="311"/>
      <c r="AV263" s="311"/>
      <c r="AW263" s="311"/>
      <c r="AX263" s="311"/>
      <c r="AY263" s="311"/>
      <c r="AZ263" s="311"/>
      <c r="BA263" s="311"/>
      <c r="BB263" s="311"/>
      <c r="BC263" s="311"/>
      <c r="BD263" s="311"/>
      <c r="BE263" s="311"/>
      <c r="BF263" s="311"/>
      <c r="BG263" s="311"/>
      <c r="BH263" s="311"/>
      <c r="BI263" s="311"/>
      <c r="BJ263" s="311"/>
      <c r="BK263" s="311"/>
      <c r="BL263" s="311"/>
      <c r="BM263" s="311"/>
      <c r="BN263" s="311"/>
      <c r="BO263" s="311"/>
      <c r="BP263" s="311"/>
      <c r="BQ263" s="311"/>
      <c r="BR263" s="311"/>
      <c r="BS263" s="311"/>
      <c r="BT263" s="311"/>
      <c r="BU263" s="311"/>
      <c r="BV263" s="311"/>
      <c r="BW263" s="311"/>
      <c r="BX263" s="311"/>
      <c r="BY263" s="311"/>
      <c r="BZ263" s="311"/>
      <c r="CA263" s="311"/>
      <c r="CB263" s="311"/>
      <c r="CC263" s="311"/>
      <c r="CD263" s="311"/>
      <c r="CE263" s="311"/>
      <c r="CF263" s="311"/>
    </row>
    <row r="264" spans="1:84" ht="12.45" customHeight="1" x14ac:dyDescent="0.35">
      <c r="A264" s="369" t="s">
        <v>363</v>
      </c>
      <c r="B264" s="368" t="s">
        <v>256</v>
      </c>
      <c r="C264" s="376"/>
      <c r="D264" s="371"/>
      <c r="E264" s="371"/>
      <c r="F264" s="311"/>
      <c r="G264" s="311"/>
      <c r="H264" s="311"/>
      <c r="I264" s="311"/>
      <c r="J264" s="311"/>
      <c r="K264" s="311"/>
      <c r="L264" s="311"/>
      <c r="M264" s="311"/>
      <c r="N264" s="311"/>
      <c r="O264" s="311"/>
      <c r="P264" s="311"/>
      <c r="Q264" s="311"/>
      <c r="R264" s="311"/>
      <c r="S264" s="311"/>
      <c r="T264" s="311"/>
      <c r="U264" s="311"/>
      <c r="V264" s="311"/>
      <c r="W264" s="311"/>
      <c r="X264" s="311"/>
      <c r="Y264" s="311"/>
      <c r="Z264" s="311"/>
      <c r="AA264" s="311"/>
      <c r="AB264" s="311"/>
      <c r="AC264" s="311"/>
      <c r="AD264" s="311"/>
      <c r="AE264" s="311"/>
      <c r="AF264" s="311"/>
      <c r="AG264" s="311"/>
      <c r="AH264" s="311"/>
      <c r="AI264" s="311"/>
      <c r="AJ264" s="311"/>
      <c r="AK264" s="311"/>
      <c r="AL264" s="311"/>
      <c r="AM264" s="311"/>
      <c r="AN264" s="311"/>
      <c r="AO264" s="311"/>
      <c r="AP264" s="311"/>
      <c r="AQ264" s="311"/>
      <c r="AR264" s="311"/>
      <c r="AS264" s="311"/>
      <c r="AT264" s="311"/>
      <c r="AU264" s="311"/>
      <c r="AV264" s="311"/>
      <c r="AW264" s="311"/>
      <c r="AX264" s="311"/>
      <c r="AY264" s="311"/>
      <c r="AZ264" s="311"/>
      <c r="BA264" s="311"/>
      <c r="BB264" s="311"/>
      <c r="BC264" s="311"/>
      <c r="BD264" s="311"/>
      <c r="BE264" s="311"/>
      <c r="BF264" s="311"/>
      <c r="BG264" s="311"/>
      <c r="BH264" s="311"/>
      <c r="BI264" s="311"/>
      <c r="BJ264" s="311"/>
      <c r="BK264" s="311"/>
      <c r="BL264" s="311"/>
      <c r="BM264" s="311"/>
      <c r="BN264" s="311"/>
      <c r="BO264" s="311"/>
      <c r="BP264" s="311"/>
      <c r="BQ264" s="311"/>
      <c r="BR264" s="311"/>
      <c r="BS264" s="311"/>
      <c r="BT264" s="311"/>
      <c r="BU264" s="311"/>
      <c r="BV264" s="311"/>
      <c r="BW264" s="311"/>
      <c r="BX264" s="311"/>
      <c r="BY264" s="311"/>
      <c r="BZ264" s="311"/>
      <c r="CA264" s="311"/>
      <c r="CB264" s="311"/>
      <c r="CC264" s="311"/>
      <c r="CD264" s="311"/>
      <c r="CE264" s="311"/>
      <c r="CF264" s="311"/>
    </row>
    <row r="265" spans="1:84" ht="12.45" customHeight="1" x14ac:dyDescent="0.35">
      <c r="A265" s="369" t="s">
        <v>373</v>
      </c>
      <c r="B265" s="368" t="s">
        <v>256</v>
      </c>
      <c r="C265" s="376"/>
      <c r="D265" s="371"/>
      <c r="E265" s="371"/>
      <c r="F265" s="311"/>
      <c r="G265" s="311"/>
      <c r="H265" s="311"/>
      <c r="I265" s="311"/>
      <c r="J265" s="311"/>
      <c r="K265" s="311"/>
      <c r="L265" s="311"/>
      <c r="M265" s="311"/>
      <c r="N265" s="311"/>
      <c r="O265" s="311"/>
      <c r="P265" s="311"/>
      <c r="Q265" s="311"/>
      <c r="R265" s="311"/>
      <c r="S265" s="311"/>
      <c r="T265" s="311"/>
      <c r="U265" s="311"/>
      <c r="V265" s="311"/>
      <c r="W265" s="311"/>
      <c r="X265" s="311"/>
      <c r="Y265" s="311"/>
      <c r="Z265" s="311"/>
      <c r="AA265" s="311"/>
      <c r="AB265" s="311"/>
      <c r="AC265" s="311"/>
      <c r="AD265" s="311"/>
      <c r="AE265" s="311"/>
      <c r="AF265" s="311"/>
      <c r="AG265" s="311"/>
      <c r="AH265" s="311"/>
      <c r="AI265" s="311"/>
      <c r="AJ265" s="311"/>
      <c r="AK265" s="311"/>
      <c r="AL265" s="311"/>
      <c r="AM265" s="311"/>
      <c r="AN265" s="311"/>
      <c r="AO265" s="311"/>
      <c r="AP265" s="311"/>
      <c r="AQ265" s="311"/>
      <c r="AR265" s="311"/>
      <c r="AS265" s="311"/>
      <c r="AT265" s="311"/>
      <c r="AU265" s="311"/>
      <c r="AV265" s="311"/>
      <c r="AW265" s="311"/>
      <c r="AX265" s="311"/>
      <c r="AY265" s="311"/>
      <c r="AZ265" s="311"/>
      <c r="BA265" s="311"/>
      <c r="BB265" s="311"/>
      <c r="BC265" s="311"/>
      <c r="BD265" s="311"/>
      <c r="BE265" s="311"/>
      <c r="BF265" s="311"/>
      <c r="BG265" s="311"/>
      <c r="BH265" s="311"/>
      <c r="BI265" s="311"/>
      <c r="BJ265" s="311"/>
      <c r="BK265" s="311"/>
      <c r="BL265" s="311"/>
      <c r="BM265" s="311"/>
      <c r="BN265" s="311"/>
      <c r="BO265" s="311"/>
      <c r="BP265" s="311"/>
      <c r="BQ265" s="311"/>
      <c r="BR265" s="311"/>
      <c r="BS265" s="311"/>
      <c r="BT265" s="311"/>
      <c r="BU265" s="311"/>
      <c r="BV265" s="311"/>
      <c r="BW265" s="311"/>
      <c r="BX265" s="311"/>
      <c r="BY265" s="311"/>
      <c r="BZ265" s="311"/>
      <c r="CA265" s="311"/>
      <c r="CB265" s="311"/>
      <c r="CC265" s="311"/>
      <c r="CD265" s="311"/>
      <c r="CE265" s="311"/>
      <c r="CF265" s="311"/>
    </row>
    <row r="266" spans="1:84" ht="12.45" customHeight="1" x14ac:dyDescent="0.35">
      <c r="A266" s="369" t="s">
        <v>374</v>
      </c>
      <c r="B266" s="371"/>
      <c r="C266" s="378"/>
      <c r="D266" s="371">
        <v>8808016.9400000013</v>
      </c>
      <c r="E266" s="371"/>
      <c r="F266" s="311"/>
      <c r="G266" s="311"/>
      <c r="H266" s="311"/>
      <c r="I266" s="311"/>
      <c r="J266" s="311"/>
      <c r="K266" s="311"/>
      <c r="L266" s="311"/>
      <c r="M266" s="311"/>
      <c r="N266" s="311"/>
      <c r="O266" s="311"/>
      <c r="P266" s="311"/>
      <c r="Q266" s="311"/>
      <c r="R266" s="311"/>
      <c r="S266" s="311"/>
      <c r="T266" s="311"/>
      <c r="U266" s="311"/>
      <c r="V266" s="311"/>
      <c r="W266" s="311"/>
      <c r="X266" s="311"/>
      <c r="Y266" s="311"/>
      <c r="Z266" s="311"/>
      <c r="AA266" s="311"/>
      <c r="AB266" s="311"/>
      <c r="AC266" s="311"/>
      <c r="AD266" s="311"/>
      <c r="AE266" s="311"/>
      <c r="AF266" s="311"/>
      <c r="AG266" s="311"/>
      <c r="AH266" s="311"/>
      <c r="AI266" s="311"/>
      <c r="AJ266" s="311"/>
      <c r="AK266" s="311"/>
      <c r="AL266" s="311"/>
      <c r="AM266" s="311"/>
      <c r="AN266" s="311"/>
      <c r="AO266" s="311"/>
      <c r="AP266" s="311"/>
      <c r="AQ266" s="311"/>
      <c r="AR266" s="311"/>
      <c r="AS266" s="311"/>
      <c r="AT266" s="311"/>
      <c r="AU266" s="311"/>
      <c r="AV266" s="311"/>
      <c r="AW266" s="311"/>
      <c r="AX266" s="311"/>
      <c r="AY266" s="311"/>
      <c r="AZ266" s="311"/>
      <c r="BA266" s="311"/>
      <c r="BB266" s="311"/>
      <c r="BC266" s="311"/>
      <c r="BD266" s="311"/>
      <c r="BE266" s="311"/>
      <c r="BF266" s="311"/>
      <c r="BG266" s="311"/>
      <c r="BH266" s="311"/>
      <c r="BI266" s="311"/>
      <c r="BJ266" s="311"/>
      <c r="BK266" s="311"/>
      <c r="BL266" s="311"/>
      <c r="BM266" s="311"/>
      <c r="BN266" s="311"/>
      <c r="BO266" s="311"/>
      <c r="BP266" s="311"/>
      <c r="BQ266" s="311"/>
      <c r="BR266" s="311"/>
      <c r="BS266" s="311"/>
      <c r="BT266" s="311"/>
      <c r="BU266" s="311"/>
      <c r="BV266" s="311"/>
      <c r="BW266" s="311"/>
      <c r="BX266" s="311"/>
      <c r="BY266" s="311"/>
      <c r="BZ266" s="311"/>
      <c r="CA266" s="311"/>
      <c r="CB266" s="311"/>
      <c r="CC266" s="311"/>
      <c r="CD266" s="311"/>
      <c r="CE266" s="311"/>
      <c r="CF266" s="311"/>
    </row>
    <row r="267" spans="1:84" ht="11.25" customHeight="1" x14ac:dyDescent="0.35">
      <c r="A267" s="393" t="s">
        <v>375</v>
      </c>
      <c r="B267" s="393"/>
      <c r="C267" s="393"/>
      <c r="D267" s="393"/>
      <c r="E267" s="393"/>
      <c r="F267" s="311"/>
      <c r="G267" s="311"/>
      <c r="H267" s="311"/>
      <c r="I267" s="311"/>
      <c r="J267" s="311"/>
      <c r="K267" s="311"/>
      <c r="L267" s="311"/>
      <c r="M267" s="311"/>
      <c r="N267" s="311"/>
      <c r="O267" s="311"/>
      <c r="P267" s="311"/>
      <c r="Q267" s="311"/>
      <c r="R267" s="311"/>
      <c r="S267" s="311"/>
      <c r="T267" s="311"/>
      <c r="U267" s="311"/>
      <c r="V267" s="311"/>
      <c r="W267" s="311"/>
      <c r="X267" s="311"/>
      <c r="Y267" s="311"/>
      <c r="Z267" s="311"/>
      <c r="AA267" s="311"/>
      <c r="AB267" s="311"/>
      <c r="AC267" s="311"/>
      <c r="AD267" s="311"/>
      <c r="AE267" s="311"/>
      <c r="AF267" s="311"/>
      <c r="AG267" s="311"/>
      <c r="AH267" s="311"/>
      <c r="AI267" s="311"/>
      <c r="AJ267" s="311"/>
      <c r="AK267" s="311"/>
      <c r="AL267" s="311"/>
      <c r="AM267" s="311"/>
      <c r="AN267" s="311"/>
      <c r="AO267" s="311"/>
      <c r="AP267" s="311"/>
      <c r="AQ267" s="311"/>
      <c r="AR267" s="311"/>
      <c r="AS267" s="311"/>
      <c r="AT267" s="311"/>
      <c r="AU267" s="311"/>
      <c r="AV267" s="311"/>
      <c r="AW267" s="311"/>
      <c r="AX267" s="311"/>
      <c r="AY267" s="311"/>
      <c r="AZ267" s="311"/>
      <c r="BA267" s="311"/>
      <c r="BB267" s="311"/>
      <c r="BC267" s="311"/>
      <c r="BD267" s="311"/>
      <c r="BE267" s="311"/>
      <c r="BF267" s="311"/>
      <c r="BG267" s="311"/>
      <c r="BH267" s="311"/>
      <c r="BI267" s="311"/>
      <c r="BJ267" s="311"/>
      <c r="BK267" s="311"/>
      <c r="BL267" s="311"/>
      <c r="BM267" s="311"/>
      <c r="BN267" s="311"/>
      <c r="BO267" s="311"/>
      <c r="BP267" s="311"/>
      <c r="BQ267" s="311"/>
      <c r="BR267" s="311"/>
      <c r="BS267" s="311"/>
      <c r="BT267" s="311"/>
      <c r="BU267" s="311"/>
      <c r="BV267" s="311"/>
      <c r="BW267" s="311"/>
      <c r="BX267" s="311"/>
      <c r="BY267" s="311"/>
      <c r="BZ267" s="311"/>
      <c r="CA267" s="311"/>
      <c r="CB267" s="311"/>
      <c r="CC267" s="311"/>
      <c r="CD267" s="311"/>
      <c r="CE267" s="311"/>
      <c r="CF267" s="311"/>
    </row>
    <row r="268" spans="1:84" ht="12.45" customHeight="1" x14ac:dyDescent="0.35">
      <c r="A268" s="369" t="s">
        <v>332</v>
      </c>
      <c r="B268" s="368" t="s">
        <v>256</v>
      </c>
      <c r="C268" s="376">
        <v>2015497.22</v>
      </c>
      <c r="D268" s="371"/>
      <c r="E268" s="371"/>
      <c r="F268" s="311"/>
      <c r="G268" s="311"/>
      <c r="H268" s="311"/>
      <c r="I268" s="311"/>
      <c r="J268" s="311"/>
      <c r="K268" s="311"/>
      <c r="L268" s="311"/>
      <c r="M268" s="311"/>
      <c r="N268" s="311"/>
      <c r="O268" s="311"/>
      <c r="P268" s="311"/>
      <c r="Q268" s="311"/>
      <c r="R268" s="311"/>
      <c r="S268" s="311"/>
      <c r="T268" s="311"/>
      <c r="U268" s="311"/>
      <c r="V268" s="311"/>
      <c r="W268" s="311"/>
      <c r="X268" s="311"/>
      <c r="Y268" s="311"/>
      <c r="Z268" s="311"/>
      <c r="AA268" s="311"/>
      <c r="AB268" s="311"/>
      <c r="AC268" s="311"/>
      <c r="AD268" s="311"/>
      <c r="AE268" s="311"/>
      <c r="AF268" s="311"/>
      <c r="AG268" s="311"/>
      <c r="AH268" s="311"/>
      <c r="AI268" s="311"/>
      <c r="AJ268" s="311"/>
      <c r="AK268" s="311"/>
      <c r="AL268" s="311"/>
      <c r="AM268" s="311"/>
      <c r="AN268" s="311"/>
      <c r="AO268" s="311"/>
      <c r="AP268" s="311"/>
      <c r="AQ268" s="311"/>
      <c r="AR268" s="311"/>
      <c r="AS268" s="311"/>
      <c r="AT268" s="311"/>
      <c r="AU268" s="311"/>
      <c r="AV268" s="311"/>
      <c r="AW268" s="311"/>
      <c r="AX268" s="311"/>
      <c r="AY268" s="311"/>
      <c r="AZ268" s="311"/>
      <c r="BA268" s="311"/>
      <c r="BB268" s="311"/>
      <c r="BC268" s="311"/>
      <c r="BD268" s="311"/>
      <c r="BE268" s="311"/>
      <c r="BF268" s="311"/>
      <c r="BG268" s="311"/>
      <c r="BH268" s="311"/>
      <c r="BI268" s="311"/>
      <c r="BJ268" s="311"/>
      <c r="BK268" s="311"/>
      <c r="BL268" s="311"/>
      <c r="BM268" s="311"/>
      <c r="BN268" s="311"/>
      <c r="BO268" s="311"/>
      <c r="BP268" s="311"/>
      <c r="BQ268" s="311"/>
      <c r="BR268" s="311"/>
      <c r="BS268" s="311"/>
      <c r="BT268" s="311"/>
      <c r="BU268" s="311"/>
      <c r="BV268" s="311"/>
      <c r="BW268" s="311"/>
      <c r="BX268" s="311"/>
      <c r="BY268" s="311"/>
      <c r="BZ268" s="311"/>
      <c r="CA268" s="311"/>
      <c r="CB268" s="311"/>
      <c r="CC268" s="311"/>
      <c r="CD268" s="311"/>
      <c r="CE268" s="311"/>
      <c r="CF268" s="311"/>
    </row>
    <row r="269" spans="1:84" ht="12.45" customHeight="1" x14ac:dyDescent="0.35">
      <c r="A269" s="369" t="s">
        <v>333</v>
      </c>
      <c r="B269" s="368" t="s">
        <v>256</v>
      </c>
      <c r="C269" s="376">
        <v>4737949.3699999992</v>
      </c>
      <c r="D269" s="371"/>
      <c r="E269" s="371"/>
      <c r="F269" s="311"/>
      <c r="G269" s="311"/>
      <c r="H269" s="311"/>
      <c r="I269" s="311"/>
      <c r="J269" s="311"/>
      <c r="K269" s="311"/>
      <c r="L269" s="311"/>
      <c r="M269" s="311"/>
      <c r="N269" s="311"/>
      <c r="O269" s="311"/>
      <c r="P269" s="311"/>
      <c r="Q269" s="311"/>
      <c r="R269" s="311"/>
      <c r="S269" s="311"/>
      <c r="T269" s="311"/>
      <c r="U269" s="311"/>
      <c r="V269" s="311"/>
      <c r="W269" s="311"/>
      <c r="X269" s="311"/>
      <c r="Y269" s="311"/>
      <c r="Z269" s="311"/>
      <c r="AA269" s="311"/>
      <c r="AB269" s="311"/>
      <c r="AC269" s="311"/>
      <c r="AD269" s="311"/>
      <c r="AE269" s="311"/>
      <c r="AF269" s="311"/>
      <c r="AG269" s="311"/>
      <c r="AH269" s="311"/>
      <c r="AI269" s="311"/>
      <c r="AJ269" s="311"/>
      <c r="AK269" s="311"/>
      <c r="AL269" s="311"/>
      <c r="AM269" s="311"/>
      <c r="AN269" s="311"/>
      <c r="AO269" s="311"/>
      <c r="AP269" s="311"/>
      <c r="AQ269" s="311"/>
      <c r="AR269" s="311"/>
      <c r="AS269" s="311"/>
      <c r="AT269" s="311"/>
      <c r="AU269" s="311"/>
      <c r="AV269" s="311"/>
      <c r="AW269" s="311"/>
      <c r="AX269" s="311"/>
      <c r="AY269" s="311"/>
      <c r="AZ269" s="311"/>
      <c r="BA269" s="311"/>
      <c r="BB269" s="311"/>
      <c r="BC269" s="311"/>
      <c r="BD269" s="311"/>
      <c r="BE269" s="311"/>
      <c r="BF269" s="311"/>
      <c r="BG269" s="311"/>
      <c r="BH269" s="311"/>
      <c r="BI269" s="311"/>
      <c r="BJ269" s="311"/>
      <c r="BK269" s="311"/>
      <c r="BL269" s="311"/>
      <c r="BM269" s="311"/>
      <c r="BN269" s="311"/>
      <c r="BO269" s="311"/>
      <c r="BP269" s="311"/>
      <c r="BQ269" s="311"/>
      <c r="BR269" s="311"/>
      <c r="BS269" s="311"/>
      <c r="BT269" s="311"/>
      <c r="BU269" s="311"/>
      <c r="BV269" s="311"/>
      <c r="BW269" s="311"/>
      <c r="BX269" s="311"/>
      <c r="BY269" s="311"/>
      <c r="BZ269" s="311"/>
      <c r="CA269" s="311"/>
      <c r="CB269" s="311"/>
      <c r="CC269" s="311"/>
      <c r="CD269" s="311"/>
      <c r="CE269" s="311"/>
      <c r="CF269" s="311"/>
    </row>
    <row r="270" spans="1:84" ht="12.45" customHeight="1" x14ac:dyDescent="0.35">
      <c r="A270" s="369" t="s">
        <v>334</v>
      </c>
      <c r="B270" s="368" t="s">
        <v>256</v>
      </c>
      <c r="C270" s="376">
        <v>36062078.150000006</v>
      </c>
      <c r="D270" s="371"/>
      <c r="E270" s="371"/>
      <c r="F270" s="311"/>
      <c r="G270" s="311"/>
      <c r="H270" s="311"/>
      <c r="I270" s="311"/>
      <c r="J270" s="311"/>
      <c r="K270" s="311"/>
      <c r="L270" s="311"/>
      <c r="M270" s="311"/>
      <c r="N270" s="311"/>
      <c r="O270" s="311"/>
      <c r="P270" s="311"/>
      <c r="Q270" s="311"/>
      <c r="R270" s="311"/>
      <c r="S270" s="311"/>
      <c r="T270" s="311"/>
      <c r="U270" s="311"/>
      <c r="V270" s="311"/>
      <c r="W270" s="311"/>
      <c r="X270" s="311"/>
      <c r="Y270" s="311"/>
      <c r="Z270" s="311"/>
      <c r="AA270" s="311"/>
      <c r="AB270" s="311"/>
      <c r="AC270" s="311"/>
      <c r="AD270" s="311"/>
      <c r="AE270" s="311"/>
      <c r="AF270" s="311"/>
      <c r="AG270" s="311"/>
      <c r="AH270" s="311"/>
      <c r="AI270" s="311"/>
      <c r="AJ270" s="311"/>
      <c r="AK270" s="311"/>
      <c r="AL270" s="311"/>
      <c r="AM270" s="311"/>
      <c r="AN270" s="311"/>
      <c r="AO270" s="311"/>
      <c r="AP270" s="311"/>
      <c r="AQ270" s="311"/>
      <c r="AR270" s="311"/>
      <c r="AS270" s="311"/>
      <c r="AT270" s="311"/>
      <c r="AU270" s="311"/>
      <c r="AV270" s="311"/>
      <c r="AW270" s="311"/>
      <c r="AX270" s="311"/>
      <c r="AY270" s="311"/>
      <c r="AZ270" s="311"/>
      <c r="BA270" s="311"/>
      <c r="BB270" s="311"/>
      <c r="BC270" s="311"/>
      <c r="BD270" s="311"/>
      <c r="BE270" s="311"/>
      <c r="BF270" s="311"/>
      <c r="BG270" s="311"/>
      <c r="BH270" s="311"/>
      <c r="BI270" s="311"/>
      <c r="BJ270" s="311"/>
      <c r="BK270" s="311"/>
      <c r="BL270" s="311"/>
      <c r="BM270" s="311"/>
      <c r="BN270" s="311"/>
      <c r="BO270" s="311"/>
      <c r="BP270" s="311"/>
      <c r="BQ270" s="311"/>
      <c r="BR270" s="311"/>
      <c r="BS270" s="311"/>
      <c r="BT270" s="311"/>
      <c r="BU270" s="311"/>
      <c r="BV270" s="311"/>
      <c r="BW270" s="311"/>
      <c r="BX270" s="311"/>
      <c r="BY270" s="311"/>
      <c r="BZ270" s="311"/>
      <c r="CA270" s="311"/>
      <c r="CB270" s="311"/>
      <c r="CC270" s="311"/>
      <c r="CD270" s="311"/>
      <c r="CE270" s="311"/>
      <c r="CF270" s="311"/>
    </row>
    <row r="271" spans="1:84" ht="12.45" customHeight="1" x14ac:dyDescent="0.35">
      <c r="A271" s="369" t="s">
        <v>376</v>
      </c>
      <c r="B271" s="368" t="s">
        <v>256</v>
      </c>
      <c r="C271" s="376">
        <v>21068463.989999998</v>
      </c>
      <c r="D271" s="371"/>
      <c r="E271" s="371"/>
      <c r="F271" s="311"/>
      <c r="G271" s="311"/>
      <c r="H271" s="311"/>
      <c r="I271" s="311"/>
      <c r="J271" s="311"/>
      <c r="K271" s="311"/>
      <c r="L271" s="311"/>
      <c r="M271" s="311"/>
      <c r="N271" s="311"/>
      <c r="O271" s="311"/>
      <c r="P271" s="311"/>
      <c r="Q271" s="311"/>
      <c r="R271" s="311"/>
      <c r="S271" s="311"/>
      <c r="T271" s="311"/>
      <c r="U271" s="311"/>
      <c r="V271" s="311"/>
      <c r="W271" s="311"/>
      <c r="X271" s="311"/>
      <c r="Y271" s="311"/>
      <c r="Z271" s="311"/>
      <c r="AA271" s="311"/>
      <c r="AB271" s="311"/>
      <c r="AC271" s="311"/>
      <c r="AD271" s="311"/>
      <c r="AE271" s="311"/>
      <c r="AF271" s="311"/>
      <c r="AG271" s="311"/>
      <c r="AH271" s="311"/>
      <c r="AI271" s="311"/>
      <c r="AJ271" s="311"/>
      <c r="AK271" s="311"/>
      <c r="AL271" s="311"/>
      <c r="AM271" s="311"/>
      <c r="AN271" s="311"/>
      <c r="AO271" s="311"/>
      <c r="AP271" s="311"/>
      <c r="AQ271" s="311"/>
      <c r="AR271" s="311"/>
      <c r="AS271" s="311"/>
      <c r="AT271" s="311"/>
      <c r="AU271" s="311"/>
      <c r="AV271" s="311"/>
      <c r="AW271" s="311"/>
      <c r="AX271" s="311"/>
      <c r="AY271" s="311"/>
      <c r="AZ271" s="311"/>
      <c r="BA271" s="311"/>
      <c r="BB271" s="311"/>
      <c r="BC271" s="311"/>
      <c r="BD271" s="311"/>
      <c r="BE271" s="311"/>
      <c r="BF271" s="311"/>
      <c r="BG271" s="311"/>
      <c r="BH271" s="311"/>
      <c r="BI271" s="311"/>
      <c r="BJ271" s="311"/>
      <c r="BK271" s="311"/>
      <c r="BL271" s="311"/>
      <c r="BM271" s="311"/>
      <c r="BN271" s="311"/>
      <c r="BO271" s="311"/>
      <c r="BP271" s="311"/>
      <c r="BQ271" s="311"/>
      <c r="BR271" s="311"/>
      <c r="BS271" s="311"/>
      <c r="BT271" s="311"/>
      <c r="BU271" s="311"/>
      <c r="BV271" s="311"/>
      <c r="BW271" s="311"/>
      <c r="BX271" s="311"/>
      <c r="BY271" s="311"/>
      <c r="BZ271" s="311"/>
      <c r="CA271" s="311"/>
      <c r="CB271" s="311"/>
      <c r="CC271" s="311"/>
      <c r="CD271" s="311"/>
      <c r="CE271" s="311"/>
      <c r="CF271" s="311"/>
    </row>
    <row r="272" spans="1:84" ht="12.45" customHeight="1" x14ac:dyDescent="0.35">
      <c r="A272" s="369" t="s">
        <v>377</v>
      </c>
      <c r="B272" s="368" t="s">
        <v>256</v>
      </c>
      <c r="C272" s="376"/>
      <c r="D272" s="371"/>
      <c r="E272" s="371"/>
      <c r="F272" s="311"/>
      <c r="G272" s="311"/>
      <c r="H272" s="311"/>
      <c r="I272" s="311"/>
      <c r="J272" s="311"/>
      <c r="K272" s="311"/>
      <c r="L272" s="311"/>
      <c r="M272" s="311"/>
      <c r="N272" s="311"/>
      <c r="O272" s="311"/>
      <c r="P272" s="311"/>
      <c r="Q272" s="311"/>
      <c r="R272" s="311"/>
      <c r="S272" s="311"/>
      <c r="T272" s="311"/>
      <c r="U272" s="311"/>
      <c r="V272" s="311"/>
      <c r="W272" s="311"/>
      <c r="X272" s="311"/>
      <c r="Y272" s="311"/>
      <c r="Z272" s="311"/>
      <c r="AA272" s="311"/>
      <c r="AB272" s="311"/>
      <c r="AC272" s="311"/>
      <c r="AD272" s="311"/>
      <c r="AE272" s="311"/>
      <c r="AF272" s="311"/>
      <c r="AG272" s="311"/>
      <c r="AH272" s="311"/>
      <c r="AI272" s="311"/>
      <c r="AJ272" s="311"/>
      <c r="AK272" s="311"/>
      <c r="AL272" s="311"/>
      <c r="AM272" s="311"/>
      <c r="AN272" s="311"/>
      <c r="AO272" s="311"/>
      <c r="AP272" s="311"/>
      <c r="AQ272" s="311"/>
      <c r="AR272" s="311"/>
      <c r="AS272" s="311"/>
      <c r="AT272" s="311"/>
      <c r="AU272" s="311"/>
      <c r="AV272" s="311"/>
      <c r="AW272" s="311"/>
      <c r="AX272" s="311"/>
      <c r="AY272" s="311"/>
      <c r="AZ272" s="311"/>
      <c r="BA272" s="311"/>
      <c r="BB272" s="311"/>
      <c r="BC272" s="311"/>
      <c r="BD272" s="311"/>
      <c r="BE272" s="311"/>
      <c r="BF272" s="311"/>
      <c r="BG272" s="311"/>
      <c r="BH272" s="311"/>
      <c r="BI272" s="311"/>
      <c r="BJ272" s="311"/>
      <c r="BK272" s="311"/>
      <c r="BL272" s="311"/>
      <c r="BM272" s="311"/>
      <c r="BN272" s="311"/>
      <c r="BO272" s="311"/>
      <c r="BP272" s="311"/>
      <c r="BQ272" s="311"/>
      <c r="BR272" s="311"/>
      <c r="BS272" s="311"/>
      <c r="BT272" s="311"/>
      <c r="BU272" s="311"/>
      <c r="BV272" s="311"/>
      <c r="BW272" s="311"/>
      <c r="BX272" s="311"/>
      <c r="BY272" s="311"/>
      <c r="BZ272" s="311"/>
      <c r="CA272" s="311"/>
      <c r="CB272" s="311"/>
      <c r="CC272" s="311"/>
      <c r="CD272" s="311"/>
      <c r="CE272" s="311"/>
      <c r="CF272" s="311"/>
    </row>
    <row r="273" spans="1:84" ht="12.45" customHeight="1" x14ac:dyDescent="0.35">
      <c r="A273" s="369" t="s">
        <v>378</v>
      </c>
      <c r="B273" s="368" t="s">
        <v>256</v>
      </c>
      <c r="C273" s="376">
        <v>35437083.919999994</v>
      </c>
      <c r="D273" s="371"/>
      <c r="E273" s="371"/>
      <c r="F273" s="311"/>
      <c r="G273" s="311"/>
      <c r="H273" s="311"/>
      <c r="I273" s="311"/>
      <c r="J273" s="311"/>
      <c r="K273" s="311"/>
      <c r="L273" s="311"/>
      <c r="M273" s="311"/>
      <c r="N273" s="311"/>
      <c r="O273" s="311"/>
      <c r="P273" s="311"/>
      <c r="Q273" s="311"/>
      <c r="R273" s="311"/>
      <c r="S273" s="311"/>
      <c r="T273" s="311"/>
      <c r="U273" s="311"/>
      <c r="V273" s="311"/>
      <c r="W273" s="311"/>
      <c r="X273" s="311"/>
      <c r="Y273" s="311"/>
      <c r="Z273" s="311"/>
      <c r="AA273" s="311"/>
      <c r="AB273" s="311"/>
      <c r="AC273" s="311"/>
      <c r="AD273" s="311"/>
      <c r="AE273" s="311"/>
      <c r="AF273" s="311"/>
      <c r="AG273" s="311"/>
      <c r="AH273" s="311"/>
      <c r="AI273" s="311"/>
      <c r="AJ273" s="311"/>
      <c r="AK273" s="311"/>
      <c r="AL273" s="311"/>
      <c r="AM273" s="311"/>
      <c r="AN273" s="311"/>
      <c r="AO273" s="311"/>
      <c r="AP273" s="311"/>
      <c r="AQ273" s="311"/>
      <c r="AR273" s="311"/>
      <c r="AS273" s="311"/>
      <c r="AT273" s="311"/>
      <c r="AU273" s="311"/>
      <c r="AV273" s="311"/>
      <c r="AW273" s="311"/>
      <c r="AX273" s="311"/>
      <c r="AY273" s="311"/>
      <c r="AZ273" s="311"/>
      <c r="BA273" s="311"/>
      <c r="BB273" s="311"/>
      <c r="BC273" s="311"/>
      <c r="BD273" s="311"/>
      <c r="BE273" s="311"/>
      <c r="BF273" s="311"/>
      <c r="BG273" s="311"/>
      <c r="BH273" s="311"/>
      <c r="BI273" s="311"/>
      <c r="BJ273" s="311"/>
      <c r="BK273" s="311"/>
      <c r="BL273" s="311"/>
      <c r="BM273" s="311"/>
      <c r="BN273" s="311"/>
      <c r="BO273" s="311"/>
      <c r="BP273" s="311"/>
      <c r="BQ273" s="311"/>
      <c r="BR273" s="311"/>
      <c r="BS273" s="311"/>
      <c r="BT273" s="311"/>
      <c r="BU273" s="311"/>
      <c r="BV273" s="311"/>
      <c r="BW273" s="311"/>
      <c r="BX273" s="311"/>
      <c r="BY273" s="311"/>
      <c r="BZ273" s="311"/>
      <c r="CA273" s="311"/>
      <c r="CB273" s="311"/>
      <c r="CC273" s="311"/>
      <c r="CD273" s="311"/>
      <c r="CE273" s="311"/>
      <c r="CF273" s="311"/>
    </row>
    <row r="274" spans="1:84" ht="12.45" customHeight="1" x14ac:dyDescent="0.35">
      <c r="A274" s="369" t="s">
        <v>339</v>
      </c>
      <c r="B274" s="368" t="s">
        <v>256</v>
      </c>
      <c r="C274" s="376">
        <v>1163193.04</v>
      </c>
      <c r="D274" s="371"/>
      <c r="E274" s="371"/>
      <c r="F274" s="311"/>
      <c r="G274" s="311"/>
      <c r="H274" s="311"/>
      <c r="I274" s="311"/>
      <c r="J274" s="311"/>
      <c r="K274" s="311"/>
      <c r="L274" s="311"/>
      <c r="M274" s="311"/>
      <c r="N274" s="311"/>
      <c r="O274" s="311"/>
      <c r="P274" s="311"/>
      <c r="Q274" s="311"/>
      <c r="R274" s="311"/>
      <c r="S274" s="311"/>
      <c r="T274" s="311"/>
      <c r="U274" s="311"/>
      <c r="V274" s="311"/>
      <c r="W274" s="311"/>
      <c r="X274" s="311"/>
      <c r="Y274" s="311"/>
      <c r="Z274" s="311"/>
      <c r="AA274" s="311"/>
      <c r="AB274" s="311"/>
      <c r="AC274" s="311"/>
      <c r="AD274" s="311"/>
      <c r="AE274" s="311"/>
      <c r="AF274" s="311"/>
      <c r="AG274" s="311"/>
      <c r="AH274" s="311"/>
      <c r="AI274" s="311"/>
      <c r="AJ274" s="311"/>
      <c r="AK274" s="311"/>
      <c r="AL274" s="311"/>
      <c r="AM274" s="311"/>
      <c r="AN274" s="311"/>
      <c r="AO274" s="311"/>
      <c r="AP274" s="311"/>
      <c r="AQ274" s="311"/>
      <c r="AR274" s="311"/>
      <c r="AS274" s="311"/>
      <c r="AT274" s="311"/>
      <c r="AU274" s="311"/>
      <c r="AV274" s="311"/>
      <c r="AW274" s="311"/>
      <c r="AX274" s="311"/>
      <c r="AY274" s="311"/>
      <c r="AZ274" s="311"/>
      <c r="BA274" s="311"/>
      <c r="BB274" s="311"/>
      <c r="BC274" s="311"/>
      <c r="BD274" s="311"/>
      <c r="BE274" s="311"/>
      <c r="BF274" s="311"/>
      <c r="BG274" s="311"/>
      <c r="BH274" s="311"/>
      <c r="BI274" s="311"/>
      <c r="BJ274" s="311"/>
      <c r="BK274" s="311"/>
      <c r="BL274" s="311"/>
      <c r="BM274" s="311"/>
      <c r="BN274" s="311"/>
      <c r="BO274" s="311"/>
      <c r="BP274" s="311"/>
      <c r="BQ274" s="311"/>
      <c r="BR274" s="311"/>
      <c r="BS274" s="311"/>
      <c r="BT274" s="311"/>
      <c r="BU274" s="311"/>
      <c r="BV274" s="311"/>
      <c r="BW274" s="311"/>
      <c r="BX274" s="311"/>
      <c r="BY274" s="311"/>
      <c r="BZ274" s="311"/>
      <c r="CA274" s="311"/>
      <c r="CB274" s="311"/>
      <c r="CC274" s="311"/>
      <c r="CD274" s="311"/>
      <c r="CE274" s="311"/>
      <c r="CF274" s="311"/>
    </row>
    <row r="275" spans="1:84" ht="12.45" customHeight="1" x14ac:dyDescent="0.35">
      <c r="A275" s="369" t="s">
        <v>340</v>
      </c>
      <c r="B275" s="368" t="s">
        <v>256</v>
      </c>
      <c r="C275" s="376">
        <v>36681869.18</v>
      </c>
      <c r="D275" s="371"/>
      <c r="E275" s="371"/>
      <c r="F275" s="311"/>
      <c r="G275" s="311"/>
      <c r="H275" s="311"/>
      <c r="I275" s="311"/>
      <c r="J275" s="311"/>
      <c r="K275" s="311"/>
      <c r="L275" s="311"/>
      <c r="M275" s="311"/>
      <c r="N275" s="311"/>
      <c r="O275" s="311"/>
      <c r="P275" s="311"/>
      <c r="Q275" s="311"/>
      <c r="R275" s="311"/>
      <c r="S275" s="311"/>
      <c r="T275" s="311"/>
      <c r="U275" s="311"/>
      <c r="V275" s="311"/>
      <c r="W275" s="311"/>
      <c r="X275" s="311"/>
      <c r="Y275" s="311"/>
      <c r="Z275" s="311"/>
      <c r="AA275" s="311"/>
      <c r="AB275" s="311"/>
      <c r="AC275" s="311"/>
      <c r="AD275" s="311"/>
      <c r="AE275" s="311"/>
      <c r="AF275" s="311"/>
      <c r="AG275" s="311"/>
      <c r="AH275" s="311"/>
      <c r="AI275" s="311"/>
      <c r="AJ275" s="311"/>
      <c r="AK275" s="311"/>
      <c r="AL275" s="311"/>
      <c r="AM275" s="311"/>
      <c r="AN275" s="311"/>
      <c r="AO275" s="311"/>
      <c r="AP275" s="311"/>
      <c r="AQ275" s="311"/>
      <c r="AR275" s="311"/>
      <c r="AS275" s="311"/>
      <c r="AT275" s="311"/>
      <c r="AU275" s="311"/>
      <c r="AV275" s="311"/>
      <c r="AW275" s="311"/>
      <c r="AX275" s="311"/>
      <c r="AY275" s="311"/>
      <c r="AZ275" s="311"/>
      <c r="BA275" s="311"/>
      <c r="BB275" s="311"/>
      <c r="BC275" s="311"/>
      <c r="BD275" s="311"/>
      <c r="BE275" s="311"/>
      <c r="BF275" s="311"/>
      <c r="BG275" s="311"/>
      <c r="BH275" s="311"/>
      <c r="BI275" s="311"/>
      <c r="BJ275" s="311"/>
      <c r="BK275" s="311"/>
      <c r="BL275" s="311"/>
      <c r="BM275" s="311"/>
      <c r="BN275" s="311"/>
      <c r="BO275" s="311"/>
      <c r="BP275" s="311"/>
      <c r="BQ275" s="311"/>
      <c r="BR275" s="311"/>
      <c r="BS275" s="311"/>
      <c r="BT275" s="311"/>
      <c r="BU275" s="311"/>
      <c r="BV275" s="311"/>
      <c r="BW275" s="311"/>
      <c r="BX275" s="311"/>
      <c r="BY275" s="311"/>
      <c r="BZ275" s="311"/>
      <c r="CA275" s="311"/>
      <c r="CB275" s="311"/>
      <c r="CC275" s="311"/>
      <c r="CD275" s="311"/>
      <c r="CE275" s="311"/>
      <c r="CF275" s="311"/>
    </row>
    <row r="276" spans="1:84" ht="12.45" customHeight="1" x14ac:dyDescent="0.35">
      <c r="A276" s="369" t="s">
        <v>379</v>
      </c>
      <c r="B276" s="371"/>
      <c r="C276" s="378"/>
      <c r="D276" s="371">
        <v>137166134.87</v>
      </c>
      <c r="E276" s="371"/>
      <c r="F276" s="311"/>
      <c r="G276" s="311"/>
      <c r="H276" s="311"/>
      <c r="I276" s="311"/>
      <c r="J276" s="311"/>
      <c r="K276" s="311"/>
      <c r="L276" s="311"/>
      <c r="M276" s="311"/>
      <c r="N276" s="311"/>
      <c r="O276" s="311"/>
      <c r="P276" s="311"/>
      <c r="Q276" s="311"/>
      <c r="R276" s="311"/>
      <c r="S276" s="311"/>
      <c r="T276" s="311"/>
      <c r="U276" s="311"/>
      <c r="V276" s="311"/>
      <c r="W276" s="311"/>
      <c r="X276" s="311"/>
      <c r="Y276" s="311"/>
      <c r="Z276" s="311"/>
      <c r="AA276" s="311"/>
      <c r="AB276" s="311"/>
      <c r="AC276" s="311"/>
      <c r="AD276" s="311"/>
      <c r="AE276" s="311"/>
      <c r="AF276" s="311"/>
      <c r="AG276" s="311"/>
      <c r="AH276" s="311"/>
      <c r="AI276" s="311"/>
      <c r="AJ276" s="311"/>
      <c r="AK276" s="311"/>
      <c r="AL276" s="311"/>
      <c r="AM276" s="311"/>
      <c r="AN276" s="311"/>
      <c r="AO276" s="311"/>
      <c r="AP276" s="311"/>
      <c r="AQ276" s="311"/>
      <c r="AR276" s="311"/>
      <c r="AS276" s="311"/>
      <c r="AT276" s="311"/>
      <c r="AU276" s="311"/>
      <c r="AV276" s="311"/>
      <c r="AW276" s="311"/>
      <c r="AX276" s="311"/>
      <c r="AY276" s="311"/>
      <c r="AZ276" s="311"/>
      <c r="BA276" s="311"/>
      <c r="BB276" s="311"/>
      <c r="BC276" s="311"/>
      <c r="BD276" s="311"/>
      <c r="BE276" s="311"/>
      <c r="BF276" s="311"/>
      <c r="BG276" s="311"/>
      <c r="BH276" s="311"/>
      <c r="BI276" s="311"/>
      <c r="BJ276" s="311"/>
      <c r="BK276" s="311"/>
      <c r="BL276" s="311"/>
      <c r="BM276" s="311"/>
      <c r="BN276" s="311"/>
      <c r="BO276" s="311"/>
      <c r="BP276" s="311"/>
      <c r="BQ276" s="311"/>
      <c r="BR276" s="311"/>
      <c r="BS276" s="311"/>
      <c r="BT276" s="311"/>
      <c r="BU276" s="311"/>
      <c r="BV276" s="311"/>
      <c r="BW276" s="311"/>
      <c r="BX276" s="311"/>
      <c r="BY276" s="311"/>
      <c r="BZ276" s="311"/>
      <c r="CA276" s="311"/>
      <c r="CB276" s="311"/>
      <c r="CC276" s="311"/>
      <c r="CD276" s="311"/>
      <c r="CE276" s="311"/>
      <c r="CF276" s="311"/>
    </row>
    <row r="277" spans="1:84" ht="12.65" customHeight="1" x14ac:dyDescent="0.35">
      <c r="A277" s="369" t="s">
        <v>380</v>
      </c>
      <c r="B277" s="368" t="s">
        <v>256</v>
      </c>
      <c r="C277" s="376">
        <v>60958411.900000006</v>
      </c>
      <c r="D277" s="371"/>
      <c r="E277" s="371"/>
      <c r="F277" s="311"/>
      <c r="G277" s="311"/>
      <c r="H277" s="311"/>
      <c r="I277" s="311"/>
      <c r="J277" s="311"/>
      <c r="K277" s="311"/>
      <c r="L277" s="311"/>
      <c r="M277" s="311"/>
      <c r="N277" s="311"/>
      <c r="O277" s="311"/>
      <c r="P277" s="311"/>
      <c r="Q277" s="311"/>
      <c r="R277" s="311"/>
      <c r="S277" s="311"/>
      <c r="T277" s="311"/>
      <c r="U277" s="311"/>
      <c r="V277" s="311"/>
      <c r="W277" s="311"/>
      <c r="X277" s="311"/>
      <c r="Y277" s="311"/>
      <c r="Z277" s="311"/>
      <c r="AA277" s="311"/>
      <c r="AB277" s="311"/>
      <c r="AC277" s="311"/>
      <c r="AD277" s="311"/>
      <c r="AE277" s="311"/>
      <c r="AF277" s="311"/>
      <c r="AG277" s="311"/>
      <c r="AH277" s="311"/>
      <c r="AI277" s="311"/>
      <c r="AJ277" s="311"/>
      <c r="AK277" s="311"/>
      <c r="AL277" s="311"/>
      <c r="AM277" s="311"/>
      <c r="AN277" s="311"/>
      <c r="AO277" s="311"/>
      <c r="AP277" s="311"/>
      <c r="AQ277" s="311"/>
      <c r="AR277" s="311"/>
      <c r="AS277" s="311"/>
      <c r="AT277" s="311"/>
      <c r="AU277" s="311"/>
      <c r="AV277" s="311"/>
      <c r="AW277" s="311"/>
      <c r="AX277" s="311"/>
      <c r="AY277" s="311"/>
      <c r="AZ277" s="311"/>
      <c r="BA277" s="311"/>
      <c r="BB277" s="311"/>
      <c r="BC277" s="311"/>
      <c r="BD277" s="311"/>
      <c r="BE277" s="311"/>
      <c r="BF277" s="311"/>
      <c r="BG277" s="311"/>
      <c r="BH277" s="311"/>
      <c r="BI277" s="311"/>
      <c r="BJ277" s="311"/>
      <c r="BK277" s="311"/>
      <c r="BL277" s="311"/>
      <c r="BM277" s="311"/>
      <c r="BN277" s="311"/>
      <c r="BO277" s="311"/>
      <c r="BP277" s="311"/>
      <c r="BQ277" s="311"/>
      <c r="BR277" s="311"/>
      <c r="BS277" s="311"/>
      <c r="BT277" s="311"/>
      <c r="BU277" s="311"/>
      <c r="BV277" s="311"/>
      <c r="BW277" s="311"/>
      <c r="BX277" s="311"/>
      <c r="BY277" s="311"/>
      <c r="BZ277" s="311"/>
      <c r="CA277" s="311"/>
      <c r="CB277" s="311"/>
      <c r="CC277" s="311"/>
      <c r="CD277" s="311"/>
      <c r="CE277" s="311"/>
      <c r="CF277" s="311"/>
    </row>
    <row r="278" spans="1:84" ht="12.65" customHeight="1" x14ac:dyDescent="0.35">
      <c r="A278" s="369" t="s">
        <v>381</v>
      </c>
      <c r="B278" s="371"/>
      <c r="C278" s="378"/>
      <c r="D278" s="371">
        <v>76207722.969999999</v>
      </c>
      <c r="E278" s="371"/>
      <c r="F278" s="311"/>
      <c r="G278" s="311"/>
      <c r="H278" s="311"/>
      <c r="I278" s="311"/>
      <c r="J278" s="311"/>
      <c r="K278" s="311"/>
      <c r="L278" s="311"/>
      <c r="M278" s="299"/>
      <c r="N278" s="311"/>
      <c r="O278" s="311"/>
      <c r="P278" s="311"/>
      <c r="Q278" s="311"/>
      <c r="R278" s="311"/>
      <c r="S278" s="311"/>
      <c r="T278" s="311"/>
      <c r="U278" s="311"/>
      <c r="V278" s="311"/>
      <c r="W278" s="311"/>
      <c r="X278" s="311"/>
      <c r="Y278" s="311"/>
      <c r="Z278" s="311"/>
      <c r="AA278" s="311"/>
      <c r="AB278" s="311"/>
      <c r="AC278" s="311"/>
      <c r="AD278" s="311"/>
      <c r="AE278" s="311"/>
      <c r="AF278" s="311"/>
      <c r="AG278" s="311"/>
      <c r="AH278" s="311"/>
      <c r="AI278" s="311"/>
      <c r="AJ278" s="311"/>
      <c r="AK278" s="311"/>
      <c r="AL278" s="311"/>
      <c r="AM278" s="311"/>
      <c r="AN278" s="311"/>
      <c r="AO278" s="311"/>
      <c r="AP278" s="311"/>
      <c r="AQ278" s="311"/>
      <c r="AR278" s="311"/>
      <c r="AS278" s="311"/>
      <c r="AT278" s="311"/>
      <c r="AU278" s="311"/>
      <c r="AV278" s="311"/>
      <c r="AW278" s="311"/>
      <c r="AX278" s="311"/>
      <c r="AY278" s="311"/>
      <c r="AZ278" s="311"/>
      <c r="BA278" s="311"/>
      <c r="BB278" s="311"/>
      <c r="BC278" s="311"/>
      <c r="BD278" s="311"/>
      <c r="BE278" s="311"/>
      <c r="BF278" s="311"/>
      <c r="BG278" s="311"/>
      <c r="BH278" s="311"/>
      <c r="BI278" s="311"/>
      <c r="BJ278" s="311"/>
      <c r="BK278" s="311"/>
      <c r="BL278" s="311"/>
      <c r="BM278" s="311"/>
      <c r="BN278" s="311"/>
      <c r="BO278" s="311"/>
      <c r="BP278" s="311"/>
      <c r="BQ278" s="311"/>
      <c r="BR278" s="311"/>
      <c r="BS278" s="311"/>
      <c r="BT278" s="311"/>
      <c r="BU278" s="311"/>
      <c r="BV278" s="311"/>
      <c r="BW278" s="311"/>
      <c r="BX278" s="311"/>
      <c r="BY278" s="311"/>
      <c r="BZ278" s="311"/>
      <c r="CA278" s="311"/>
      <c r="CB278" s="311"/>
      <c r="CC278" s="311"/>
      <c r="CD278" s="311"/>
      <c r="CE278" s="311"/>
      <c r="CF278" s="311"/>
    </row>
    <row r="279" spans="1:84" ht="12.65" customHeight="1" x14ac:dyDescent="0.35">
      <c r="A279" s="393" t="s">
        <v>382</v>
      </c>
      <c r="B279" s="393"/>
      <c r="C279" s="393"/>
      <c r="D279" s="393"/>
      <c r="E279" s="393"/>
      <c r="F279" s="311"/>
      <c r="G279" s="311"/>
      <c r="H279" s="311"/>
      <c r="I279" s="311"/>
      <c r="J279" s="311"/>
      <c r="K279" s="311"/>
      <c r="L279" s="311"/>
      <c r="M279" s="311"/>
      <c r="N279" s="311"/>
      <c r="O279" s="311"/>
      <c r="P279" s="311"/>
      <c r="Q279" s="311"/>
      <c r="R279" s="311"/>
      <c r="S279" s="311"/>
      <c r="T279" s="311"/>
      <c r="U279" s="311"/>
      <c r="V279" s="311"/>
      <c r="W279" s="311"/>
      <c r="X279" s="311"/>
      <c r="Y279" s="311"/>
      <c r="Z279" s="311"/>
      <c r="AA279" s="311"/>
      <c r="AB279" s="311"/>
      <c r="AC279" s="311"/>
      <c r="AD279" s="311"/>
      <c r="AE279" s="311"/>
      <c r="AF279" s="311"/>
      <c r="AG279" s="311"/>
      <c r="AH279" s="311"/>
      <c r="AI279" s="311"/>
      <c r="AJ279" s="311"/>
      <c r="AK279" s="311"/>
      <c r="AL279" s="311"/>
      <c r="AM279" s="311"/>
      <c r="AN279" s="311"/>
      <c r="AO279" s="311"/>
      <c r="AP279" s="311"/>
      <c r="AQ279" s="311"/>
      <c r="AR279" s="311"/>
      <c r="AS279" s="311"/>
      <c r="AT279" s="311"/>
      <c r="AU279" s="311"/>
      <c r="AV279" s="311"/>
      <c r="AW279" s="311"/>
      <c r="AX279" s="311"/>
      <c r="AY279" s="311"/>
      <c r="AZ279" s="311"/>
      <c r="BA279" s="311"/>
      <c r="BB279" s="311"/>
      <c r="BC279" s="311"/>
      <c r="BD279" s="311"/>
      <c r="BE279" s="311"/>
      <c r="BF279" s="311"/>
      <c r="BG279" s="311"/>
      <c r="BH279" s="311"/>
      <c r="BI279" s="311"/>
      <c r="BJ279" s="311"/>
      <c r="BK279" s="311"/>
      <c r="BL279" s="311"/>
      <c r="BM279" s="311"/>
      <c r="BN279" s="311"/>
      <c r="BO279" s="311"/>
      <c r="BP279" s="311"/>
      <c r="BQ279" s="311"/>
      <c r="BR279" s="311"/>
      <c r="BS279" s="311"/>
      <c r="BT279" s="311"/>
      <c r="BU279" s="311"/>
      <c r="BV279" s="311"/>
      <c r="BW279" s="311"/>
      <c r="BX279" s="311"/>
      <c r="BY279" s="311"/>
      <c r="BZ279" s="311"/>
      <c r="CA279" s="311"/>
      <c r="CB279" s="311"/>
      <c r="CC279" s="311"/>
      <c r="CD279" s="311"/>
      <c r="CE279" s="311"/>
      <c r="CF279" s="311"/>
    </row>
    <row r="280" spans="1:84" ht="12.65" customHeight="1" x14ac:dyDescent="0.35">
      <c r="A280" s="369" t="s">
        <v>383</v>
      </c>
      <c r="B280" s="368" t="s">
        <v>256</v>
      </c>
      <c r="C280" s="376"/>
      <c r="D280" s="371"/>
      <c r="E280" s="371"/>
      <c r="F280" s="311"/>
      <c r="G280" s="311"/>
      <c r="H280" s="311"/>
      <c r="I280" s="311"/>
      <c r="J280" s="311"/>
      <c r="K280" s="311"/>
      <c r="L280" s="311"/>
      <c r="M280" s="311"/>
      <c r="N280" s="311"/>
      <c r="O280" s="311"/>
      <c r="P280" s="311"/>
      <c r="Q280" s="311"/>
      <c r="R280" s="311"/>
      <c r="S280" s="311"/>
      <c r="T280" s="311"/>
      <c r="U280" s="311"/>
      <c r="V280" s="311"/>
      <c r="W280" s="311"/>
      <c r="X280" s="311"/>
      <c r="Y280" s="311"/>
      <c r="Z280" s="311"/>
      <c r="AA280" s="311"/>
      <c r="AB280" s="311"/>
      <c r="AC280" s="311"/>
      <c r="AD280" s="311"/>
      <c r="AE280" s="311"/>
      <c r="AF280" s="311"/>
      <c r="AG280" s="311"/>
      <c r="AH280" s="311"/>
      <c r="AI280" s="311"/>
      <c r="AJ280" s="311"/>
      <c r="AK280" s="311"/>
      <c r="AL280" s="311"/>
      <c r="AM280" s="311"/>
      <c r="AN280" s="311"/>
      <c r="AO280" s="311"/>
      <c r="AP280" s="311"/>
      <c r="AQ280" s="311"/>
      <c r="AR280" s="311"/>
      <c r="AS280" s="311"/>
      <c r="AT280" s="311"/>
      <c r="AU280" s="311"/>
      <c r="AV280" s="311"/>
      <c r="AW280" s="311"/>
      <c r="AX280" s="311"/>
      <c r="AY280" s="311"/>
      <c r="AZ280" s="311"/>
      <c r="BA280" s="311"/>
      <c r="BB280" s="311"/>
      <c r="BC280" s="311"/>
      <c r="BD280" s="311"/>
      <c r="BE280" s="311"/>
      <c r="BF280" s="311"/>
      <c r="BG280" s="311"/>
      <c r="BH280" s="311"/>
      <c r="BI280" s="311"/>
      <c r="BJ280" s="311"/>
      <c r="BK280" s="311"/>
      <c r="BL280" s="311"/>
      <c r="BM280" s="311"/>
      <c r="BN280" s="311"/>
      <c r="BO280" s="311"/>
      <c r="BP280" s="311"/>
      <c r="BQ280" s="311"/>
      <c r="BR280" s="311"/>
      <c r="BS280" s="311"/>
      <c r="BT280" s="311"/>
      <c r="BU280" s="311"/>
      <c r="BV280" s="311"/>
      <c r="BW280" s="311"/>
      <c r="BX280" s="311"/>
      <c r="BY280" s="311"/>
      <c r="BZ280" s="311"/>
      <c r="CA280" s="311"/>
      <c r="CB280" s="311"/>
      <c r="CC280" s="311"/>
      <c r="CD280" s="311"/>
      <c r="CE280" s="311"/>
      <c r="CF280" s="311"/>
    </row>
    <row r="281" spans="1:84" ht="12.65" customHeight="1" x14ac:dyDescent="0.35">
      <c r="A281" s="369" t="s">
        <v>384</v>
      </c>
      <c r="B281" s="368" t="s">
        <v>256</v>
      </c>
      <c r="C281" s="376"/>
      <c r="D281" s="371"/>
      <c r="E281" s="371"/>
      <c r="F281" s="311"/>
      <c r="G281" s="311"/>
      <c r="H281" s="311"/>
      <c r="I281" s="311"/>
      <c r="J281" s="311"/>
      <c r="K281" s="311"/>
      <c r="L281" s="311"/>
      <c r="M281" s="311"/>
      <c r="N281" s="311"/>
      <c r="O281" s="311"/>
      <c r="P281" s="311"/>
      <c r="Q281" s="311"/>
      <c r="R281" s="311"/>
      <c r="S281" s="311"/>
      <c r="T281" s="311"/>
      <c r="U281" s="311"/>
      <c r="V281" s="311"/>
      <c r="W281" s="311"/>
      <c r="X281" s="311"/>
      <c r="Y281" s="311"/>
      <c r="Z281" s="311"/>
      <c r="AA281" s="311"/>
      <c r="AB281" s="311"/>
      <c r="AC281" s="311"/>
      <c r="AD281" s="311"/>
      <c r="AE281" s="311"/>
      <c r="AF281" s="311"/>
      <c r="AG281" s="311"/>
      <c r="AH281" s="311"/>
      <c r="AI281" s="311"/>
      <c r="AJ281" s="311"/>
      <c r="AK281" s="311"/>
      <c r="AL281" s="311"/>
      <c r="AM281" s="311"/>
      <c r="AN281" s="311"/>
      <c r="AO281" s="311"/>
      <c r="AP281" s="311"/>
      <c r="AQ281" s="311"/>
      <c r="AR281" s="311"/>
      <c r="AS281" s="311"/>
      <c r="AT281" s="311"/>
      <c r="AU281" s="311"/>
      <c r="AV281" s="311"/>
      <c r="AW281" s="311"/>
      <c r="AX281" s="311"/>
      <c r="AY281" s="311"/>
      <c r="AZ281" s="311"/>
      <c r="BA281" s="311"/>
      <c r="BB281" s="311"/>
      <c r="BC281" s="311"/>
      <c r="BD281" s="311"/>
      <c r="BE281" s="311"/>
      <c r="BF281" s="311"/>
      <c r="BG281" s="311"/>
      <c r="BH281" s="311"/>
      <c r="BI281" s="311"/>
      <c r="BJ281" s="311"/>
      <c r="BK281" s="311"/>
      <c r="BL281" s="311"/>
      <c r="BM281" s="311"/>
      <c r="BN281" s="311"/>
      <c r="BO281" s="311"/>
      <c r="BP281" s="311"/>
      <c r="BQ281" s="311"/>
      <c r="BR281" s="311"/>
      <c r="BS281" s="311"/>
      <c r="BT281" s="311"/>
      <c r="BU281" s="311"/>
      <c r="BV281" s="311"/>
      <c r="BW281" s="311"/>
      <c r="BX281" s="311"/>
      <c r="BY281" s="311"/>
      <c r="BZ281" s="311"/>
      <c r="CA281" s="311"/>
      <c r="CB281" s="311"/>
      <c r="CC281" s="311"/>
      <c r="CD281" s="311"/>
      <c r="CE281" s="311"/>
      <c r="CF281" s="311"/>
    </row>
    <row r="282" spans="1:84" ht="12.65" customHeight="1" x14ac:dyDescent="0.35">
      <c r="A282" s="369" t="s">
        <v>385</v>
      </c>
      <c r="B282" s="368" t="s">
        <v>256</v>
      </c>
      <c r="C282" s="376"/>
      <c r="D282" s="371"/>
      <c r="E282" s="371"/>
      <c r="F282" s="311"/>
      <c r="G282" s="311"/>
      <c r="H282" s="311"/>
      <c r="I282" s="311"/>
      <c r="J282" s="311"/>
      <c r="K282" s="311"/>
      <c r="L282" s="311"/>
      <c r="M282" s="311"/>
      <c r="N282" s="311"/>
      <c r="O282" s="311"/>
      <c r="P282" s="311"/>
      <c r="Q282" s="311"/>
      <c r="R282" s="311"/>
      <c r="S282" s="311"/>
      <c r="T282" s="311"/>
      <c r="U282" s="311"/>
      <c r="V282" s="311"/>
      <c r="W282" s="311"/>
      <c r="X282" s="311"/>
      <c r="Y282" s="311"/>
      <c r="Z282" s="311"/>
      <c r="AA282" s="311"/>
      <c r="AB282" s="311"/>
      <c r="AC282" s="311"/>
      <c r="AD282" s="311"/>
      <c r="AE282" s="311"/>
      <c r="AF282" s="311"/>
      <c r="AG282" s="311"/>
      <c r="AH282" s="311"/>
      <c r="AI282" s="311"/>
      <c r="AJ282" s="311"/>
      <c r="AK282" s="311"/>
      <c r="AL282" s="311"/>
      <c r="AM282" s="311"/>
      <c r="AN282" s="311"/>
      <c r="AO282" s="311"/>
      <c r="AP282" s="311"/>
      <c r="AQ282" s="311"/>
      <c r="AR282" s="311"/>
      <c r="AS282" s="311"/>
      <c r="AT282" s="311"/>
      <c r="AU282" s="311"/>
      <c r="AV282" s="311"/>
      <c r="AW282" s="311"/>
      <c r="AX282" s="311"/>
      <c r="AY282" s="311"/>
      <c r="AZ282" s="311"/>
      <c r="BA282" s="311"/>
      <c r="BB282" s="311"/>
      <c r="BC282" s="311"/>
      <c r="BD282" s="311"/>
      <c r="BE282" s="311"/>
      <c r="BF282" s="311"/>
      <c r="BG282" s="311"/>
      <c r="BH282" s="311"/>
      <c r="BI282" s="311"/>
      <c r="BJ282" s="311"/>
      <c r="BK282" s="311"/>
      <c r="BL282" s="311"/>
      <c r="BM282" s="311"/>
      <c r="BN282" s="311"/>
      <c r="BO282" s="311"/>
      <c r="BP282" s="311"/>
      <c r="BQ282" s="311"/>
      <c r="BR282" s="311"/>
      <c r="BS282" s="311"/>
      <c r="BT282" s="311"/>
      <c r="BU282" s="311"/>
      <c r="BV282" s="311"/>
      <c r="BW282" s="311"/>
      <c r="BX282" s="311"/>
      <c r="BY282" s="311"/>
      <c r="BZ282" s="311"/>
      <c r="CA282" s="311"/>
      <c r="CB282" s="311"/>
      <c r="CC282" s="311"/>
      <c r="CD282" s="311"/>
      <c r="CE282" s="311"/>
      <c r="CF282" s="311"/>
    </row>
    <row r="283" spans="1:84" ht="12.65" customHeight="1" x14ac:dyDescent="0.35">
      <c r="A283" s="369" t="s">
        <v>373</v>
      </c>
      <c r="B283" s="368" t="s">
        <v>256</v>
      </c>
      <c r="C283" s="376"/>
      <c r="D283" s="371"/>
      <c r="E283" s="371"/>
      <c r="F283" s="311"/>
      <c r="G283" s="311"/>
      <c r="H283" s="311"/>
      <c r="I283" s="311"/>
      <c r="J283" s="311"/>
      <c r="K283" s="311"/>
      <c r="L283" s="311"/>
      <c r="M283" s="311"/>
      <c r="N283" s="311"/>
      <c r="O283" s="311"/>
      <c r="P283" s="311"/>
      <c r="Q283" s="311"/>
      <c r="R283" s="311"/>
      <c r="S283" s="311"/>
      <c r="T283" s="311"/>
      <c r="U283" s="311"/>
      <c r="V283" s="311"/>
      <c r="W283" s="311"/>
      <c r="X283" s="311"/>
      <c r="Y283" s="311"/>
      <c r="Z283" s="311"/>
      <c r="AA283" s="311"/>
      <c r="AB283" s="311"/>
      <c r="AC283" s="311"/>
      <c r="AD283" s="311"/>
      <c r="AE283" s="311"/>
      <c r="AF283" s="311"/>
      <c r="AG283" s="311"/>
      <c r="AH283" s="311"/>
      <c r="AI283" s="311"/>
      <c r="AJ283" s="311"/>
      <c r="AK283" s="311"/>
      <c r="AL283" s="311"/>
      <c r="AM283" s="311"/>
      <c r="AN283" s="311"/>
      <c r="AO283" s="311"/>
      <c r="AP283" s="311"/>
      <c r="AQ283" s="311"/>
      <c r="AR283" s="311"/>
      <c r="AS283" s="311"/>
      <c r="AT283" s="311"/>
      <c r="AU283" s="311"/>
      <c r="AV283" s="311"/>
      <c r="AW283" s="311"/>
      <c r="AX283" s="311"/>
      <c r="AY283" s="311"/>
      <c r="AZ283" s="311"/>
      <c r="BA283" s="311"/>
      <c r="BB283" s="311"/>
      <c r="BC283" s="311"/>
      <c r="BD283" s="311"/>
      <c r="BE283" s="311"/>
      <c r="BF283" s="311"/>
      <c r="BG283" s="311"/>
      <c r="BH283" s="311"/>
      <c r="BI283" s="311"/>
      <c r="BJ283" s="311"/>
      <c r="BK283" s="311"/>
      <c r="BL283" s="311"/>
      <c r="BM283" s="311"/>
      <c r="BN283" s="311"/>
      <c r="BO283" s="311"/>
      <c r="BP283" s="311"/>
      <c r="BQ283" s="311"/>
      <c r="BR283" s="311"/>
      <c r="BS283" s="311"/>
      <c r="BT283" s="311"/>
      <c r="BU283" s="311"/>
      <c r="BV283" s="311"/>
      <c r="BW283" s="311"/>
      <c r="BX283" s="311"/>
      <c r="BY283" s="311"/>
      <c r="BZ283" s="311"/>
      <c r="CA283" s="311"/>
      <c r="CB283" s="311"/>
      <c r="CC283" s="311"/>
      <c r="CD283" s="311"/>
      <c r="CE283" s="311"/>
      <c r="CF283" s="311"/>
    </row>
    <row r="284" spans="1:84" ht="12.65" customHeight="1" x14ac:dyDescent="0.35">
      <c r="A284" s="369" t="s">
        <v>386</v>
      </c>
      <c r="B284" s="371"/>
      <c r="C284" s="378"/>
      <c r="D284" s="371">
        <v>0</v>
      </c>
      <c r="E284" s="371"/>
      <c r="F284" s="311"/>
      <c r="G284" s="311"/>
      <c r="H284" s="311"/>
      <c r="I284" s="311"/>
      <c r="J284" s="311"/>
      <c r="K284" s="311"/>
      <c r="L284" s="311"/>
      <c r="M284" s="311"/>
      <c r="N284" s="311"/>
      <c r="O284" s="311"/>
      <c r="P284" s="311"/>
      <c r="Q284" s="311"/>
      <c r="R284" s="311"/>
      <c r="S284" s="311"/>
      <c r="T284" s="311"/>
      <c r="U284" s="311"/>
      <c r="V284" s="311"/>
      <c r="W284" s="311"/>
      <c r="X284" s="311"/>
      <c r="Y284" s="311"/>
      <c r="Z284" s="311"/>
      <c r="AA284" s="311"/>
      <c r="AB284" s="311"/>
      <c r="AC284" s="311"/>
      <c r="AD284" s="311"/>
      <c r="AE284" s="311"/>
      <c r="AF284" s="311"/>
      <c r="AG284" s="311"/>
      <c r="AH284" s="311"/>
      <c r="AI284" s="311"/>
      <c r="AJ284" s="311"/>
      <c r="AK284" s="311"/>
      <c r="AL284" s="311"/>
      <c r="AM284" s="311"/>
      <c r="AN284" s="311"/>
      <c r="AO284" s="311"/>
      <c r="AP284" s="311"/>
      <c r="AQ284" s="311"/>
      <c r="AR284" s="311"/>
      <c r="AS284" s="311"/>
      <c r="AT284" s="311"/>
      <c r="AU284" s="311"/>
      <c r="AV284" s="311"/>
      <c r="AW284" s="311"/>
      <c r="AX284" s="311"/>
      <c r="AY284" s="311"/>
      <c r="AZ284" s="311"/>
      <c r="BA284" s="311"/>
      <c r="BB284" s="311"/>
      <c r="BC284" s="311"/>
      <c r="BD284" s="311"/>
      <c r="BE284" s="311"/>
      <c r="BF284" s="311"/>
      <c r="BG284" s="311"/>
      <c r="BH284" s="311"/>
      <c r="BI284" s="311"/>
      <c r="BJ284" s="311"/>
      <c r="BK284" s="311"/>
      <c r="BL284" s="311"/>
      <c r="BM284" s="311"/>
      <c r="BN284" s="311"/>
      <c r="BO284" s="311"/>
      <c r="BP284" s="311"/>
      <c r="BQ284" s="311"/>
      <c r="BR284" s="311"/>
      <c r="BS284" s="311"/>
      <c r="BT284" s="311"/>
      <c r="BU284" s="311"/>
      <c r="BV284" s="311"/>
      <c r="BW284" s="311"/>
      <c r="BX284" s="311"/>
      <c r="BY284" s="311"/>
      <c r="BZ284" s="311"/>
      <c r="CA284" s="311"/>
      <c r="CB284" s="311"/>
      <c r="CC284" s="311"/>
      <c r="CD284" s="311"/>
      <c r="CE284" s="311"/>
      <c r="CF284" s="311"/>
    </row>
    <row r="285" spans="1:84" ht="12.65" customHeight="1" x14ac:dyDescent="0.35">
      <c r="A285" s="369"/>
      <c r="B285" s="371"/>
      <c r="C285" s="378"/>
      <c r="D285" s="371"/>
      <c r="E285" s="371"/>
      <c r="F285" s="311"/>
      <c r="G285" s="311"/>
      <c r="H285" s="311"/>
      <c r="I285" s="311"/>
      <c r="J285" s="311"/>
      <c r="K285" s="311"/>
      <c r="L285" s="311"/>
      <c r="M285" s="311"/>
      <c r="N285" s="311"/>
      <c r="O285" s="311"/>
      <c r="P285" s="311"/>
      <c r="Q285" s="311"/>
      <c r="R285" s="311"/>
      <c r="S285" s="311"/>
      <c r="T285" s="311"/>
      <c r="U285" s="311"/>
      <c r="V285" s="311"/>
      <c r="W285" s="311"/>
      <c r="X285" s="311"/>
      <c r="Y285" s="311"/>
      <c r="Z285" s="311"/>
      <c r="AA285" s="311"/>
      <c r="AB285" s="311"/>
      <c r="AC285" s="311"/>
      <c r="AD285" s="311"/>
      <c r="AE285" s="311"/>
      <c r="AF285" s="311"/>
      <c r="AG285" s="311"/>
      <c r="AH285" s="311"/>
      <c r="AI285" s="311"/>
      <c r="AJ285" s="311"/>
      <c r="AK285" s="311"/>
      <c r="AL285" s="311"/>
      <c r="AM285" s="311"/>
      <c r="AN285" s="311"/>
      <c r="AO285" s="311"/>
      <c r="AP285" s="311"/>
      <c r="AQ285" s="311"/>
      <c r="AR285" s="311"/>
      <c r="AS285" s="311"/>
      <c r="AT285" s="311"/>
      <c r="AU285" s="311"/>
      <c r="AV285" s="311"/>
      <c r="AW285" s="311"/>
      <c r="AX285" s="311"/>
      <c r="AY285" s="311"/>
      <c r="AZ285" s="311"/>
      <c r="BA285" s="311"/>
      <c r="BB285" s="311"/>
      <c r="BC285" s="311"/>
      <c r="BD285" s="311"/>
      <c r="BE285" s="311"/>
      <c r="BF285" s="311"/>
      <c r="BG285" s="311"/>
      <c r="BH285" s="311"/>
      <c r="BI285" s="311"/>
      <c r="BJ285" s="311"/>
      <c r="BK285" s="311"/>
      <c r="BL285" s="311"/>
      <c r="BM285" s="311"/>
      <c r="BN285" s="311"/>
      <c r="BO285" s="311"/>
      <c r="BP285" s="311"/>
      <c r="BQ285" s="311"/>
      <c r="BR285" s="311"/>
      <c r="BS285" s="311"/>
      <c r="BT285" s="311"/>
      <c r="BU285" s="311"/>
      <c r="BV285" s="311"/>
      <c r="BW285" s="311"/>
      <c r="BX285" s="311"/>
      <c r="BY285" s="311"/>
      <c r="BZ285" s="311"/>
      <c r="CA285" s="311"/>
      <c r="CB285" s="311"/>
      <c r="CC285" s="311"/>
      <c r="CD285" s="311"/>
      <c r="CE285" s="311"/>
      <c r="CF285" s="311"/>
    </row>
    <row r="286" spans="1:84" ht="12.65" customHeight="1" x14ac:dyDescent="0.35">
      <c r="A286" s="393" t="s">
        <v>387</v>
      </c>
      <c r="B286" s="393"/>
      <c r="C286" s="393"/>
      <c r="D286" s="393"/>
      <c r="E286" s="393"/>
      <c r="F286" s="311"/>
      <c r="G286" s="311"/>
      <c r="H286" s="311"/>
      <c r="I286" s="311"/>
      <c r="J286" s="311"/>
      <c r="K286" s="311"/>
      <c r="L286" s="311"/>
      <c r="M286" s="311"/>
      <c r="N286" s="311"/>
      <c r="O286" s="311"/>
      <c r="P286" s="311"/>
      <c r="Q286" s="311"/>
      <c r="R286" s="311"/>
      <c r="S286" s="311"/>
      <c r="T286" s="311"/>
      <c r="U286" s="311"/>
      <c r="V286" s="311"/>
      <c r="W286" s="311"/>
      <c r="X286" s="311"/>
      <c r="Y286" s="311"/>
      <c r="Z286" s="311"/>
      <c r="AA286" s="311"/>
      <c r="AB286" s="311"/>
      <c r="AC286" s="311"/>
      <c r="AD286" s="311"/>
      <c r="AE286" s="311"/>
      <c r="AF286" s="311"/>
      <c r="AG286" s="311"/>
      <c r="AH286" s="311"/>
      <c r="AI286" s="311"/>
      <c r="AJ286" s="311"/>
      <c r="AK286" s="311"/>
      <c r="AL286" s="311"/>
      <c r="AM286" s="311"/>
      <c r="AN286" s="311"/>
      <c r="AO286" s="311"/>
      <c r="AP286" s="311"/>
      <c r="AQ286" s="311"/>
      <c r="AR286" s="311"/>
      <c r="AS286" s="311"/>
      <c r="AT286" s="311"/>
      <c r="AU286" s="311"/>
      <c r="AV286" s="311"/>
      <c r="AW286" s="311"/>
      <c r="AX286" s="311"/>
      <c r="AY286" s="311"/>
      <c r="AZ286" s="311"/>
      <c r="BA286" s="311"/>
      <c r="BB286" s="311"/>
      <c r="BC286" s="311"/>
      <c r="BD286" s="311"/>
      <c r="BE286" s="311"/>
      <c r="BF286" s="311"/>
      <c r="BG286" s="311"/>
      <c r="BH286" s="311"/>
      <c r="BI286" s="311"/>
      <c r="BJ286" s="311"/>
      <c r="BK286" s="311"/>
      <c r="BL286" s="311"/>
      <c r="BM286" s="311"/>
      <c r="BN286" s="311"/>
      <c r="BO286" s="311"/>
      <c r="BP286" s="311"/>
      <c r="BQ286" s="311"/>
      <c r="BR286" s="311"/>
      <c r="BS286" s="311"/>
      <c r="BT286" s="311"/>
      <c r="BU286" s="311"/>
      <c r="BV286" s="311"/>
      <c r="BW286" s="311"/>
      <c r="BX286" s="311"/>
      <c r="BY286" s="311"/>
      <c r="BZ286" s="311"/>
      <c r="CA286" s="311"/>
      <c r="CB286" s="311"/>
      <c r="CC286" s="311"/>
      <c r="CD286" s="311"/>
      <c r="CE286" s="311"/>
      <c r="CF286" s="311"/>
    </row>
    <row r="287" spans="1:84" ht="12.65" customHeight="1" x14ac:dyDescent="0.35">
      <c r="A287" s="369" t="s">
        <v>388</v>
      </c>
      <c r="B287" s="368" t="s">
        <v>256</v>
      </c>
      <c r="C287" s="376"/>
      <c r="D287" s="371"/>
      <c r="E287" s="371"/>
      <c r="F287" s="311"/>
      <c r="G287" s="311"/>
      <c r="H287" s="311"/>
      <c r="I287" s="311"/>
      <c r="J287" s="311"/>
      <c r="K287" s="311"/>
      <c r="L287" s="311"/>
      <c r="M287" s="311"/>
      <c r="N287" s="311"/>
      <c r="O287" s="311"/>
      <c r="P287" s="311"/>
      <c r="Q287" s="311"/>
      <c r="R287" s="311"/>
      <c r="S287" s="311"/>
      <c r="T287" s="311"/>
      <c r="U287" s="311"/>
      <c r="V287" s="311"/>
      <c r="W287" s="311"/>
      <c r="X287" s="311"/>
      <c r="Y287" s="311"/>
      <c r="Z287" s="311"/>
      <c r="AA287" s="311"/>
      <c r="AB287" s="311"/>
      <c r="AC287" s="311"/>
      <c r="AD287" s="311"/>
      <c r="AE287" s="311"/>
      <c r="AF287" s="311"/>
      <c r="AG287" s="311"/>
      <c r="AH287" s="311"/>
      <c r="AI287" s="311"/>
      <c r="AJ287" s="311"/>
      <c r="AK287" s="311"/>
      <c r="AL287" s="311"/>
      <c r="AM287" s="311"/>
      <c r="AN287" s="311"/>
      <c r="AO287" s="311"/>
      <c r="AP287" s="311"/>
      <c r="AQ287" s="311"/>
      <c r="AR287" s="311"/>
      <c r="AS287" s="311"/>
      <c r="AT287" s="311"/>
      <c r="AU287" s="311"/>
      <c r="AV287" s="311"/>
      <c r="AW287" s="311"/>
      <c r="AX287" s="311"/>
      <c r="AY287" s="311"/>
      <c r="AZ287" s="311"/>
      <c r="BA287" s="311"/>
      <c r="BB287" s="311"/>
      <c r="BC287" s="311"/>
      <c r="BD287" s="311"/>
      <c r="BE287" s="311"/>
      <c r="BF287" s="311"/>
      <c r="BG287" s="311"/>
      <c r="BH287" s="311"/>
      <c r="BI287" s="311"/>
      <c r="BJ287" s="311"/>
      <c r="BK287" s="311"/>
      <c r="BL287" s="311"/>
      <c r="BM287" s="311"/>
      <c r="BN287" s="311"/>
      <c r="BO287" s="311"/>
      <c r="BP287" s="311"/>
      <c r="BQ287" s="311"/>
      <c r="BR287" s="311"/>
      <c r="BS287" s="311"/>
      <c r="BT287" s="311"/>
      <c r="BU287" s="311"/>
      <c r="BV287" s="311"/>
      <c r="BW287" s="311"/>
      <c r="BX287" s="311"/>
      <c r="BY287" s="311"/>
      <c r="BZ287" s="311"/>
      <c r="CA287" s="311"/>
      <c r="CB287" s="311"/>
      <c r="CC287" s="311"/>
      <c r="CD287" s="311"/>
      <c r="CE287" s="311"/>
      <c r="CF287" s="311"/>
    </row>
    <row r="288" spans="1:84" ht="12.65" customHeight="1" x14ac:dyDescent="0.35">
      <c r="A288" s="369" t="s">
        <v>389</v>
      </c>
      <c r="B288" s="368" t="s">
        <v>256</v>
      </c>
      <c r="C288" s="376"/>
      <c r="D288" s="371"/>
      <c r="E288" s="371"/>
      <c r="F288" s="311"/>
      <c r="G288" s="311"/>
      <c r="H288" s="311"/>
      <c r="I288" s="311"/>
      <c r="J288" s="311"/>
      <c r="K288" s="311"/>
      <c r="L288" s="311"/>
      <c r="M288" s="311"/>
      <c r="N288" s="311"/>
      <c r="O288" s="311"/>
      <c r="P288" s="311"/>
      <c r="Q288" s="311"/>
      <c r="R288" s="311"/>
      <c r="S288" s="311"/>
      <c r="T288" s="311"/>
      <c r="U288" s="311"/>
      <c r="V288" s="311"/>
      <c r="W288" s="311"/>
      <c r="X288" s="311"/>
      <c r="Y288" s="311"/>
      <c r="Z288" s="311"/>
      <c r="AA288" s="311"/>
      <c r="AB288" s="311"/>
      <c r="AC288" s="311"/>
      <c r="AD288" s="311"/>
      <c r="AE288" s="311"/>
      <c r="AF288" s="311"/>
      <c r="AG288" s="311"/>
      <c r="AH288" s="311"/>
      <c r="AI288" s="311"/>
      <c r="AJ288" s="311"/>
      <c r="AK288" s="311"/>
      <c r="AL288" s="311"/>
      <c r="AM288" s="311"/>
      <c r="AN288" s="311"/>
      <c r="AO288" s="311"/>
      <c r="AP288" s="311"/>
      <c r="AQ288" s="311"/>
      <c r="AR288" s="311"/>
      <c r="AS288" s="311"/>
      <c r="AT288" s="311"/>
      <c r="AU288" s="311"/>
      <c r="AV288" s="311"/>
      <c r="AW288" s="311"/>
      <c r="AX288" s="311"/>
      <c r="AY288" s="311"/>
      <c r="AZ288" s="311"/>
      <c r="BA288" s="311"/>
      <c r="BB288" s="311"/>
      <c r="BC288" s="311"/>
      <c r="BD288" s="311"/>
      <c r="BE288" s="311"/>
      <c r="BF288" s="311"/>
      <c r="BG288" s="311"/>
      <c r="BH288" s="311"/>
      <c r="BI288" s="311"/>
      <c r="BJ288" s="311"/>
      <c r="BK288" s="311"/>
      <c r="BL288" s="311"/>
      <c r="BM288" s="311"/>
      <c r="BN288" s="311"/>
      <c r="BO288" s="311"/>
      <c r="BP288" s="311"/>
      <c r="BQ288" s="311"/>
      <c r="BR288" s="311"/>
      <c r="BS288" s="311"/>
      <c r="BT288" s="311"/>
      <c r="BU288" s="311"/>
      <c r="BV288" s="311"/>
      <c r="BW288" s="311"/>
      <c r="BX288" s="311"/>
      <c r="BY288" s="311"/>
      <c r="BZ288" s="311"/>
      <c r="CA288" s="311"/>
      <c r="CB288" s="311"/>
      <c r="CC288" s="311"/>
      <c r="CD288" s="311"/>
      <c r="CE288" s="311"/>
      <c r="CF288" s="311"/>
    </row>
    <row r="289" spans="1:84" ht="12.65" customHeight="1" x14ac:dyDescent="0.35">
      <c r="A289" s="369" t="s">
        <v>390</v>
      </c>
      <c r="B289" s="368" t="s">
        <v>256</v>
      </c>
      <c r="C289" s="376"/>
      <c r="D289" s="371"/>
      <c r="E289" s="371"/>
      <c r="F289" s="311"/>
      <c r="G289" s="311"/>
      <c r="H289" s="311"/>
      <c r="I289" s="311"/>
      <c r="J289" s="311"/>
      <c r="K289" s="311"/>
      <c r="L289" s="311"/>
      <c r="M289" s="311"/>
      <c r="N289" s="311"/>
      <c r="O289" s="311"/>
      <c r="P289" s="311"/>
      <c r="Q289" s="311"/>
      <c r="R289" s="311"/>
      <c r="S289" s="311"/>
      <c r="T289" s="311"/>
      <c r="U289" s="311"/>
      <c r="V289" s="311"/>
      <c r="W289" s="311"/>
      <c r="X289" s="311"/>
      <c r="Y289" s="311"/>
      <c r="Z289" s="311"/>
      <c r="AA289" s="311"/>
      <c r="AB289" s="311"/>
      <c r="AC289" s="311"/>
      <c r="AD289" s="311"/>
      <c r="AE289" s="311"/>
      <c r="AF289" s="311"/>
      <c r="AG289" s="311"/>
      <c r="AH289" s="311"/>
      <c r="AI289" s="311"/>
      <c r="AJ289" s="311"/>
      <c r="AK289" s="311"/>
      <c r="AL289" s="311"/>
      <c r="AM289" s="311"/>
      <c r="AN289" s="311"/>
      <c r="AO289" s="311"/>
      <c r="AP289" s="311"/>
      <c r="AQ289" s="311"/>
      <c r="AR289" s="311"/>
      <c r="AS289" s="311"/>
      <c r="AT289" s="311"/>
      <c r="AU289" s="311"/>
      <c r="AV289" s="311"/>
      <c r="AW289" s="311"/>
      <c r="AX289" s="311"/>
      <c r="AY289" s="311"/>
      <c r="AZ289" s="311"/>
      <c r="BA289" s="311"/>
      <c r="BB289" s="311"/>
      <c r="BC289" s="311"/>
      <c r="BD289" s="311"/>
      <c r="BE289" s="311"/>
      <c r="BF289" s="311"/>
      <c r="BG289" s="311"/>
      <c r="BH289" s="311"/>
      <c r="BI289" s="311"/>
      <c r="BJ289" s="311"/>
      <c r="BK289" s="311"/>
      <c r="BL289" s="311"/>
      <c r="BM289" s="311"/>
      <c r="BN289" s="311"/>
      <c r="BO289" s="311"/>
      <c r="BP289" s="311"/>
      <c r="BQ289" s="311"/>
      <c r="BR289" s="311"/>
      <c r="BS289" s="311"/>
      <c r="BT289" s="311"/>
      <c r="BU289" s="311"/>
      <c r="BV289" s="311"/>
      <c r="BW289" s="311"/>
      <c r="BX289" s="311"/>
      <c r="BY289" s="311"/>
      <c r="BZ289" s="311"/>
      <c r="CA289" s="311"/>
      <c r="CB289" s="311"/>
      <c r="CC289" s="311"/>
      <c r="CD289" s="311"/>
      <c r="CE289" s="311"/>
      <c r="CF289" s="311"/>
    </row>
    <row r="290" spans="1:84" ht="12.65" customHeight="1" x14ac:dyDescent="0.35">
      <c r="A290" s="369" t="s">
        <v>391</v>
      </c>
      <c r="B290" s="368" t="s">
        <v>256</v>
      </c>
      <c r="C290" s="376"/>
      <c r="D290" s="371"/>
      <c r="E290" s="371"/>
      <c r="F290" s="311"/>
      <c r="G290" s="311"/>
      <c r="H290" s="311"/>
      <c r="I290" s="311"/>
      <c r="J290" s="311"/>
      <c r="K290" s="311"/>
      <c r="L290" s="311"/>
      <c r="M290" s="311"/>
      <c r="N290" s="311"/>
      <c r="O290" s="311"/>
      <c r="P290" s="311"/>
      <c r="Q290" s="311"/>
      <c r="R290" s="311"/>
      <c r="S290" s="311"/>
      <c r="T290" s="311"/>
      <c r="U290" s="311"/>
      <c r="V290" s="311"/>
      <c r="W290" s="311"/>
      <c r="X290" s="311"/>
      <c r="Y290" s="311"/>
      <c r="Z290" s="311"/>
      <c r="AA290" s="311"/>
      <c r="AB290" s="311"/>
      <c r="AC290" s="311"/>
      <c r="AD290" s="311"/>
      <c r="AE290" s="311"/>
      <c r="AF290" s="311"/>
      <c r="AG290" s="311"/>
      <c r="AH290" s="311"/>
      <c r="AI290" s="311"/>
      <c r="AJ290" s="311"/>
      <c r="AK290" s="311"/>
      <c r="AL290" s="311"/>
      <c r="AM290" s="311"/>
      <c r="AN290" s="311"/>
      <c r="AO290" s="311"/>
      <c r="AP290" s="311"/>
      <c r="AQ290" s="311"/>
      <c r="AR290" s="311"/>
      <c r="AS290" s="311"/>
      <c r="AT290" s="311"/>
      <c r="AU290" s="311"/>
      <c r="AV290" s="311"/>
      <c r="AW290" s="311"/>
      <c r="AX290" s="311"/>
      <c r="AY290" s="311"/>
      <c r="AZ290" s="311"/>
      <c r="BA290" s="311"/>
      <c r="BB290" s="311"/>
      <c r="BC290" s="311"/>
      <c r="BD290" s="311"/>
      <c r="BE290" s="311"/>
      <c r="BF290" s="311"/>
      <c r="BG290" s="311"/>
      <c r="BH290" s="311"/>
      <c r="BI290" s="311"/>
      <c r="BJ290" s="311"/>
      <c r="BK290" s="311"/>
      <c r="BL290" s="311"/>
      <c r="BM290" s="311"/>
      <c r="BN290" s="311"/>
      <c r="BO290" s="311"/>
      <c r="BP290" s="311"/>
      <c r="BQ290" s="311"/>
      <c r="BR290" s="311"/>
      <c r="BS290" s="311"/>
      <c r="BT290" s="311"/>
      <c r="BU290" s="311"/>
      <c r="BV290" s="311"/>
      <c r="BW290" s="311"/>
      <c r="BX290" s="311"/>
      <c r="BY290" s="311"/>
      <c r="BZ290" s="311"/>
      <c r="CA290" s="311"/>
      <c r="CB290" s="311"/>
      <c r="CC290" s="311"/>
      <c r="CD290" s="311"/>
      <c r="CE290" s="311"/>
      <c r="CF290" s="311"/>
    </row>
    <row r="291" spans="1:84" ht="12.65" customHeight="1" x14ac:dyDescent="0.35">
      <c r="A291" s="369" t="s">
        <v>392</v>
      </c>
      <c r="B291" s="371"/>
      <c r="C291" s="378"/>
      <c r="D291" s="371">
        <v>0</v>
      </c>
      <c r="E291" s="371"/>
      <c r="F291" s="311"/>
      <c r="G291" s="311"/>
      <c r="H291" s="311"/>
      <c r="I291" s="311"/>
      <c r="J291" s="311"/>
      <c r="K291" s="311"/>
      <c r="L291" s="311"/>
      <c r="M291" s="311"/>
      <c r="N291" s="311"/>
      <c r="O291" s="311"/>
      <c r="P291" s="311"/>
      <c r="Q291" s="311"/>
      <c r="R291" s="311"/>
      <c r="S291" s="311"/>
      <c r="T291" s="311"/>
      <c r="U291" s="311"/>
      <c r="V291" s="311"/>
      <c r="W291" s="311"/>
      <c r="X291" s="311"/>
      <c r="Y291" s="311"/>
      <c r="Z291" s="311"/>
      <c r="AA291" s="311"/>
      <c r="AB291" s="311"/>
      <c r="AC291" s="311"/>
      <c r="AD291" s="311"/>
      <c r="AE291" s="311"/>
      <c r="AF291" s="311"/>
      <c r="AG291" s="311"/>
      <c r="AH291" s="311"/>
      <c r="AI291" s="311"/>
      <c r="AJ291" s="311"/>
      <c r="AK291" s="311"/>
      <c r="AL291" s="311"/>
      <c r="AM291" s="311"/>
      <c r="AN291" s="311"/>
      <c r="AO291" s="311"/>
      <c r="AP291" s="311"/>
      <c r="AQ291" s="311"/>
      <c r="AR291" s="311"/>
      <c r="AS291" s="311"/>
      <c r="AT291" s="311"/>
      <c r="AU291" s="311"/>
      <c r="AV291" s="311"/>
      <c r="AW291" s="311"/>
      <c r="AX291" s="311"/>
      <c r="AY291" s="311"/>
      <c r="AZ291" s="311"/>
      <c r="BA291" s="311"/>
      <c r="BB291" s="311"/>
      <c r="BC291" s="311"/>
      <c r="BD291" s="311"/>
      <c r="BE291" s="311"/>
      <c r="BF291" s="311"/>
      <c r="BG291" s="311"/>
      <c r="BH291" s="311"/>
      <c r="BI291" s="311"/>
      <c r="BJ291" s="311"/>
      <c r="BK291" s="311"/>
      <c r="BL291" s="311"/>
      <c r="BM291" s="311"/>
      <c r="BN291" s="311"/>
      <c r="BO291" s="311"/>
      <c r="BP291" s="311"/>
      <c r="BQ291" s="311"/>
      <c r="BR291" s="311"/>
      <c r="BS291" s="311"/>
      <c r="BT291" s="311"/>
      <c r="BU291" s="311"/>
      <c r="BV291" s="311"/>
      <c r="BW291" s="311"/>
      <c r="BX291" s="311"/>
      <c r="BY291" s="311"/>
      <c r="BZ291" s="311"/>
      <c r="CA291" s="311"/>
      <c r="CB291" s="311"/>
      <c r="CC291" s="311"/>
      <c r="CD291" s="311"/>
      <c r="CE291" s="311"/>
      <c r="CF291" s="311"/>
    </row>
    <row r="292" spans="1:84" ht="12.65" customHeight="1" x14ac:dyDescent="0.35">
      <c r="A292" s="369"/>
      <c r="B292" s="371"/>
      <c r="C292" s="378"/>
      <c r="D292" s="371"/>
      <c r="E292" s="371"/>
      <c r="F292" s="311"/>
      <c r="G292" s="311"/>
      <c r="H292" s="311"/>
      <c r="I292" s="311"/>
      <c r="J292" s="311"/>
      <c r="K292" s="311"/>
      <c r="L292" s="311"/>
      <c r="M292" s="311"/>
      <c r="N292" s="311"/>
      <c r="O292" s="311"/>
      <c r="P292" s="311"/>
      <c r="Q292" s="311"/>
      <c r="R292" s="311"/>
      <c r="S292" s="311"/>
      <c r="T292" s="311"/>
      <c r="U292" s="311"/>
      <c r="V292" s="311"/>
      <c r="W292" s="311"/>
      <c r="X292" s="311"/>
      <c r="Y292" s="311"/>
      <c r="Z292" s="311"/>
      <c r="AA292" s="311"/>
      <c r="AB292" s="311"/>
      <c r="AC292" s="311"/>
      <c r="AD292" s="311"/>
      <c r="AE292" s="311"/>
      <c r="AF292" s="311"/>
      <c r="AG292" s="311"/>
      <c r="AH292" s="311"/>
      <c r="AI292" s="311"/>
      <c r="AJ292" s="311"/>
      <c r="AK292" s="311"/>
      <c r="AL292" s="311"/>
      <c r="AM292" s="311"/>
      <c r="AN292" s="311"/>
      <c r="AO292" s="311"/>
      <c r="AP292" s="311"/>
      <c r="AQ292" s="311"/>
      <c r="AR292" s="311"/>
      <c r="AS292" s="311"/>
      <c r="AT292" s="311"/>
      <c r="AU292" s="311"/>
      <c r="AV292" s="311"/>
      <c r="AW292" s="311"/>
      <c r="AX292" s="311"/>
      <c r="AY292" s="311"/>
      <c r="AZ292" s="311"/>
      <c r="BA292" s="311"/>
      <c r="BB292" s="311"/>
      <c r="BC292" s="311"/>
      <c r="BD292" s="311"/>
      <c r="BE292" s="311"/>
      <c r="BF292" s="311"/>
      <c r="BG292" s="311"/>
      <c r="BH292" s="311"/>
      <c r="BI292" s="311"/>
      <c r="BJ292" s="311"/>
      <c r="BK292" s="311"/>
      <c r="BL292" s="311"/>
      <c r="BM292" s="311"/>
      <c r="BN292" s="311"/>
      <c r="BO292" s="311"/>
      <c r="BP292" s="311"/>
      <c r="BQ292" s="311"/>
      <c r="BR292" s="311"/>
      <c r="BS292" s="311"/>
      <c r="BT292" s="311"/>
      <c r="BU292" s="311"/>
      <c r="BV292" s="311"/>
      <c r="BW292" s="311"/>
      <c r="BX292" s="311"/>
      <c r="BY292" s="311"/>
      <c r="BZ292" s="311"/>
      <c r="CA292" s="311"/>
      <c r="CB292" s="311"/>
      <c r="CC292" s="311"/>
      <c r="CD292" s="311"/>
      <c r="CE292" s="311"/>
      <c r="CF292" s="311"/>
    </row>
    <row r="293" spans="1:84" ht="12.65" customHeight="1" x14ac:dyDescent="0.35">
      <c r="A293" s="369" t="s">
        <v>393</v>
      </c>
      <c r="B293" s="371"/>
      <c r="C293" s="378"/>
      <c r="D293" s="371">
        <v>172617164.08999997</v>
      </c>
      <c r="E293" s="371"/>
      <c r="F293" s="311"/>
      <c r="G293" s="311"/>
      <c r="H293" s="311"/>
      <c r="I293" s="311"/>
      <c r="J293" s="311"/>
      <c r="K293" s="311"/>
      <c r="L293" s="311"/>
      <c r="M293" s="311"/>
      <c r="N293" s="311"/>
      <c r="O293" s="311"/>
      <c r="P293" s="311"/>
      <c r="Q293" s="311"/>
      <c r="R293" s="311"/>
      <c r="S293" s="311"/>
      <c r="T293" s="311"/>
      <c r="U293" s="311"/>
      <c r="V293" s="311"/>
      <c r="W293" s="311"/>
      <c r="X293" s="311"/>
      <c r="Y293" s="311"/>
      <c r="Z293" s="311"/>
      <c r="AA293" s="311"/>
      <c r="AB293" s="311"/>
      <c r="AC293" s="311"/>
      <c r="AD293" s="311"/>
      <c r="AE293" s="311"/>
      <c r="AF293" s="311"/>
      <c r="AG293" s="311"/>
      <c r="AH293" s="311"/>
      <c r="AI293" s="311"/>
      <c r="AJ293" s="311"/>
      <c r="AK293" s="311"/>
      <c r="AL293" s="311"/>
      <c r="AM293" s="311"/>
      <c r="AN293" s="311"/>
      <c r="AO293" s="311"/>
      <c r="AP293" s="311"/>
      <c r="AQ293" s="311"/>
      <c r="AR293" s="311"/>
      <c r="AS293" s="311"/>
      <c r="AT293" s="311"/>
      <c r="AU293" s="311"/>
      <c r="AV293" s="311"/>
      <c r="AW293" s="311"/>
      <c r="AX293" s="311"/>
      <c r="AY293" s="311"/>
      <c r="AZ293" s="311"/>
      <c r="BA293" s="311"/>
      <c r="BB293" s="311"/>
      <c r="BC293" s="311"/>
      <c r="BD293" s="311"/>
      <c r="BE293" s="311"/>
      <c r="BF293" s="311"/>
      <c r="BG293" s="311"/>
      <c r="BH293" s="311"/>
      <c r="BI293" s="311"/>
      <c r="BJ293" s="311"/>
      <c r="BK293" s="311"/>
      <c r="BL293" s="311"/>
      <c r="BM293" s="311"/>
      <c r="BN293" s="311"/>
      <c r="BO293" s="311"/>
      <c r="BP293" s="311"/>
      <c r="BQ293" s="311"/>
      <c r="BR293" s="311"/>
      <c r="BS293" s="311"/>
      <c r="BT293" s="311"/>
      <c r="BU293" s="311"/>
      <c r="BV293" s="311"/>
      <c r="BW293" s="311"/>
      <c r="BX293" s="311"/>
      <c r="BY293" s="311"/>
      <c r="BZ293" s="311"/>
      <c r="CA293" s="311"/>
      <c r="CB293" s="311"/>
      <c r="CC293" s="311"/>
      <c r="CD293" s="311"/>
      <c r="CE293" s="311"/>
      <c r="CF293" s="311"/>
    </row>
    <row r="294" spans="1:84" ht="12.65" customHeight="1" x14ac:dyDescent="0.35">
      <c r="A294" s="369"/>
      <c r="B294" s="369"/>
      <c r="C294" s="378"/>
      <c r="D294" s="371"/>
      <c r="E294" s="371"/>
      <c r="F294" s="311"/>
      <c r="G294" s="311"/>
      <c r="H294" s="311"/>
      <c r="I294" s="311"/>
      <c r="J294" s="311"/>
      <c r="K294" s="311"/>
      <c r="L294" s="311"/>
      <c r="M294" s="311"/>
      <c r="N294" s="311"/>
      <c r="O294" s="311"/>
      <c r="P294" s="311"/>
      <c r="Q294" s="311"/>
      <c r="R294" s="311"/>
      <c r="S294" s="311"/>
      <c r="T294" s="311"/>
      <c r="U294" s="311"/>
      <c r="V294" s="311"/>
      <c r="W294" s="311"/>
      <c r="X294" s="311"/>
      <c r="Y294" s="311"/>
      <c r="Z294" s="311"/>
      <c r="AA294" s="311"/>
      <c r="AB294" s="311"/>
      <c r="AC294" s="311"/>
      <c r="AD294" s="311"/>
      <c r="AE294" s="311"/>
      <c r="AF294" s="311"/>
      <c r="AG294" s="311"/>
      <c r="AH294" s="311"/>
      <c r="AI294" s="311"/>
      <c r="AJ294" s="311"/>
      <c r="AK294" s="311"/>
      <c r="AL294" s="311"/>
      <c r="AM294" s="311"/>
      <c r="AN294" s="311"/>
      <c r="AO294" s="311"/>
      <c r="AP294" s="311"/>
      <c r="AQ294" s="311"/>
      <c r="AR294" s="311"/>
      <c r="AS294" s="311"/>
      <c r="AT294" s="311"/>
      <c r="AU294" s="311"/>
      <c r="AV294" s="311"/>
      <c r="AW294" s="311"/>
      <c r="AX294" s="311"/>
      <c r="AY294" s="311"/>
      <c r="AZ294" s="311"/>
      <c r="BA294" s="311"/>
      <c r="BB294" s="311"/>
      <c r="BC294" s="311"/>
      <c r="BD294" s="311"/>
      <c r="BE294" s="311"/>
      <c r="BF294" s="311"/>
      <c r="BG294" s="311"/>
      <c r="BH294" s="311"/>
      <c r="BI294" s="311"/>
      <c r="BJ294" s="311"/>
      <c r="BK294" s="311"/>
      <c r="BL294" s="311"/>
      <c r="BM294" s="311"/>
      <c r="BN294" s="311"/>
      <c r="BO294" s="311"/>
      <c r="BP294" s="311"/>
      <c r="BQ294" s="311"/>
      <c r="BR294" s="311"/>
      <c r="BS294" s="311"/>
      <c r="BT294" s="311"/>
      <c r="BU294" s="311"/>
      <c r="BV294" s="311"/>
      <c r="BW294" s="311"/>
      <c r="BX294" s="311"/>
      <c r="BY294" s="311"/>
      <c r="BZ294" s="311"/>
      <c r="CA294" s="311"/>
      <c r="CB294" s="311"/>
      <c r="CC294" s="311"/>
      <c r="CD294" s="311"/>
      <c r="CE294" s="311"/>
      <c r="CF294" s="311"/>
    </row>
    <row r="295" spans="1:84" ht="12.65" customHeight="1" x14ac:dyDescent="0.35">
      <c r="A295" s="369"/>
      <c r="B295" s="369"/>
      <c r="C295" s="378"/>
      <c r="D295" s="371"/>
      <c r="E295" s="371"/>
      <c r="F295" s="311"/>
      <c r="G295" s="311"/>
      <c r="H295" s="311"/>
      <c r="I295" s="311"/>
      <c r="J295" s="311"/>
      <c r="K295" s="311"/>
      <c r="L295" s="311"/>
      <c r="M295" s="311"/>
      <c r="N295" s="311"/>
      <c r="O295" s="311"/>
      <c r="P295" s="311"/>
      <c r="Q295" s="311"/>
      <c r="R295" s="311"/>
      <c r="S295" s="311"/>
      <c r="T295" s="311"/>
      <c r="U295" s="311"/>
      <c r="V295" s="311"/>
      <c r="W295" s="311"/>
      <c r="X295" s="311"/>
      <c r="Y295" s="311"/>
      <c r="Z295" s="311"/>
      <c r="AA295" s="311"/>
      <c r="AB295" s="311"/>
      <c r="AC295" s="311"/>
      <c r="AD295" s="311"/>
      <c r="AE295" s="311"/>
      <c r="AF295" s="311"/>
      <c r="AG295" s="311"/>
      <c r="AH295" s="311"/>
      <c r="AI295" s="311"/>
      <c r="AJ295" s="311"/>
      <c r="AK295" s="311"/>
      <c r="AL295" s="311"/>
      <c r="AM295" s="311"/>
      <c r="AN295" s="311"/>
      <c r="AO295" s="311"/>
      <c r="AP295" s="311"/>
      <c r="AQ295" s="311"/>
      <c r="AR295" s="311"/>
      <c r="AS295" s="311"/>
      <c r="AT295" s="311"/>
      <c r="AU295" s="311"/>
      <c r="AV295" s="311"/>
      <c r="AW295" s="311"/>
      <c r="AX295" s="311"/>
      <c r="AY295" s="311"/>
      <c r="AZ295" s="311"/>
      <c r="BA295" s="311"/>
      <c r="BB295" s="311"/>
      <c r="BC295" s="311"/>
      <c r="BD295" s="311"/>
      <c r="BE295" s="311"/>
      <c r="BF295" s="311"/>
      <c r="BG295" s="311"/>
      <c r="BH295" s="311"/>
      <c r="BI295" s="311"/>
      <c r="BJ295" s="311"/>
      <c r="BK295" s="311"/>
      <c r="BL295" s="311"/>
      <c r="BM295" s="311"/>
      <c r="BN295" s="311"/>
      <c r="BO295" s="311"/>
      <c r="BP295" s="311"/>
      <c r="BQ295" s="311"/>
      <c r="BR295" s="311"/>
      <c r="BS295" s="311"/>
      <c r="BT295" s="311"/>
      <c r="BU295" s="311"/>
      <c r="BV295" s="311"/>
      <c r="BW295" s="311"/>
      <c r="BX295" s="311"/>
      <c r="BY295" s="311"/>
      <c r="BZ295" s="311"/>
      <c r="CA295" s="311"/>
      <c r="CB295" s="311"/>
      <c r="CC295" s="311"/>
      <c r="CD295" s="311"/>
      <c r="CE295" s="311"/>
      <c r="CF295" s="311"/>
    </row>
    <row r="296" spans="1:84" ht="12.65" customHeight="1" x14ac:dyDescent="0.35">
      <c r="A296" s="369"/>
      <c r="B296" s="369"/>
      <c r="C296" s="378"/>
      <c r="D296" s="371"/>
      <c r="E296" s="371"/>
      <c r="F296" s="311"/>
      <c r="G296" s="311"/>
      <c r="H296" s="311"/>
      <c r="I296" s="311"/>
      <c r="J296" s="311"/>
      <c r="K296" s="311"/>
      <c r="L296" s="311"/>
      <c r="M296" s="311"/>
      <c r="N296" s="311"/>
      <c r="O296" s="311"/>
      <c r="P296" s="311"/>
      <c r="Q296" s="311"/>
      <c r="R296" s="311"/>
      <c r="S296" s="311"/>
      <c r="T296" s="311"/>
      <c r="U296" s="311"/>
      <c r="V296" s="311"/>
      <c r="W296" s="311"/>
      <c r="X296" s="311"/>
      <c r="Y296" s="311"/>
      <c r="Z296" s="311"/>
      <c r="AA296" s="311"/>
      <c r="AB296" s="311"/>
      <c r="AC296" s="311"/>
      <c r="AD296" s="311"/>
      <c r="AE296" s="311"/>
      <c r="AF296" s="311"/>
      <c r="AG296" s="311"/>
      <c r="AH296" s="311"/>
      <c r="AI296" s="311"/>
      <c r="AJ296" s="311"/>
      <c r="AK296" s="311"/>
      <c r="AL296" s="311"/>
      <c r="AM296" s="311"/>
      <c r="AN296" s="311"/>
      <c r="AO296" s="311"/>
      <c r="AP296" s="311"/>
      <c r="AQ296" s="311"/>
      <c r="AR296" s="311"/>
      <c r="AS296" s="311"/>
      <c r="AT296" s="311"/>
      <c r="AU296" s="311"/>
      <c r="AV296" s="311"/>
      <c r="AW296" s="311"/>
      <c r="AX296" s="311"/>
      <c r="AY296" s="311"/>
      <c r="AZ296" s="311"/>
      <c r="BA296" s="311"/>
      <c r="BB296" s="311"/>
      <c r="BC296" s="311"/>
      <c r="BD296" s="311"/>
      <c r="BE296" s="311"/>
      <c r="BF296" s="311"/>
      <c r="BG296" s="311"/>
      <c r="BH296" s="311"/>
      <c r="BI296" s="311"/>
      <c r="BJ296" s="311"/>
      <c r="BK296" s="311"/>
      <c r="BL296" s="311"/>
      <c r="BM296" s="311"/>
      <c r="BN296" s="311"/>
      <c r="BO296" s="311"/>
      <c r="BP296" s="311"/>
      <c r="BQ296" s="311"/>
      <c r="BR296" s="311"/>
      <c r="BS296" s="311"/>
      <c r="BT296" s="311"/>
      <c r="BU296" s="311"/>
      <c r="BV296" s="311"/>
      <c r="BW296" s="311"/>
      <c r="BX296" s="311"/>
      <c r="BY296" s="311"/>
      <c r="BZ296" s="311"/>
      <c r="CA296" s="311"/>
      <c r="CB296" s="311"/>
      <c r="CC296" s="311"/>
      <c r="CD296" s="311"/>
      <c r="CE296" s="311"/>
      <c r="CF296" s="311"/>
    </row>
    <row r="297" spans="1:84" ht="12.65" customHeight="1" x14ac:dyDescent="0.35">
      <c r="A297" s="369"/>
      <c r="B297" s="369"/>
      <c r="C297" s="378"/>
      <c r="D297" s="371"/>
      <c r="E297" s="371"/>
      <c r="F297" s="311"/>
      <c r="G297" s="311"/>
      <c r="H297" s="311"/>
      <c r="I297" s="311"/>
      <c r="J297" s="311"/>
      <c r="K297" s="311"/>
      <c r="L297" s="311"/>
      <c r="M297" s="311"/>
      <c r="N297" s="311"/>
      <c r="O297" s="311"/>
      <c r="P297" s="311"/>
      <c r="Q297" s="311"/>
      <c r="R297" s="311"/>
      <c r="S297" s="311"/>
      <c r="T297" s="311"/>
      <c r="U297" s="311"/>
      <c r="V297" s="311"/>
      <c r="W297" s="311"/>
      <c r="X297" s="311"/>
      <c r="Y297" s="311"/>
      <c r="Z297" s="311"/>
      <c r="AA297" s="311"/>
      <c r="AB297" s="311"/>
      <c r="AC297" s="311"/>
      <c r="AD297" s="311"/>
      <c r="AE297" s="311"/>
      <c r="AF297" s="311"/>
      <c r="AG297" s="311"/>
      <c r="AH297" s="311"/>
      <c r="AI297" s="311"/>
      <c r="AJ297" s="311"/>
      <c r="AK297" s="311"/>
      <c r="AL297" s="311"/>
      <c r="AM297" s="311"/>
      <c r="AN297" s="311"/>
      <c r="AO297" s="311"/>
      <c r="AP297" s="311"/>
      <c r="AQ297" s="311"/>
      <c r="AR297" s="311"/>
      <c r="AS297" s="311"/>
      <c r="AT297" s="311"/>
      <c r="AU297" s="311"/>
      <c r="AV297" s="311"/>
      <c r="AW297" s="311"/>
      <c r="AX297" s="311"/>
      <c r="AY297" s="311"/>
      <c r="AZ297" s="311"/>
      <c r="BA297" s="311"/>
      <c r="BB297" s="311"/>
      <c r="BC297" s="311"/>
      <c r="BD297" s="311"/>
      <c r="BE297" s="311"/>
      <c r="BF297" s="311"/>
      <c r="BG297" s="311"/>
      <c r="BH297" s="311"/>
      <c r="BI297" s="311"/>
      <c r="BJ297" s="311"/>
      <c r="BK297" s="311"/>
      <c r="BL297" s="311"/>
      <c r="BM297" s="311"/>
      <c r="BN297" s="311"/>
      <c r="BO297" s="311"/>
      <c r="BP297" s="311"/>
      <c r="BQ297" s="311"/>
      <c r="BR297" s="311"/>
      <c r="BS297" s="311"/>
      <c r="BT297" s="311"/>
      <c r="BU297" s="311"/>
      <c r="BV297" s="311"/>
      <c r="BW297" s="311"/>
      <c r="BX297" s="311"/>
      <c r="BY297" s="311"/>
      <c r="BZ297" s="311"/>
      <c r="CA297" s="311"/>
      <c r="CB297" s="311"/>
      <c r="CC297" s="311"/>
      <c r="CD297" s="311"/>
      <c r="CE297" s="311"/>
      <c r="CF297" s="311"/>
    </row>
    <row r="298" spans="1:84" ht="12.65" customHeight="1" x14ac:dyDescent="0.35">
      <c r="A298" s="369"/>
      <c r="B298" s="369"/>
      <c r="C298" s="378"/>
      <c r="D298" s="371"/>
      <c r="E298" s="371"/>
      <c r="F298" s="311"/>
      <c r="G298" s="311"/>
      <c r="H298" s="311"/>
      <c r="I298" s="311"/>
      <c r="J298" s="311"/>
      <c r="K298" s="311"/>
      <c r="L298" s="311"/>
      <c r="M298" s="311"/>
      <c r="N298" s="311"/>
      <c r="O298" s="311"/>
      <c r="P298" s="311"/>
      <c r="Q298" s="311"/>
      <c r="R298" s="311"/>
      <c r="S298" s="311"/>
      <c r="T298" s="311"/>
      <c r="U298" s="311"/>
      <c r="V298" s="311"/>
      <c r="W298" s="311"/>
      <c r="X298" s="311"/>
      <c r="Y298" s="311"/>
      <c r="Z298" s="311"/>
      <c r="AA298" s="311"/>
      <c r="AB298" s="311"/>
      <c r="AC298" s="311"/>
      <c r="AD298" s="311"/>
      <c r="AE298" s="311"/>
      <c r="AF298" s="311"/>
      <c r="AG298" s="311"/>
      <c r="AH298" s="311"/>
      <c r="AI298" s="311"/>
      <c r="AJ298" s="311"/>
      <c r="AK298" s="311"/>
      <c r="AL298" s="311"/>
      <c r="AM298" s="311"/>
      <c r="AN298" s="311"/>
      <c r="AO298" s="311"/>
      <c r="AP298" s="311"/>
      <c r="AQ298" s="311"/>
      <c r="AR298" s="311"/>
      <c r="AS298" s="311"/>
      <c r="AT298" s="311"/>
      <c r="AU298" s="311"/>
      <c r="AV298" s="311"/>
      <c r="AW298" s="311"/>
      <c r="AX298" s="311"/>
      <c r="AY298" s="311"/>
      <c r="AZ298" s="311"/>
      <c r="BA298" s="311"/>
      <c r="BB298" s="311"/>
      <c r="BC298" s="311"/>
      <c r="BD298" s="311"/>
      <c r="BE298" s="311"/>
      <c r="BF298" s="311"/>
      <c r="BG298" s="311"/>
      <c r="BH298" s="311"/>
      <c r="BI298" s="311"/>
      <c r="BJ298" s="311"/>
      <c r="BK298" s="311"/>
      <c r="BL298" s="311"/>
      <c r="BM298" s="311"/>
      <c r="BN298" s="311"/>
      <c r="BO298" s="311"/>
      <c r="BP298" s="311"/>
      <c r="BQ298" s="311"/>
      <c r="BR298" s="311"/>
      <c r="BS298" s="311"/>
      <c r="BT298" s="311"/>
      <c r="BU298" s="311"/>
      <c r="BV298" s="311"/>
      <c r="BW298" s="311"/>
      <c r="BX298" s="311"/>
      <c r="BY298" s="311"/>
      <c r="BZ298" s="311"/>
      <c r="CA298" s="311"/>
      <c r="CB298" s="311"/>
      <c r="CC298" s="311"/>
      <c r="CD298" s="311"/>
      <c r="CE298" s="311"/>
      <c r="CF298" s="311"/>
    </row>
    <row r="299" spans="1:84" ht="12.65" customHeight="1" x14ac:dyDescent="0.35">
      <c r="A299" s="369"/>
      <c r="B299" s="369"/>
      <c r="C299" s="378"/>
      <c r="D299" s="371"/>
      <c r="E299" s="371"/>
      <c r="F299" s="311"/>
      <c r="G299" s="311"/>
      <c r="H299" s="311"/>
      <c r="I299" s="311"/>
      <c r="J299" s="311"/>
      <c r="K299" s="311"/>
      <c r="L299" s="311"/>
      <c r="M299" s="311"/>
      <c r="N299" s="311"/>
      <c r="O299" s="311"/>
      <c r="P299" s="311"/>
      <c r="Q299" s="311"/>
      <c r="R299" s="311"/>
      <c r="S299" s="311"/>
      <c r="T299" s="311"/>
      <c r="U299" s="311"/>
      <c r="V299" s="311"/>
      <c r="W299" s="311"/>
      <c r="X299" s="311"/>
      <c r="Y299" s="311"/>
      <c r="Z299" s="311"/>
      <c r="AA299" s="311"/>
      <c r="AB299" s="311"/>
      <c r="AC299" s="311"/>
      <c r="AD299" s="311"/>
      <c r="AE299" s="311"/>
      <c r="AF299" s="311"/>
      <c r="AG299" s="311"/>
      <c r="AH299" s="311"/>
      <c r="AI299" s="311"/>
      <c r="AJ299" s="311"/>
      <c r="AK299" s="311"/>
      <c r="AL299" s="311"/>
      <c r="AM299" s="311"/>
      <c r="AN299" s="311"/>
      <c r="AO299" s="311"/>
      <c r="AP299" s="311"/>
      <c r="AQ299" s="311"/>
      <c r="AR299" s="311"/>
      <c r="AS299" s="311"/>
      <c r="AT299" s="311"/>
      <c r="AU299" s="311"/>
      <c r="AV299" s="311"/>
      <c r="AW299" s="311"/>
      <c r="AX299" s="311"/>
      <c r="AY299" s="311"/>
      <c r="AZ299" s="311"/>
      <c r="BA299" s="311"/>
      <c r="BB299" s="311"/>
      <c r="BC299" s="311"/>
      <c r="BD299" s="311"/>
      <c r="BE299" s="311"/>
      <c r="BF299" s="311"/>
      <c r="BG299" s="311"/>
      <c r="BH299" s="311"/>
      <c r="BI299" s="311"/>
      <c r="BJ299" s="311"/>
      <c r="BK299" s="311"/>
      <c r="BL299" s="311"/>
      <c r="BM299" s="311"/>
      <c r="BN299" s="311"/>
      <c r="BO299" s="311"/>
      <c r="BP299" s="311"/>
      <c r="BQ299" s="311"/>
      <c r="BR299" s="311"/>
      <c r="BS299" s="311"/>
      <c r="BT299" s="311"/>
      <c r="BU299" s="311"/>
      <c r="BV299" s="311"/>
      <c r="BW299" s="311"/>
      <c r="BX299" s="311"/>
      <c r="BY299" s="311"/>
      <c r="BZ299" s="311"/>
      <c r="CA299" s="311"/>
      <c r="CB299" s="311"/>
      <c r="CC299" s="311"/>
      <c r="CD299" s="311"/>
      <c r="CE299" s="311"/>
      <c r="CF299" s="311"/>
    </row>
    <row r="300" spans="1:84" ht="12.65" customHeight="1" x14ac:dyDescent="0.35">
      <c r="A300" s="369"/>
      <c r="B300" s="369"/>
      <c r="C300" s="378"/>
      <c r="D300" s="371"/>
      <c r="E300" s="371"/>
      <c r="F300" s="311"/>
      <c r="G300" s="311"/>
      <c r="H300" s="311"/>
      <c r="I300" s="311"/>
      <c r="J300" s="311"/>
      <c r="K300" s="311"/>
      <c r="L300" s="311"/>
      <c r="M300" s="311"/>
      <c r="N300" s="311"/>
      <c r="O300" s="311"/>
      <c r="P300" s="311"/>
      <c r="Q300" s="311"/>
      <c r="R300" s="311"/>
      <c r="S300" s="311"/>
      <c r="T300" s="311"/>
      <c r="U300" s="311"/>
      <c r="V300" s="311"/>
      <c r="W300" s="311"/>
      <c r="X300" s="311"/>
      <c r="Y300" s="311"/>
      <c r="Z300" s="311"/>
      <c r="AA300" s="311"/>
      <c r="AB300" s="311"/>
      <c r="AC300" s="311"/>
      <c r="AD300" s="311"/>
      <c r="AE300" s="311"/>
      <c r="AF300" s="311"/>
      <c r="AG300" s="311"/>
      <c r="AH300" s="311"/>
      <c r="AI300" s="311"/>
      <c r="AJ300" s="311"/>
      <c r="AK300" s="311"/>
      <c r="AL300" s="311"/>
      <c r="AM300" s="311"/>
      <c r="AN300" s="311"/>
      <c r="AO300" s="311"/>
      <c r="AP300" s="311"/>
      <c r="AQ300" s="311"/>
      <c r="AR300" s="311"/>
      <c r="AS300" s="311"/>
      <c r="AT300" s="311"/>
      <c r="AU300" s="311"/>
      <c r="AV300" s="311"/>
      <c r="AW300" s="311"/>
      <c r="AX300" s="311"/>
      <c r="AY300" s="311"/>
      <c r="AZ300" s="311"/>
      <c r="BA300" s="311"/>
      <c r="BB300" s="311"/>
      <c r="BC300" s="311"/>
      <c r="BD300" s="311"/>
      <c r="BE300" s="311"/>
      <c r="BF300" s="311"/>
      <c r="BG300" s="311"/>
      <c r="BH300" s="311"/>
      <c r="BI300" s="311"/>
      <c r="BJ300" s="311"/>
      <c r="BK300" s="311"/>
      <c r="BL300" s="311"/>
      <c r="BM300" s="311"/>
      <c r="BN300" s="311"/>
      <c r="BO300" s="311"/>
      <c r="BP300" s="311"/>
      <c r="BQ300" s="311"/>
      <c r="BR300" s="311"/>
      <c r="BS300" s="311"/>
      <c r="BT300" s="311"/>
      <c r="BU300" s="311"/>
      <c r="BV300" s="311"/>
      <c r="BW300" s="311"/>
      <c r="BX300" s="311"/>
      <c r="BY300" s="311"/>
      <c r="BZ300" s="311"/>
      <c r="CA300" s="311"/>
      <c r="CB300" s="311"/>
      <c r="CC300" s="311"/>
      <c r="CD300" s="311"/>
      <c r="CE300" s="311"/>
      <c r="CF300" s="311"/>
    </row>
    <row r="301" spans="1:84" ht="12.65" customHeight="1" x14ac:dyDescent="0.35">
      <c r="A301" s="369"/>
      <c r="B301" s="369"/>
      <c r="C301" s="378"/>
      <c r="D301" s="371"/>
      <c r="E301" s="371"/>
      <c r="F301" s="311"/>
      <c r="G301" s="311"/>
      <c r="H301" s="311"/>
      <c r="I301" s="311"/>
      <c r="J301" s="311"/>
      <c r="K301" s="311"/>
      <c r="L301" s="311"/>
      <c r="M301" s="311"/>
      <c r="N301" s="311"/>
      <c r="O301" s="311"/>
      <c r="P301" s="311"/>
      <c r="Q301" s="311"/>
      <c r="R301" s="311"/>
      <c r="S301" s="311"/>
      <c r="T301" s="311"/>
      <c r="U301" s="311"/>
      <c r="V301" s="311"/>
      <c r="W301" s="311"/>
      <c r="X301" s="311"/>
      <c r="Y301" s="311"/>
      <c r="Z301" s="311"/>
      <c r="AA301" s="311"/>
      <c r="AB301" s="311"/>
      <c r="AC301" s="311"/>
      <c r="AD301" s="311"/>
      <c r="AE301" s="311"/>
      <c r="AF301" s="311"/>
      <c r="AG301" s="311"/>
      <c r="AH301" s="311"/>
      <c r="AI301" s="311"/>
      <c r="AJ301" s="311"/>
      <c r="AK301" s="311"/>
      <c r="AL301" s="311"/>
      <c r="AM301" s="311"/>
      <c r="AN301" s="311"/>
      <c r="AO301" s="311"/>
      <c r="AP301" s="311"/>
      <c r="AQ301" s="311"/>
      <c r="AR301" s="311"/>
      <c r="AS301" s="311"/>
      <c r="AT301" s="311"/>
      <c r="AU301" s="311"/>
      <c r="AV301" s="311"/>
      <c r="AW301" s="311"/>
      <c r="AX301" s="311"/>
      <c r="AY301" s="311"/>
      <c r="AZ301" s="311"/>
      <c r="BA301" s="311"/>
      <c r="BB301" s="311"/>
      <c r="BC301" s="311"/>
      <c r="BD301" s="311"/>
      <c r="BE301" s="311"/>
      <c r="BF301" s="311"/>
      <c r="BG301" s="311"/>
      <c r="BH301" s="311"/>
      <c r="BI301" s="311"/>
      <c r="BJ301" s="311"/>
      <c r="BK301" s="311"/>
      <c r="BL301" s="311"/>
      <c r="BM301" s="311"/>
      <c r="BN301" s="311"/>
      <c r="BO301" s="311"/>
      <c r="BP301" s="311"/>
      <c r="BQ301" s="311"/>
      <c r="BR301" s="311"/>
      <c r="BS301" s="311"/>
      <c r="BT301" s="311"/>
      <c r="BU301" s="311"/>
      <c r="BV301" s="311"/>
      <c r="BW301" s="311"/>
      <c r="BX301" s="311"/>
      <c r="BY301" s="311"/>
      <c r="BZ301" s="311"/>
      <c r="CA301" s="311"/>
      <c r="CB301" s="311"/>
      <c r="CC301" s="311"/>
      <c r="CD301" s="311"/>
      <c r="CE301" s="311"/>
      <c r="CF301" s="311"/>
    </row>
    <row r="302" spans="1:84" ht="20.25" customHeight="1" x14ac:dyDescent="0.35">
      <c r="A302" s="369"/>
      <c r="B302" s="369"/>
      <c r="C302" s="378"/>
      <c r="D302" s="371"/>
      <c r="E302" s="371"/>
      <c r="F302" s="311"/>
      <c r="G302" s="311"/>
      <c r="H302" s="311"/>
      <c r="I302" s="311"/>
      <c r="J302" s="311"/>
      <c r="K302" s="311"/>
      <c r="L302" s="311"/>
      <c r="M302" s="311"/>
      <c r="N302" s="311"/>
      <c r="O302" s="311"/>
      <c r="P302" s="311"/>
      <c r="Q302" s="311"/>
      <c r="R302" s="311"/>
      <c r="S302" s="311"/>
      <c r="T302" s="311"/>
      <c r="U302" s="311"/>
      <c r="V302" s="311"/>
      <c r="W302" s="311"/>
      <c r="X302" s="311"/>
      <c r="Y302" s="311"/>
      <c r="Z302" s="311"/>
      <c r="AA302" s="311"/>
      <c r="AB302" s="311"/>
      <c r="AC302" s="311"/>
      <c r="AD302" s="311"/>
      <c r="AE302" s="311"/>
      <c r="AF302" s="311"/>
      <c r="AG302" s="311"/>
      <c r="AH302" s="311"/>
      <c r="AI302" s="311"/>
      <c r="AJ302" s="311"/>
      <c r="AK302" s="311"/>
      <c r="AL302" s="311"/>
      <c r="AM302" s="311"/>
      <c r="AN302" s="311"/>
      <c r="AO302" s="311"/>
      <c r="AP302" s="311"/>
      <c r="AQ302" s="311"/>
      <c r="AR302" s="311"/>
      <c r="AS302" s="311"/>
      <c r="AT302" s="311"/>
      <c r="AU302" s="311"/>
      <c r="AV302" s="311"/>
      <c r="AW302" s="311"/>
      <c r="AX302" s="311"/>
      <c r="AY302" s="311"/>
      <c r="AZ302" s="311"/>
      <c r="BA302" s="311"/>
      <c r="BB302" s="311"/>
      <c r="BC302" s="311"/>
      <c r="BD302" s="311"/>
      <c r="BE302" s="311"/>
      <c r="BF302" s="311"/>
      <c r="BG302" s="311"/>
      <c r="BH302" s="311"/>
      <c r="BI302" s="311"/>
      <c r="BJ302" s="311"/>
      <c r="BK302" s="311"/>
      <c r="BL302" s="311"/>
      <c r="BM302" s="311"/>
      <c r="BN302" s="311"/>
      <c r="BO302" s="311"/>
      <c r="BP302" s="311"/>
      <c r="BQ302" s="311"/>
      <c r="BR302" s="311"/>
      <c r="BS302" s="311"/>
      <c r="BT302" s="311"/>
      <c r="BU302" s="311"/>
      <c r="BV302" s="311"/>
      <c r="BW302" s="311"/>
      <c r="BX302" s="311"/>
      <c r="BY302" s="311"/>
      <c r="BZ302" s="311"/>
      <c r="CA302" s="311"/>
      <c r="CB302" s="311"/>
      <c r="CC302" s="311"/>
      <c r="CD302" s="311"/>
      <c r="CE302" s="311"/>
      <c r="CF302" s="311"/>
    </row>
    <row r="303" spans="1:84" ht="12.65" customHeight="1" x14ac:dyDescent="0.35">
      <c r="A303" s="385" t="s">
        <v>394</v>
      </c>
      <c r="B303" s="385"/>
      <c r="C303" s="385"/>
      <c r="D303" s="385"/>
      <c r="E303" s="385"/>
      <c r="F303" s="311"/>
      <c r="G303" s="311"/>
      <c r="H303" s="311"/>
      <c r="I303" s="311"/>
      <c r="J303" s="311"/>
      <c r="K303" s="311"/>
      <c r="L303" s="311"/>
      <c r="M303" s="311"/>
      <c r="N303" s="311"/>
      <c r="O303" s="311"/>
      <c r="P303" s="311"/>
      <c r="Q303" s="311"/>
      <c r="R303" s="311"/>
      <c r="S303" s="311"/>
      <c r="T303" s="311"/>
      <c r="U303" s="311"/>
      <c r="V303" s="311"/>
      <c r="W303" s="311"/>
      <c r="X303" s="311"/>
      <c r="Y303" s="311"/>
      <c r="Z303" s="311"/>
      <c r="AA303" s="311"/>
      <c r="AB303" s="311"/>
      <c r="AC303" s="311"/>
      <c r="AD303" s="311"/>
      <c r="AE303" s="311"/>
      <c r="AF303" s="311"/>
      <c r="AG303" s="311"/>
      <c r="AH303" s="311"/>
      <c r="AI303" s="311"/>
      <c r="AJ303" s="311"/>
      <c r="AK303" s="311"/>
      <c r="AL303" s="311"/>
      <c r="AM303" s="311"/>
      <c r="AN303" s="311"/>
      <c r="AO303" s="311"/>
      <c r="AP303" s="311"/>
      <c r="AQ303" s="311"/>
      <c r="AR303" s="311"/>
      <c r="AS303" s="311"/>
      <c r="AT303" s="311"/>
      <c r="AU303" s="311"/>
      <c r="AV303" s="311"/>
      <c r="AW303" s="311"/>
      <c r="AX303" s="311"/>
      <c r="AY303" s="311"/>
      <c r="AZ303" s="311"/>
      <c r="BA303" s="311"/>
      <c r="BB303" s="311"/>
      <c r="BC303" s="311"/>
      <c r="BD303" s="311"/>
      <c r="BE303" s="311"/>
      <c r="BF303" s="311"/>
      <c r="BG303" s="311"/>
      <c r="BH303" s="311"/>
      <c r="BI303" s="311"/>
      <c r="BJ303" s="311"/>
      <c r="BK303" s="311"/>
      <c r="BL303" s="311"/>
      <c r="BM303" s="311"/>
      <c r="BN303" s="311"/>
      <c r="BO303" s="311"/>
      <c r="BP303" s="311"/>
      <c r="BQ303" s="311"/>
      <c r="BR303" s="311"/>
      <c r="BS303" s="311"/>
      <c r="BT303" s="311"/>
      <c r="BU303" s="311"/>
      <c r="BV303" s="311"/>
      <c r="BW303" s="311"/>
      <c r="BX303" s="311"/>
      <c r="BY303" s="311"/>
      <c r="BZ303" s="311"/>
      <c r="CA303" s="311"/>
      <c r="CB303" s="311"/>
      <c r="CC303" s="311"/>
      <c r="CD303" s="311"/>
      <c r="CE303" s="311"/>
      <c r="CF303" s="311"/>
    </row>
    <row r="304" spans="1:84" ht="14.25" customHeight="1" x14ac:dyDescent="0.35">
      <c r="A304" s="393" t="s">
        <v>395</v>
      </c>
      <c r="B304" s="393"/>
      <c r="C304" s="393"/>
      <c r="D304" s="393"/>
      <c r="E304" s="393"/>
      <c r="F304" s="311"/>
      <c r="G304" s="311"/>
      <c r="H304" s="311"/>
      <c r="I304" s="311"/>
      <c r="J304" s="311"/>
      <c r="K304" s="311"/>
      <c r="L304" s="311"/>
      <c r="M304" s="311"/>
      <c r="N304" s="311"/>
      <c r="O304" s="311"/>
      <c r="P304" s="311"/>
      <c r="Q304" s="311"/>
      <c r="R304" s="311"/>
      <c r="S304" s="311"/>
      <c r="T304" s="311"/>
      <c r="U304" s="311"/>
      <c r="V304" s="311"/>
      <c r="W304" s="311"/>
      <c r="X304" s="311"/>
      <c r="Y304" s="311"/>
      <c r="Z304" s="311"/>
      <c r="AA304" s="311"/>
      <c r="AB304" s="311"/>
      <c r="AC304" s="311"/>
      <c r="AD304" s="311"/>
      <c r="AE304" s="311"/>
      <c r="AF304" s="311"/>
      <c r="AG304" s="311"/>
      <c r="AH304" s="311"/>
      <c r="AI304" s="311"/>
      <c r="AJ304" s="311"/>
      <c r="AK304" s="311"/>
      <c r="AL304" s="311"/>
      <c r="AM304" s="311"/>
      <c r="AN304" s="311"/>
      <c r="AO304" s="311"/>
      <c r="AP304" s="311"/>
      <c r="AQ304" s="311"/>
      <c r="AR304" s="311"/>
      <c r="AS304" s="311"/>
      <c r="AT304" s="311"/>
      <c r="AU304" s="311"/>
      <c r="AV304" s="311"/>
      <c r="AW304" s="311"/>
      <c r="AX304" s="311"/>
      <c r="AY304" s="311"/>
      <c r="AZ304" s="311"/>
      <c r="BA304" s="311"/>
      <c r="BB304" s="311"/>
      <c r="BC304" s="311"/>
      <c r="BD304" s="311"/>
      <c r="BE304" s="311"/>
      <c r="BF304" s="311"/>
      <c r="BG304" s="311"/>
      <c r="BH304" s="311"/>
      <c r="BI304" s="311"/>
      <c r="BJ304" s="311"/>
      <c r="BK304" s="311"/>
      <c r="BL304" s="311"/>
      <c r="BM304" s="311"/>
      <c r="BN304" s="311"/>
      <c r="BO304" s="311"/>
      <c r="BP304" s="311"/>
      <c r="BQ304" s="311"/>
      <c r="BR304" s="311"/>
      <c r="BS304" s="311"/>
      <c r="BT304" s="311"/>
      <c r="BU304" s="311"/>
      <c r="BV304" s="311"/>
      <c r="BW304" s="311"/>
      <c r="BX304" s="311"/>
      <c r="BY304" s="311"/>
      <c r="BZ304" s="311"/>
      <c r="CA304" s="311"/>
      <c r="CB304" s="311"/>
      <c r="CC304" s="311"/>
      <c r="CD304" s="311"/>
      <c r="CE304" s="311"/>
      <c r="CF304" s="311"/>
    </row>
    <row r="305" spans="1:84" ht="12.65" customHeight="1" x14ac:dyDescent="0.35">
      <c r="A305" s="369" t="s">
        <v>396</v>
      </c>
      <c r="B305" s="368" t="s">
        <v>256</v>
      </c>
      <c r="C305" s="376"/>
      <c r="D305" s="371"/>
      <c r="E305" s="371"/>
      <c r="F305" s="311"/>
      <c r="G305" s="311"/>
      <c r="H305" s="311"/>
      <c r="I305" s="311"/>
      <c r="J305" s="311"/>
      <c r="K305" s="311"/>
      <c r="L305" s="311"/>
      <c r="M305" s="311"/>
      <c r="N305" s="311"/>
      <c r="O305" s="311"/>
      <c r="P305" s="311"/>
      <c r="Q305" s="311"/>
      <c r="R305" s="311"/>
      <c r="S305" s="311"/>
      <c r="T305" s="311"/>
      <c r="U305" s="311"/>
      <c r="V305" s="311"/>
      <c r="W305" s="311"/>
      <c r="X305" s="311"/>
      <c r="Y305" s="311"/>
      <c r="Z305" s="311"/>
      <c r="AA305" s="311"/>
      <c r="AB305" s="311"/>
      <c r="AC305" s="311"/>
      <c r="AD305" s="311"/>
      <c r="AE305" s="311"/>
      <c r="AF305" s="311"/>
      <c r="AG305" s="311"/>
      <c r="AH305" s="311"/>
      <c r="AI305" s="311"/>
      <c r="AJ305" s="311"/>
      <c r="AK305" s="311"/>
      <c r="AL305" s="311"/>
      <c r="AM305" s="311"/>
      <c r="AN305" s="311"/>
      <c r="AO305" s="311"/>
      <c r="AP305" s="311"/>
      <c r="AQ305" s="311"/>
      <c r="AR305" s="311"/>
      <c r="AS305" s="311"/>
      <c r="AT305" s="311"/>
      <c r="AU305" s="311"/>
      <c r="AV305" s="311"/>
      <c r="AW305" s="311"/>
      <c r="AX305" s="311"/>
      <c r="AY305" s="311"/>
      <c r="AZ305" s="311"/>
      <c r="BA305" s="311"/>
      <c r="BB305" s="311"/>
      <c r="BC305" s="311"/>
      <c r="BD305" s="311"/>
      <c r="BE305" s="311"/>
      <c r="BF305" s="311"/>
      <c r="BG305" s="311"/>
      <c r="BH305" s="311"/>
      <c r="BI305" s="311"/>
      <c r="BJ305" s="311"/>
      <c r="BK305" s="311"/>
      <c r="BL305" s="311"/>
      <c r="BM305" s="311"/>
      <c r="BN305" s="311"/>
      <c r="BO305" s="311"/>
      <c r="BP305" s="311"/>
      <c r="BQ305" s="311"/>
      <c r="BR305" s="311"/>
      <c r="BS305" s="311"/>
      <c r="BT305" s="311"/>
      <c r="BU305" s="311"/>
      <c r="BV305" s="311"/>
      <c r="BW305" s="311"/>
      <c r="BX305" s="311"/>
      <c r="BY305" s="311"/>
      <c r="BZ305" s="311"/>
      <c r="CA305" s="311"/>
      <c r="CB305" s="311"/>
      <c r="CC305" s="311"/>
      <c r="CD305" s="311"/>
      <c r="CE305" s="311"/>
      <c r="CF305" s="311"/>
    </row>
    <row r="306" spans="1:84" ht="12.65" customHeight="1" x14ac:dyDescent="0.35">
      <c r="A306" s="369" t="s">
        <v>397</v>
      </c>
      <c r="B306" s="368" t="s">
        <v>256</v>
      </c>
      <c r="C306" s="376">
        <v>4603744.4600000009</v>
      </c>
      <c r="D306" s="371"/>
      <c r="E306" s="371"/>
      <c r="F306" s="311"/>
      <c r="G306" s="311"/>
      <c r="H306" s="311"/>
      <c r="I306" s="311"/>
      <c r="J306" s="311"/>
      <c r="K306" s="311"/>
      <c r="L306" s="311"/>
      <c r="M306" s="311"/>
      <c r="N306" s="311"/>
      <c r="O306" s="311"/>
      <c r="P306" s="311"/>
      <c r="Q306" s="311"/>
      <c r="R306" s="311"/>
      <c r="S306" s="311"/>
      <c r="T306" s="311"/>
      <c r="U306" s="311"/>
      <c r="V306" s="311"/>
      <c r="W306" s="311"/>
      <c r="X306" s="311"/>
      <c r="Y306" s="311"/>
      <c r="Z306" s="311"/>
      <c r="AA306" s="311"/>
      <c r="AB306" s="311"/>
      <c r="AC306" s="311"/>
      <c r="AD306" s="311"/>
      <c r="AE306" s="311"/>
      <c r="AF306" s="311"/>
      <c r="AG306" s="311"/>
      <c r="AH306" s="311"/>
      <c r="AI306" s="311"/>
      <c r="AJ306" s="311"/>
      <c r="AK306" s="311"/>
      <c r="AL306" s="311"/>
      <c r="AM306" s="311"/>
      <c r="AN306" s="311"/>
      <c r="AO306" s="311"/>
      <c r="AP306" s="311"/>
      <c r="AQ306" s="311"/>
      <c r="AR306" s="311"/>
      <c r="AS306" s="311"/>
      <c r="AT306" s="311"/>
      <c r="AU306" s="311"/>
      <c r="AV306" s="311"/>
      <c r="AW306" s="311"/>
      <c r="AX306" s="311"/>
      <c r="AY306" s="311"/>
      <c r="AZ306" s="311"/>
      <c r="BA306" s="311"/>
      <c r="BB306" s="311"/>
      <c r="BC306" s="311"/>
      <c r="BD306" s="311"/>
      <c r="BE306" s="311"/>
      <c r="BF306" s="311"/>
      <c r="BG306" s="311"/>
      <c r="BH306" s="311"/>
      <c r="BI306" s="311"/>
      <c r="BJ306" s="311"/>
      <c r="BK306" s="311"/>
      <c r="BL306" s="311"/>
      <c r="BM306" s="311"/>
      <c r="BN306" s="311"/>
      <c r="BO306" s="311"/>
      <c r="BP306" s="311"/>
      <c r="BQ306" s="311"/>
      <c r="BR306" s="311"/>
      <c r="BS306" s="311"/>
      <c r="BT306" s="311"/>
      <c r="BU306" s="311"/>
      <c r="BV306" s="311"/>
      <c r="BW306" s="311"/>
      <c r="BX306" s="311"/>
      <c r="BY306" s="311"/>
      <c r="BZ306" s="311"/>
      <c r="CA306" s="311"/>
      <c r="CB306" s="311"/>
      <c r="CC306" s="311"/>
      <c r="CD306" s="311"/>
      <c r="CE306" s="311"/>
      <c r="CF306" s="311"/>
    </row>
    <row r="307" spans="1:84" ht="12.65" customHeight="1" x14ac:dyDescent="0.35">
      <c r="A307" s="369" t="s">
        <v>398</v>
      </c>
      <c r="B307" s="368" t="s">
        <v>256</v>
      </c>
      <c r="C307" s="376">
        <v>13379602.630000001</v>
      </c>
      <c r="D307" s="371"/>
      <c r="E307" s="371"/>
      <c r="F307" s="311"/>
      <c r="G307" s="311"/>
      <c r="H307" s="311"/>
      <c r="I307" s="311"/>
      <c r="J307" s="311"/>
      <c r="K307" s="311"/>
      <c r="L307" s="311"/>
      <c r="M307" s="311"/>
      <c r="N307" s="311"/>
      <c r="O307" s="311"/>
      <c r="P307" s="311"/>
      <c r="Q307" s="311"/>
      <c r="R307" s="311"/>
      <c r="S307" s="311"/>
      <c r="T307" s="311"/>
      <c r="U307" s="311"/>
      <c r="V307" s="311"/>
      <c r="W307" s="311"/>
      <c r="X307" s="311"/>
      <c r="Y307" s="311"/>
      <c r="Z307" s="311"/>
      <c r="AA307" s="311"/>
      <c r="AB307" s="311"/>
      <c r="AC307" s="311"/>
      <c r="AD307" s="311"/>
      <c r="AE307" s="311"/>
      <c r="AF307" s="311"/>
      <c r="AG307" s="311"/>
      <c r="AH307" s="311"/>
      <c r="AI307" s="311"/>
      <c r="AJ307" s="311"/>
      <c r="AK307" s="311"/>
      <c r="AL307" s="311"/>
      <c r="AM307" s="311"/>
      <c r="AN307" s="311"/>
      <c r="AO307" s="311"/>
      <c r="AP307" s="311"/>
      <c r="AQ307" s="311"/>
      <c r="AR307" s="311"/>
      <c r="AS307" s="311"/>
      <c r="AT307" s="311"/>
      <c r="AU307" s="311"/>
      <c r="AV307" s="311"/>
      <c r="AW307" s="311"/>
      <c r="AX307" s="311"/>
      <c r="AY307" s="311"/>
      <c r="AZ307" s="311"/>
      <c r="BA307" s="311"/>
      <c r="BB307" s="311"/>
      <c r="BC307" s="311"/>
      <c r="BD307" s="311"/>
      <c r="BE307" s="311"/>
      <c r="BF307" s="311"/>
      <c r="BG307" s="311"/>
      <c r="BH307" s="311"/>
      <c r="BI307" s="311"/>
      <c r="BJ307" s="311"/>
      <c r="BK307" s="311"/>
      <c r="BL307" s="311"/>
      <c r="BM307" s="311"/>
      <c r="BN307" s="311"/>
      <c r="BO307" s="311"/>
      <c r="BP307" s="311"/>
      <c r="BQ307" s="311"/>
      <c r="BR307" s="311"/>
      <c r="BS307" s="311"/>
      <c r="BT307" s="311"/>
      <c r="BU307" s="311"/>
      <c r="BV307" s="311"/>
      <c r="BW307" s="311"/>
      <c r="BX307" s="311"/>
      <c r="BY307" s="311"/>
      <c r="BZ307" s="311"/>
      <c r="CA307" s="311"/>
      <c r="CB307" s="311"/>
      <c r="CC307" s="311"/>
      <c r="CD307" s="311"/>
      <c r="CE307" s="311"/>
      <c r="CF307" s="311"/>
    </row>
    <row r="308" spans="1:84" ht="12.65" customHeight="1" x14ac:dyDescent="0.35">
      <c r="A308" s="369" t="s">
        <v>399</v>
      </c>
      <c r="B308" s="368" t="s">
        <v>256</v>
      </c>
      <c r="C308" s="376">
        <v>95802.290000000008</v>
      </c>
      <c r="D308" s="371"/>
      <c r="E308" s="371"/>
      <c r="F308" s="311"/>
      <c r="G308" s="311"/>
      <c r="H308" s="311"/>
      <c r="I308" s="311"/>
      <c r="J308" s="311"/>
      <c r="K308" s="311"/>
      <c r="L308" s="311"/>
      <c r="M308" s="311"/>
      <c r="N308" s="311"/>
      <c r="O308" s="311"/>
      <c r="P308" s="311"/>
      <c r="Q308" s="311"/>
      <c r="R308" s="311"/>
      <c r="S308" s="311"/>
      <c r="T308" s="311"/>
      <c r="U308" s="311"/>
      <c r="V308" s="311"/>
      <c r="W308" s="311"/>
      <c r="X308" s="311"/>
      <c r="Y308" s="311"/>
      <c r="Z308" s="311"/>
      <c r="AA308" s="311"/>
      <c r="AB308" s="311"/>
      <c r="AC308" s="311"/>
      <c r="AD308" s="311"/>
      <c r="AE308" s="311"/>
      <c r="AF308" s="311"/>
      <c r="AG308" s="311"/>
      <c r="AH308" s="311"/>
      <c r="AI308" s="311"/>
      <c r="AJ308" s="311"/>
      <c r="AK308" s="311"/>
      <c r="AL308" s="311"/>
      <c r="AM308" s="311"/>
      <c r="AN308" s="311"/>
      <c r="AO308" s="311"/>
      <c r="AP308" s="311"/>
      <c r="AQ308" s="311"/>
      <c r="AR308" s="311"/>
      <c r="AS308" s="311"/>
      <c r="AT308" s="311"/>
      <c r="AU308" s="311"/>
      <c r="AV308" s="311"/>
      <c r="AW308" s="311"/>
      <c r="AX308" s="311"/>
      <c r="AY308" s="311"/>
      <c r="AZ308" s="311"/>
      <c r="BA308" s="311"/>
      <c r="BB308" s="311"/>
      <c r="BC308" s="311"/>
      <c r="BD308" s="311"/>
      <c r="BE308" s="311"/>
      <c r="BF308" s="311"/>
      <c r="BG308" s="311"/>
      <c r="BH308" s="311"/>
      <c r="BI308" s="311"/>
      <c r="BJ308" s="311"/>
      <c r="BK308" s="311"/>
      <c r="BL308" s="311"/>
      <c r="BM308" s="311"/>
      <c r="BN308" s="311"/>
      <c r="BO308" s="311"/>
      <c r="BP308" s="311"/>
      <c r="BQ308" s="311"/>
      <c r="BR308" s="311"/>
      <c r="BS308" s="311"/>
      <c r="BT308" s="311"/>
      <c r="BU308" s="311"/>
      <c r="BV308" s="311"/>
      <c r="BW308" s="311"/>
      <c r="BX308" s="311"/>
      <c r="BY308" s="311"/>
      <c r="BZ308" s="311"/>
      <c r="CA308" s="311"/>
      <c r="CB308" s="311"/>
      <c r="CC308" s="311"/>
      <c r="CD308" s="311"/>
      <c r="CE308" s="311"/>
      <c r="CF308" s="311"/>
    </row>
    <row r="309" spans="1:84" ht="12.65" customHeight="1" x14ac:dyDescent="0.35">
      <c r="A309" s="369" t="s">
        <v>400</v>
      </c>
      <c r="B309" s="368" t="s">
        <v>256</v>
      </c>
      <c r="C309" s="376"/>
      <c r="D309" s="371"/>
      <c r="E309" s="371"/>
      <c r="F309" s="311"/>
      <c r="G309" s="311"/>
      <c r="H309" s="311"/>
      <c r="I309" s="311"/>
      <c r="J309" s="311"/>
      <c r="K309" s="311"/>
      <c r="L309" s="311"/>
      <c r="M309" s="311"/>
      <c r="N309" s="311"/>
      <c r="O309" s="311"/>
      <c r="P309" s="311"/>
      <c r="Q309" s="311"/>
      <c r="R309" s="311"/>
      <c r="S309" s="311"/>
      <c r="T309" s="311"/>
      <c r="U309" s="311"/>
      <c r="V309" s="311"/>
      <c r="W309" s="311"/>
      <c r="X309" s="311"/>
      <c r="Y309" s="311"/>
      <c r="Z309" s="311"/>
      <c r="AA309" s="311"/>
      <c r="AB309" s="311"/>
      <c r="AC309" s="311"/>
      <c r="AD309" s="311"/>
      <c r="AE309" s="311"/>
      <c r="AF309" s="311"/>
      <c r="AG309" s="311"/>
      <c r="AH309" s="311"/>
      <c r="AI309" s="311"/>
      <c r="AJ309" s="311"/>
      <c r="AK309" s="311"/>
      <c r="AL309" s="311"/>
      <c r="AM309" s="311"/>
      <c r="AN309" s="311"/>
      <c r="AO309" s="311"/>
      <c r="AP309" s="311"/>
      <c r="AQ309" s="311"/>
      <c r="AR309" s="311"/>
      <c r="AS309" s="311"/>
      <c r="AT309" s="311"/>
      <c r="AU309" s="311"/>
      <c r="AV309" s="311"/>
      <c r="AW309" s="311"/>
      <c r="AX309" s="311"/>
      <c r="AY309" s="311"/>
      <c r="AZ309" s="311"/>
      <c r="BA309" s="311"/>
      <c r="BB309" s="311"/>
      <c r="BC309" s="311"/>
      <c r="BD309" s="311"/>
      <c r="BE309" s="311"/>
      <c r="BF309" s="311"/>
      <c r="BG309" s="311"/>
      <c r="BH309" s="311"/>
      <c r="BI309" s="311"/>
      <c r="BJ309" s="311"/>
      <c r="BK309" s="311"/>
      <c r="BL309" s="311"/>
      <c r="BM309" s="311"/>
      <c r="BN309" s="311"/>
      <c r="BO309" s="311"/>
      <c r="BP309" s="311"/>
      <c r="BQ309" s="311"/>
      <c r="BR309" s="311"/>
      <c r="BS309" s="311"/>
      <c r="BT309" s="311"/>
      <c r="BU309" s="311"/>
      <c r="BV309" s="311"/>
      <c r="BW309" s="311"/>
      <c r="BX309" s="311"/>
      <c r="BY309" s="311"/>
      <c r="BZ309" s="311"/>
      <c r="CA309" s="311"/>
      <c r="CB309" s="311"/>
      <c r="CC309" s="311"/>
      <c r="CD309" s="311"/>
      <c r="CE309" s="311"/>
      <c r="CF309" s="311"/>
    </row>
    <row r="310" spans="1:84" ht="12.65" customHeight="1" x14ac:dyDescent="0.35">
      <c r="A310" s="369" t="s">
        <v>1242</v>
      </c>
      <c r="B310" s="368" t="s">
        <v>256</v>
      </c>
      <c r="C310" s="376">
        <v>354332.69000000012</v>
      </c>
      <c r="D310" s="371"/>
      <c r="E310" s="371"/>
      <c r="F310" s="311"/>
      <c r="G310" s="311"/>
      <c r="H310" s="311"/>
      <c r="I310" s="311"/>
      <c r="J310" s="311"/>
      <c r="K310" s="311"/>
      <c r="L310" s="311"/>
      <c r="M310" s="311"/>
      <c r="N310" s="311"/>
      <c r="O310" s="311"/>
      <c r="P310" s="311"/>
      <c r="Q310" s="311"/>
      <c r="R310" s="311"/>
      <c r="S310" s="311"/>
      <c r="T310" s="311"/>
      <c r="U310" s="311"/>
      <c r="V310" s="311"/>
      <c r="W310" s="311"/>
      <c r="X310" s="311"/>
      <c r="Y310" s="311"/>
      <c r="Z310" s="311"/>
      <c r="AA310" s="311"/>
      <c r="AB310" s="311"/>
      <c r="AC310" s="311"/>
      <c r="AD310" s="311"/>
      <c r="AE310" s="311"/>
      <c r="AF310" s="311"/>
      <c r="AG310" s="311"/>
      <c r="AH310" s="311"/>
      <c r="AI310" s="311"/>
      <c r="AJ310" s="311"/>
      <c r="AK310" s="311"/>
      <c r="AL310" s="311"/>
      <c r="AM310" s="311"/>
      <c r="AN310" s="311"/>
      <c r="AO310" s="311"/>
      <c r="AP310" s="311"/>
      <c r="AQ310" s="311"/>
      <c r="AR310" s="311"/>
      <c r="AS310" s="311"/>
      <c r="AT310" s="311"/>
      <c r="AU310" s="311"/>
      <c r="AV310" s="311"/>
      <c r="AW310" s="311"/>
      <c r="AX310" s="311"/>
      <c r="AY310" s="311"/>
      <c r="AZ310" s="311"/>
      <c r="BA310" s="311"/>
      <c r="BB310" s="311"/>
      <c r="BC310" s="311"/>
      <c r="BD310" s="311"/>
      <c r="BE310" s="311"/>
      <c r="BF310" s="311"/>
      <c r="BG310" s="311"/>
      <c r="BH310" s="311"/>
      <c r="BI310" s="311"/>
      <c r="BJ310" s="311"/>
      <c r="BK310" s="311"/>
      <c r="BL310" s="311"/>
      <c r="BM310" s="311"/>
      <c r="BN310" s="311"/>
      <c r="BO310" s="311"/>
      <c r="BP310" s="311"/>
      <c r="BQ310" s="311"/>
      <c r="BR310" s="311"/>
      <c r="BS310" s="311"/>
      <c r="BT310" s="311"/>
      <c r="BU310" s="311"/>
      <c r="BV310" s="311"/>
      <c r="BW310" s="311"/>
      <c r="BX310" s="311"/>
      <c r="BY310" s="311"/>
      <c r="BZ310" s="311"/>
      <c r="CA310" s="311"/>
      <c r="CB310" s="311"/>
      <c r="CC310" s="311"/>
      <c r="CD310" s="311"/>
      <c r="CE310" s="311"/>
      <c r="CF310" s="311"/>
    </row>
    <row r="311" spans="1:84" ht="12.65" customHeight="1" x14ac:dyDescent="0.35">
      <c r="A311" s="369" t="s">
        <v>401</v>
      </c>
      <c r="B311" s="368" t="s">
        <v>256</v>
      </c>
      <c r="C311" s="376"/>
      <c r="D311" s="371"/>
      <c r="E311" s="371"/>
      <c r="F311" s="311"/>
      <c r="G311" s="311"/>
      <c r="H311" s="311"/>
      <c r="I311" s="311"/>
      <c r="J311" s="311"/>
      <c r="K311" s="311"/>
      <c r="L311" s="311"/>
      <c r="M311" s="311"/>
      <c r="N311" s="311"/>
      <c r="O311" s="311"/>
      <c r="P311" s="311"/>
      <c r="Q311" s="311"/>
      <c r="R311" s="311"/>
      <c r="S311" s="311"/>
      <c r="T311" s="311"/>
      <c r="U311" s="311"/>
      <c r="V311" s="311"/>
      <c r="W311" s="311"/>
      <c r="X311" s="311"/>
      <c r="Y311" s="311"/>
      <c r="Z311" s="311"/>
      <c r="AA311" s="311"/>
      <c r="AB311" s="311"/>
      <c r="AC311" s="311"/>
      <c r="AD311" s="311"/>
      <c r="AE311" s="311"/>
      <c r="AF311" s="311"/>
      <c r="AG311" s="311"/>
      <c r="AH311" s="311"/>
      <c r="AI311" s="311"/>
      <c r="AJ311" s="311"/>
      <c r="AK311" s="311"/>
      <c r="AL311" s="311"/>
      <c r="AM311" s="311"/>
      <c r="AN311" s="311"/>
      <c r="AO311" s="311"/>
      <c r="AP311" s="311"/>
      <c r="AQ311" s="311"/>
      <c r="AR311" s="311"/>
      <c r="AS311" s="311"/>
      <c r="AT311" s="311"/>
      <c r="AU311" s="311"/>
      <c r="AV311" s="311"/>
      <c r="AW311" s="311"/>
      <c r="AX311" s="311"/>
      <c r="AY311" s="311"/>
      <c r="AZ311" s="311"/>
      <c r="BA311" s="311"/>
      <c r="BB311" s="311"/>
      <c r="BC311" s="311"/>
      <c r="BD311" s="311"/>
      <c r="BE311" s="311"/>
      <c r="BF311" s="311"/>
      <c r="BG311" s="311"/>
      <c r="BH311" s="311"/>
      <c r="BI311" s="311"/>
      <c r="BJ311" s="311"/>
      <c r="BK311" s="311"/>
      <c r="BL311" s="311"/>
      <c r="BM311" s="311"/>
      <c r="BN311" s="311"/>
      <c r="BO311" s="311"/>
      <c r="BP311" s="311"/>
      <c r="BQ311" s="311"/>
      <c r="BR311" s="311"/>
      <c r="BS311" s="311"/>
      <c r="BT311" s="311"/>
      <c r="BU311" s="311"/>
      <c r="BV311" s="311"/>
      <c r="BW311" s="311"/>
      <c r="BX311" s="311"/>
      <c r="BY311" s="311"/>
      <c r="BZ311" s="311"/>
      <c r="CA311" s="311"/>
      <c r="CB311" s="311"/>
      <c r="CC311" s="311"/>
      <c r="CD311" s="311"/>
      <c r="CE311" s="311"/>
      <c r="CF311" s="311"/>
    </row>
    <row r="312" spans="1:84" ht="12.65" customHeight="1" x14ac:dyDescent="0.35">
      <c r="A312" s="369" t="s">
        <v>402</v>
      </c>
      <c r="B312" s="368" t="s">
        <v>256</v>
      </c>
      <c r="C312" s="376">
        <v>0</v>
      </c>
      <c r="D312" s="371"/>
      <c r="E312" s="371"/>
      <c r="F312" s="311"/>
      <c r="G312" s="311"/>
      <c r="H312" s="311"/>
      <c r="I312" s="311"/>
      <c r="J312" s="311"/>
      <c r="K312" s="311"/>
      <c r="L312" s="311"/>
      <c r="M312" s="311"/>
      <c r="N312" s="311"/>
      <c r="O312" s="311"/>
      <c r="P312" s="311"/>
      <c r="Q312" s="311"/>
      <c r="R312" s="311"/>
      <c r="S312" s="311"/>
      <c r="T312" s="311"/>
      <c r="U312" s="311"/>
      <c r="V312" s="311"/>
      <c r="W312" s="311"/>
      <c r="X312" s="311"/>
      <c r="Y312" s="311"/>
      <c r="Z312" s="311"/>
      <c r="AA312" s="311"/>
      <c r="AB312" s="311"/>
      <c r="AC312" s="311"/>
      <c r="AD312" s="311"/>
      <c r="AE312" s="311"/>
      <c r="AF312" s="311"/>
      <c r="AG312" s="311"/>
      <c r="AH312" s="311"/>
      <c r="AI312" s="311"/>
      <c r="AJ312" s="311"/>
      <c r="AK312" s="311"/>
      <c r="AL312" s="311"/>
      <c r="AM312" s="311"/>
      <c r="AN312" s="311"/>
      <c r="AO312" s="311"/>
      <c r="AP312" s="311"/>
      <c r="AQ312" s="311"/>
      <c r="AR312" s="311"/>
      <c r="AS312" s="311"/>
      <c r="AT312" s="311"/>
      <c r="AU312" s="311"/>
      <c r="AV312" s="311"/>
      <c r="AW312" s="311"/>
      <c r="AX312" s="311"/>
      <c r="AY312" s="311"/>
      <c r="AZ312" s="311"/>
      <c r="BA312" s="311"/>
      <c r="BB312" s="311"/>
      <c r="BC312" s="311"/>
      <c r="BD312" s="311"/>
      <c r="BE312" s="311"/>
      <c r="BF312" s="311"/>
      <c r="BG312" s="311"/>
      <c r="BH312" s="311"/>
      <c r="BI312" s="311"/>
      <c r="BJ312" s="311"/>
      <c r="BK312" s="311"/>
      <c r="BL312" s="311"/>
      <c r="BM312" s="311"/>
      <c r="BN312" s="311"/>
      <c r="BO312" s="311"/>
      <c r="BP312" s="311"/>
      <c r="BQ312" s="311"/>
      <c r="BR312" s="311"/>
      <c r="BS312" s="311"/>
      <c r="BT312" s="311"/>
      <c r="BU312" s="311"/>
      <c r="BV312" s="311"/>
      <c r="BW312" s="311"/>
      <c r="BX312" s="311"/>
      <c r="BY312" s="311"/>
      <c r="BZ312" s="311"/>
      <c r="CA312" s="311"/>
      <c r="CB312" s="311"/>
      <c r="CC312" s="311"/>
      <c r="CD312" s="311"/>
      <c r="CE312" s="311"/>
      <c r="CF312" s="311"/>
    </row>
    <row r="313" spans="1:84" ht="12.65" customHeight="1" x14ac:dyDescent="0.35">
      <c r="A313" s="369" t="s">
        <v>403</v>
      </c>
      <c r="B313" s="368" t="s">
        <v>256</v>
      </c>
      <c r="C313" s="376">
        <v>217631</v>
      </c>
      <c r="D313" s="371"/>
      <c r="E313" s="371"/>
      <c r="F313" s="311"/>
      <c r="G313" s="311"/>
      <c r="H313" s="311"/>
      <c r="I313" s="311"/>
      <c r="J313" s="311"/>
      <c r="K313" s="311"/>
      <c r="L313" s="311"/>
      <c r="M313" s="311"/>
      <c r="N313" s="311"/>
      <c r="O313" s="311"/>
      <c r="P313" s="311"/>
      <c r="Q313" s="311"/>
      <c r="R313" s="311"/>
      <c r="S313" s="311"/>
      <c r="T313" s="311"/>
      <c r="U313" s="311"/>
      <c r="V313" s="311"/>
      <c r="W313" s="311"/>
      <c r="X313" s="311"/>
      <c r="Y313" s="311"/>
      <c r="Z313" s="311"/>
      <c r="AA313" s="311"/>
      <c r="AB313" s="311"/>
      <c r="AC313" s="311"/>
      <c r="AD313" s="311"/>
      <c r="AE313" s="311"/>
      <c r="AF313" s="311"/>
      <c r="AG313" s="311"/>
      <c r="AH313" s="311"/>
      <c r="AI313" s="311"/>
      <c r="AJ313" s="311"/>
      <c r="AK313" s="311"/>
      <c r="AL313" s="311"/>
      <c r="AM313" s="311"/>
      <c r="AN313" s="311"/>
      <c r="AO313" s="311"/>
      <c r="AP313" s="311"/>
      <c r="AQ313" s="311"/>
      <c r="AR313" s="311"/>
      <c r="AS313" s="311"/>
      <c r="AT313" s="311"/>
      <c r="AU313" s="311"/>
      <c r="AV313" s="311"/>
      <c r="AW313" s="311"/>
      <c r="AX313" s="311"/>
      <c r="AY313" s="311"/>
      <c r="AZ313" s="311"/>
      <c r="BA313" s="311"/>
      <c r="BB313" s="311"/>
      <c r="BC313" s="311"/>
      <c r="BD313" s="311"/>
      <c r="BE313" s="311"/>
      <c r="BF313" s="311"/>
      <c r="BG313" s="311"/>
      <c r="BH313" s="311"/>
      <c r="BI313" s="311"/>
      <c r="BJ313" s="311"/>
      <c r="BK313" s="311"/>
      <c r="BL313" s="311"/>
      <c r="BM313" s="311"/>
      <c r="BN313" s="311"/>
      <c r="BO313" s="311"/>
      <c r="BP313" s="311"/>
      <c r="BQ313" s="311"/>
      <c r="BR313" s="311"/>
      <c r="BS313" s="311"/>
      <c r="BT313" s="311"/>
      <c r="BU313" s="311"/>
      <c r="BV313" s="311"/>
      <c r="BW313" s="311"/>
      <c r="BX313" s="311"/>
      <c r="BY313" s="311"/>
      <c r="BZ313" s="311"/>
      <c r="CA313" s="311"/>
      <c r="CB313" s="311"/>
      <c r="CC313" s="311"/>
      <c r="CD313" s="311"/>
      <c r="CE313" s="311"/>
      <c r="CF313" s="311"/>
    </row>
    <row r="314" spans="1:84" ht="12.65" customHeight="1" x14ac:dyDescent="0.35">
      <c r="A314" s="369" t="s">
        <v>404</v>
      </c>
      <c r="B314" s="368" t="s">
        <v>256</v>
      </c>
      <c r="C314" s="376">
        <v>1400000</v>
      </c>
      <c r="D314" s="371"/>
      <c r="E314" s="371"/>
      <c r="F314" s="311"/>
      <c r="G314" s="311"/>
      <c r="H314" s="311"/>
      <c r="I314" s="311"/>
      <c r="J314" s="311"/>
      <c r="K314" s="311"/>
      <c r="L314" s="311"/>
      <c r="M314" s="311"/>
      <c r="N314" s="311"/>
      <c r="O314" s="311"/>
      <c r="P314" s="311"/>
      <c r="Q314" s="311"/>
      <c r="R314" s="311"/>
      <c r="S314" s="311"/>
      <c r="T314" s="311"/>
      <c r="U314" s="311"/>
      <c r="V314" s="311"/>
      <c r="W314" s="311"/>
      <c r="X314" s="311"/>
      <c r="Y314" s="311"/>
      <c r="Z314" s="311"/>
      <c r="AA314" s="311"/>
      <c r="AB314" s="311"/>
      <c r="AC314" s="311"/>
      <c r="AD314" s="311"/>
      <c r="AE314" s="311"/>
      <c r="AF314" s="311"/>
      <c r="AG314" s="311"/>
      <c r="AH314" s="311"/>
      <c r="AI314" s="311"/>
      <c r="AJ314" s="311"/>
      <c r="AK314" s="311"/>
      <c r="AL314" s="311"/>
      <c r="AM314" s="311"/>
      <c r="AN314" s="311"/>
      <c r="AO314" s="311"/>
      <c r="AP314" s="311"/>
      <c r="AQ314" s="311"/>
      <c r="AR314" s="311"/>
      <c r="AS314" s="311"/>
      <c r="AT314" s="311"/>
      <c r="AU314" s="311"/>
      <c r="AV314" s="311"/>
      <c r="AW314" s="311"/>
      <c r="AX314" s="311"/>
      <c r="AY314" s="311"/>
      <c r="AZ314" s="311"/>
      <c r="BA314" s="311"/>
      <c r="BB314" s="311"/>
      <c r="BC314" s="311"/>
      <c r="BD314" s="311"/>
      <c r="BE314" s="311"/>
      <c r="BF314" s="311"/>
      <c r="BG314" s="311"/>
      <c r="BH314" s="311"/>
      <c r="BI314" s="311"/>
      <c r="BJ314" s="311"/>
      <c r="BK314" s="311"/>
      <c r="BL314" s="311"/>
      <c r="BM314" s="311"/>
      <c r="BN314" s="311"/>
      <c r="BO314" s="311"/>
      <c r="BP314" s="311"/>
      <c r="BQ314" s="311"/>
      <c r="BR314" s="311"/>
      <c r="BS314" s="311"/>
      <c r="BT314" s="311"/>
      <c r="BU314" s="311"/>
      <c r="BV314" s="311"/>
      <c r="BW314" s="311"/>
      <c r="BX314" s="311"/>
      <c r="BY314" s="311"/>
      <c r="BZ314" s="311"/>
      <c r="CA314" s="311"/>
      <c r="CB314" s="311"/>
      <c r="CC314" s="311"/>
      <c r="CD314" s="311"/>
      <c r="CE314" s="311"/>
      <c r="CF314" s="311"/>
    </row>
    <row r="315" spans="1:84" ht="12.65" customHeight="1" x14ac:dyDescent="0.35">
      <c r="A315" s="369" t="s">
        <v>405</v>
      </c>
      <c r="B315" s="371"/>
      <c r="C315" s="378"/>
      <c r="D315" s="371">
        <v>20051113.070000004</v>
      </c>
      <c r="E315" s="371"/>
      <c r="F315" s="311"/>
      <c r="G315" s="311"/>
      <c r="H315" s="311"/>
      <c r="I315" s="311"/>
      <c r="J315" s="311"/>
      <c r="K315" s="311"/>
      <c r="L315" s="311"/>
      <c r="M315" s="311"/>
      <c r="N315" s="311"/>
      <c r="O315" s="311"/>
      <c r="P315" s="311"/>
      <c r="Q315" s="311"/>
      <c r="R315" s="311"/>
      <c r="S315" s="311"/>
      <c r="T315" s="311"/>
      <c r="U315" s="311"/>
      <c r="V315" s="311"/>
      <c r="W315" s="311"/>
      <c r="X315" s="311"/>
      <c r="Y315" s="311"/>
      <c r="Z315" s="311"/>
      <c r="AA315" s="311"/>
      <c r="AB315" s="311"/>
      <c r="AC315" s="311"/>
      <c r="AD315" s="311"/>
      <c r="AE315" s="311"/>
      <c r="AF315" s="311"/>
      <c r="AG315" s="311"/>
      <c r="AH315" s="311"/>
      <c r="AI315" s="311"/>
      <c r="AJ315" s="311"/>
      <c r="AK315" s="311"/>
      <c r="AL315" s="311"/>
      <c r="AM315" s="311"/>
      <c r="AN315" s="311"/>
      <c r="AO315" s="311"/>
      <c r="AP315" s="311"/>
      <c r="AQ315" s="311"/>
      <c r="AR315" s="311"/>
      <c r="AS315" s="311"/>
      <c r="AT315" s="311"/>
      <c r="AU315" s="311"/>
      <c r="AV315" s="311"/>
      <c r="AW315" s="311"/>
      <c r="AX315" s="311"/>
      <c r="AY315" s="311"/>
      <c r="AZ315" s="311"/>
      <c r="BA315" s="311"/>
      <c r="BB315" s="311"/>
      <c r="BC315" s="311"/>
      <c r="BD315" s="311"/>
      <c r="BE315" s="311"/>
      <c r="BF315" s="311"/>
      <c r="BG315" s="311"/>
      <c r="BH315" s="311"/>
      <c r="BI315" s="311"/>
      <c r="BJ315" s="311"/>
      <c r="BK315" s="311"/>
      <c r="BL315" s="311"/>
      <c r="BM315" s="311"/>
      <c r="BN315" s="311"/>
      <c r="BO315" s="311"/>
      <c r="BP315" s="311"/>
      <c r="BQ315" s="311"/>
      <c r="BR315" s="311"/>
      <c r="BS315" s="311"/>
      <c r="BT315" s="311"/>
      <c r="BU315" s="311"/>
      <c r="BV315" s="311"/>
      <c r="BW315" s="311"/>
      <c r="BX315" s="311"/>
      <c r="BY315" s="311"/>
      <c r="BZ315" s="311"/>
      <c r="CA315" s="311"/>
      <c r="CB315" s="311"/>
      <c r="CC315" s="311"/>
      <c r="CD315" s="311"/>
      <c r="CE315" s="311"/>
      <c r="CF315" s="311"/>
    </row>
    <row r="316" spans="1:84" ht="12.65" customHeight="1" x14ac:dyDescent="0.35">
      <c r="A316" s="393" t="s">
        <v>406</v>
      </c>
      <c r="B316" s="393"/>
      <c r="C316" s="393"/>
      <c r="D316" s="393"/>
      <c r="E316" s="393"/>
      <c r="F316" s="311"/>
      <c r="G316" s="311"/>
      <c r="H316" s="311"/>
      <c r="I316" s="311"/>
      <c r="J316" s="311"/>
      <c r="K316" s="311"/>
      <c r="L316" s="311"/>
      <c r="M316" s="311"/>
      <c r="N316" s="311"/>
      <c r="O316" s="311"/>
      <c r="P316" s="311"/>
      <c r="Q316" s="311"/>
      <c r="R316" s="311"/>
      <c r="S316" s="311"/>
      <c r="T316" s="311"/>
      <c r="U316" s="311"/>
      <c r="V316" s="311"/>
      <c r="W316" s="311"/>
      <c r="X316" s="311"/>
      <c r="Y316" s="311"/>
      <c r="Z316" s="311"/>
      <c r="AA316" s="311"/>
      <c r="AB316" s="311"/>
      <c r="AC316" s="311"/>
      <c r="AD316" s="311"/>
      <c r="AE316" s="311"/>
      <c r="AF316" s="311"/>
      <c r="AG316" s="311"/>
      <c r="AH316" s="311"/>
      <c r="AI316" s="311"/>
      <c r="AJ316" s="311"/>
      <c r="AK316" s="311"/>
      <c r="AL316" s="311"/>
      <c r="AM316" s="311"/>
      <c r="AN316" s="311"/>
      <c r="AO316" s="311"/>
      <c r="AP316" s="311"/>
      <c r="AQ316" s="311"/>
      <c r="AR316" s="311"/>
      <c r="AS316" s="311"/>
      <c r="AT316" s="311"/>
      <c r="AU316" s="311"/>
      <c r="AV316" s="311"/>
      <c r="AW316" s="311"/>
      <c r="AX316" s="311"/>
      <c r="AY316" s="311"/>
      <c r="AZ316" s="311"/>
      <c r="BA316" s="311"/>
      <c r="BB316" s="311"/>
      <c r="BC316" s="311"/>
      <c r="BD316" s="311"/>
      <c r="BE316" s="311"/>
      <c r="BF316" s="311"/>
      <c r="BG316" s="311"/>
      <c r="BH316" s="311"/>
      <c r="BI316" s="311"/>
      <c r="BJ316" s="311"/>
      <c r="BK316" s="311"/>
      <c r="BL316" s="311"/>
      <c r="BM316" s="311"/>
      <c r="BN316" s="311"/>
      <c r="BO316" s="311"/>
      <c r="BP316" s="311"/>
      <c r="BQ316" s="311"/>
      <c r="BR316" s="311"/>
      <c r="BS316" s="311"/>
      <c r="BT316" s="311"/>
      <c r="BU316" s="311"/>
      <c r="BV316" s="311"/>
      <c r="BW316" s="311"/>
      <c r="BX316" s="311"/>
      <c r="BY316" s="311"/>
      <c r="BZ316" s="311"/>
      <c r="CA316" s="311"/>
      <c r="CB316" s="311"/>
      <c r="CC316" s="311"/>
      <c r="CD316" s="311"/>
      <c r="CE316" s="311"/>
      <c r="CF316" s="311"/>
    </row>
    <row r="317" spans="1:84" ht="12.65" customHeight="1" x14ac:dyDescent="0.35">
      <c r="A317" s="369" t="s">
        <v>407</v>
      </c>
      <c r="B317" s="368" t="s">
        <v>256</v>
      </c>
      <c r="C317" s="376"/>
      <c r="D317" s="371"/>
      <c r="E317" s="371"/>
      <c r="F317" s="311"/>
      <c r="G317" s="311"/>
      <c r="H317" s="311"/>
      <c r="I317" s="311"/>
      <c r="J317" s="311"/>
      <c r="K317" s="311"/>
      <c r="L317" s="311"/>
      <c r="M317" s="311"/>
      <c r="N317" s="311"/>
      <c r="O317" s="311"/>
      <c r="P317" s="311"/>
      <c r="Q317" s="311"/>
      <c r="R317" s="311"/>
      <c r="S317" s="311"/>
      <c r="T317" s="311"/>
      <c r="U317" s="311"/>
      <c r="V317" s="311"/>
      <c r="W317" s="311"/>
      <c r="X317" s="311"/>
      <c r="Y317" s="311"/>
      <c r="Z317" s="311"/>
      <c r="AA317" s="311"/>
      <c r="AB317" s="311"/>
      <c r="AC317" s="311"/>
      <c r="AD317" s="311"/>
      <c r="AE317" s="311"/>
      <c r="AF317" s="311"/>
      <c r="AG317" s="311"/>
      <c r="AH317" s="311"/>
      <c r="AI317" s="311"/>
      <c r="AJ317" s="311"/>
      <c r="AK317" s="311"/>
      <c r="AL317" s="311"/>
      <c r="AM317" s="311"/>
      <c r="AN317" s="311"/>
      <c r="AO317" s="311"/>
      <c r="AP317" s="311"/>
      <c r="AQ317" s="311"/>
      <c r="AR317" s="311"/>
      <c r="AS317" s="311"/>
      <c r="AT317" s="311"/>
      <c r="AU317" s="311"/>
      <c r="AV317" s="311"/>
      <c r="AW317" s="311"/>
      <c r="AX317" s="311"/>
      <c r="AY317" s="311"/>
      <c r="AZ317" s="311"/>
      <c r="BA317" s="311"/>
      <c r="BB317" s="311"/>
      <c r="BC317" s="311"/>
      <c r="BD317" s="311"/>
      <c r="BE317" s="311"/>
      <c r="BF317" s="311"/>
      <c r="BG317" s="311"/>
      <c r="BH317" s="311"/>
      <c r="BI317" s="311"/>
      <c r="BJ317" s="311"/>
      <c r="BK317" s="311"/>
      <c r="BL317" s="311"/>
      <c r="BM317" s="311"/>
      <c r="BN317" s="311"/>
      <c r="BO317" s="311"/>
      <c r="BP317" s="311"/>
      <c r="BQ317" s="311"/>
      <c r="BR317" s="311"/>
      <c r="BS317" s="311"/>
      <c r="BT317" s="311"/>
      <c r="BU317" s="311"/>
      <c r="BV317" s="311"/>
      <c r="BW317" s="311"/>
      <c r="BX317" s="311"/>
      <c r="BY317" s="311"/>
      <c r="BZ317" s="311"/>
      <c r="CA317" s="311"/>
      <c r="CB317" s="311"/>
      <c r="CC317" s="311"/>
      <c r="CD317" s="311"/>
      <c r="CE317" s="311"/>
      <c r="CF317" s="311"/>
    </row>
    <row r="318" spans="1:84" ht="12.65" customHeight="1" x14ac:dyDescent="0.35">
      <c r="A318" s="369" t="s">
        <v>408</v>
      </c>
      <c r="B318" s="368" t="s">
        <v>256</v>
      </c>
      <c r="C318" s="376">
        <v>1.9098999999999998E-11</v>
      </c>
      <c r="D318" s="371"/>
      <c r="E318" s="371"/>
      <c r="F318" s="311"/>
      <c r="G318" s="311"/>
      <c r="H318" s="311"/>
      <c r="I318" s="311"/>
      <c r="J318" s="311"/>
      <c r="K318" s="311"/>
      <c r="L318" s="311"/>
      <c r="M318" s="311"/>
      <c r="N318" s="311"/>
      <c r="O318" s="311"/>
      <c r="P318" s="311"/>
      <c r="Q318" s="311"/>
      <c r="R318" s="311"/>
      <c r="S318" s="311"/>
      <c r="T318" s="311"/>
      <c r="U318" s="311"/>
      <c r="V318" s="311"/>
      <c r="W318" s="311"/>
      <c r="X318" s="311"/>
      <c r="Y318" s="311"/>
      <c r="Z318" s="311"/>
      <c r="AA318" s="311"/>
      <c r="AB318" s="311"/>
      <c r="AC318" s="311"/>
      <c r="AD318" s="311"/>
      <c r="AE318" s="311"/>
      <c r="AF318" s="311"/>
      <c r="AG318" s="311"/>
      <c r="AH318" s="311"/>
      <c r="AI318" s="311"/>
      <c r="AJ318" s="311"/>
      <c r="AK318" s="311"/>
      <c r="AL318" s="311"/>
      <c r="AM318" s="311"/>
      <c r="AN318" s="311"/>
      <c r="AO318" s="311"/>
      <c r="AP318" s="311"/>
      <c r="AQ318" s="311"/>
      <c r="AR318" s="311"/>
      <c r="AS318" s="311"/>
      <c r="AT318" s="311"/>
      <c r="AU318" s="311"/>
      <c r="AV318" s="311"/>
      <c r="AW318" s="311"/>
      <c r="AX318" s="311"/>
      <c r="AY318" s="311"/>
      <c r="AZ318" s="311"/>
      <c r="BA318" s="311"/>
      <c r="BB318" s="311"/>
      <c r="BC318" s="311"/>
      <c r="BD318" s="311"/>
      <c r="BE318" s="311"/>
      <c r="BF318" s="311"/>
      <c r="BG318" s="311"/>
      <c r="BH318" s="311"/>
      <c r="BI318" s="311"/>
      <c r="BJ318" s="311"/>
      <c r="BK318" s="311"/>
      <c r="BL318" s="311"/>
      <c r="BM318" s="311"/>
      <c r="BN318" s="311"/>
      <c r="BO318" s="311"/>
      <c r="BP318" s="311"/>
      <c r="BQ318" s="311"/>
      <c r="BR318" s="311"/>
      <c r="BS318" s="311"/>
      <c r="BT318" s="311"/>
      <c r="BU318" s="311"/>
      <c r="BV318" s="311"/>
      <c r="BW318" s="311"/>
      <c r="BX318" s="311"/>
      <c r="BY318" s="311"/>
      <c r="BZ318" s="311"/>
      <c r="CA318" s="311"/>
      <c r="CB318" s="311"/>
      <c r="CC318" s="311"/>
      <c r="CD318" s="311"/>
      <c r="CE318" s="311"/>
      <c r="CF318" s="311"/>
    </row>
    <row r="319" spans="1:84" ht="12.65" customHeight="1" x14ac:dyDescent="0.35">
      <c r="A319" s="369" t="s">
        <v>409</v>
      </c>
      <c r="B319" s="368" t="s">
        <v>256</v>
      </c>
      <c r="C319" s="376"/>
      <c r="D319" s="371"/>
      <c r="E319" s="371"/>
      <c r="F319" s="311"/>
      <c r="G319" s="311"/>
      <c r="H319" s="311"/>
      <c r="I319" s="311"/>
      <c r="J319" s="311"/>
      <c r="K319" s="311"/>
      <c r="L319" s="311"/>
      <c r="M319" s="311"/>
      <c r="N319" s="311"/>
      <c r="O319" s="311"/>
      <c r="P319" s="311"/>
      <c r="Q319" s="311"/>
      <c r="R319" s="311"/>
      <c r="S319" s="311"/>
      <c r="T319" s="311"/>
      <c r="U319" s="311"/>
      <c r="V319" s="311"/>
      <c r="W319" s="311"/>
      <c r="X319" s="311"/>
      <c r="Y319" s="311"/>
      <c r="Z319" s="311"/>
      <c r="AA319" s="311"/>
      <c r="AB319" s="311"/>
      <c r="AC319" s="311"/>
      <c r="AD319" s="311"/>
      <c r="AE319" s="311"/>
      <c r="AF319" s="311"/>
      <c r="AG319" s="311"/>
      <c r="AH319" s="311"/>
      <c r="AI319" s="311"/>
      <c r="AJ319" s="311"/>
      <c r="AK319" s="311"/>
      <c r="AL319" s="311"/>
      <c r="AM319" s="311"/>
      <c r="AN319" s="311"/>
      <c r="AO319" s="311"/>
      <c r="AP319" s="311"/>
      <c r="AQ319" s="311"/>
      <c r="AR319" s="311"/>
      <c r="AS319" s="311"/>
      <c r="AT319" s="311"/>
      <c r="AU319" s="311"/>
      <c r="AV319" s="311"/>
      <c r="AW319" s="311"/>
      <c r="AX319" s="311"/>
      <c r="AY319" s="311"/>
      <c r="AZ319" s="311"/>
      <c r="BA319" s="311"/>
      <c r="BB319" s="311"/>
      <c r="BC319" s="311"/>
      <c r="BD319" s="311"/>
      <c r="BE319" s="311"/>
      <c r="BF319" s="311"/>
      <c r="BG319" s="311"/>
      <c r="BH319" s="311"/>
      <c r="BI319" s="311"/>
      <c r="BJ319" s="311"/>
      <c r="BK319" s="311"/>
      <c r="BL319" s="311"/>
      <c r="BM319" s="311"/>
      <c r="BN319" s="311"/>
      <c r="BO319" s="311"/>
      <c r="BP319" s="311"/>
      <c r="BQ319" s="311"/>
      <c r="BR319" s="311"/>
      <c r="BS319" s="311"/>
      <c r="BT319" s="311"/>
      <c r="BU319" s="311"/>
      <c r="BV319" s="311"/>
      <c r="BW319" s="311"/>
      <c r="BX319" s="311"/>
      <c r="BY319" s="311"/>
      <c r="BZ319" s="311"/>
      <c r="CA319" s="311"/>
      <c r="CB319" s="311"/>
      <c r="CC319" s="311"/>
      <c r="CD319" s="311"/>
      <c r="CE319" s="311"/>
      <c r="CF319" s="311"/>
    </row>
    <row r="320" spans="1:84" ht="12.65" customHeight="1" x14ac:dyDescent="0.35">
      <c r="A320" s="369" t="s">
        <v>410</v>
      </c>
      <c r="B320" s="371"/>
      <c r="C320" s="378"/>
      <c r="D320" s="371">
        <v>1.9098999999999998E-11</v>
      </c>
      <c r="E320" s="371"/>
      <c r="F320" s="311"/>
      <c r="G320" s="311"/>
      <c r="H320" s="311"/>
      <c r="I320" s="311"/>
      <c r="J320" s="311"/>
      <c r="K320" s="311"/>
      <c r="L320" s="311"/>
      <c r="M320" s="311"/>
      <c r="N320" s="311"/>
      <c r="O320" s="311"/>
      <c r="P320" s="311"/>
      <c r="Q320" s="311"/>
      <c r="R320" s="311"/>
      <c r="S320" s="311"/>
      <c r="T320" s="311"/>
      <c r="U320" s="311"/>
      <c r="V320" s="311"/>
      <c r="W320" s="311"/>
      <c r="X320" s="311"/>
      <c r="Y320" s="311"/>
      <c r="Z320" s="311"/>
      <c r="AA320" s="311"/>
      <c r="AB320" s="311"/>
      <c r="AC320" s="311"/>
      <c r="AD320" s="311"/>
      <c r="AE320" s="311"/>
      <c r="AF320" s="311"/>
      <c r="AG320" s="311"/>
      <c r="AH320" s="311"/>
      <c r="AI320" s="311"/>
      <c r="AJ320" s="311"/>
      <c r="AK320" s="311"/>
      <c r="AL320" s="311"/>
      <c r="AM320" s="311"/>
      <c r="AN320" s="311"/>
      <c r="AO320" s="311"/>
      <c r="AP320" s="311"/>
      <c r="AQ320" s="311"/>
      <c r="AR320" s="311"/>
      <c r="AS320" s="311"/>
      <c r="AT320" s="311"/>
      <c r="AU320" s="311"/>
      <c r="AV320" s="311"/>
      <c r="AW320" s="311"/>
      <c r="AX320" s="311"/>
      <c r="AY320" s="311"/>
      <c r="AZ320" s="311"/>
      <c r="BA320" s="311"/>
      <c r="BB320" s="311"/>
      <c r="BC320" s="311"/>
      <c r="BD320" s="311"/>
      <c r="BE320" s="311"/>
      <c r="BF320" s="311"/>
      <c r="BG320" s="311"/>
      <c r="BH320" s="311"/>
      <c r="BI320" s="311"/>
      <c r="BJ320" s="311"/>
      <c r="BK320" s="311"/>
      <c r="BL320" s="311"/>
      <c r="BM320" s="311"/>
      <c r="BN320" s="311"/>
      <c r="BO320" s="311"/>
      <c r="BP320" s="311"/>
      <c r="BQ320" s="311"/>
      <c r="BR320" s="311"/>
      <c r="BS320" s="311"/>
      <c r="BT320" s="311"/>
      <c r="BU320" s="311"/>
      <c r="BV320" s="311"/>
      <c r="BW320" s="311"/>
      <c r="BX320" s="311"/>
      <c r="BY320" s="311"/>
      <c r="BZ320" s="311"/>
      <c r="CA320" s="311"/>
      <c r="CB320" s="311"/>
      <c r="CC320" s="311"/>
      <c r="CD320" s="311"/>
      <c r="CE320" s="311"/>
      <c r="CF320" s="311"/>
    </row>
    <row r="321" spans="1:84" ht="12.65" customHeight="1" x14ac:dyDescent="0.35">
      <c r="A321" s="393" t="s">
        <v>411</v>
      </c>
      <c r="B321" s="393"/>
      <c r="C321" s="393"/>
      <c r="D321" s="393"/>
      <c r="E321" s="393"/>
      <c r="F321" s="311"/>
      <c r="G321" s="311"/>
      <c r="H321" s="311"/>
      <c r="I321" s="311"/>
      <c r="J321" s="311"/>
      <c r="K321" s="311"/>
      <c r="L321" s="311"/>
      <c r="M321" s="311"/>
      <c r="N321" s="311"/>
      <c r="O321" s="311"/>
      <c r="P321" s="311"/>
      <c r="Q321" s="311"/>
      <c r="R321" s="311"/>
      <c r="S321" s="311"/>
      <c r="T321" s="311"/>
      <c r="U321" s="311"/>
      <c r="V321" s="311"/>
      <c r="W321" s="311"/>
      <c r="X321" s="311"/>
      <c r="Y321" s="311"/>
      <c r="Z321" s="311"/>
      <c r="AA321" s="311"/>
      <c r="AB321" s="311"/>
      <c r="AC321" s="311"/>
      <c r="AD321" s="311"/>
      <c r="AE321" s="311"/>
      <c r="AF321" s="311"/>
      <c r="AG321" s="311"/>
      <c r="AH321" s="311"/>
      <c r="AI321" s="311"/>
      <c r="AJ321" s="311"/>
      <c r="AK321" s="311"/>
      <c r="AL321" s="311"/>
      <c r="AM321" s="311"/>
      <c r="AN321" s="311"/>
      <c r="AO321" s="311"/>
      <c r="AP321" s="311"/>
      <c r="AQ321" s="311"/>
      <c r="AR321" s="311"/>
      <c r="AS321" s="311"/>
      <c r="AT321" s="311"/>
      <c r="AU321" s="311"/>
      <c r="AV321" s="311"/>
      <c r="AW321" s="311"/>
      <c r="AX321" s="311"/>
      <c r="AY321" s="311"/>
      <c r="AZ321" s="311"/>
      <c r="BA321" s="311"/>
      <c r="BB321" s="311"/>
      <c r="BC321" s="311"/>
      <c r="BD321" s="311"/>
      <c r="BE321" s="311"/>
      <c r="BF321" s="311"/>
      <c r="BG321" s="311"/>
      <c r="BH321" s="311"/>
      <c r="BI321" s="311"/>
      <c r="BJ321" s="311"/>
      <c r="BK321" s="311"/>
      <c r="BL321" s="311"/>
      <c r="BM321" s="311"/>
      <c r="BN321" s="311"/>
      <c r="BO321" s="311"/>
      <c r="BP321" s="311"/>
      <c r="BQ321" s="311"/>
      <c r="BR321" s="311"/>
      <c r="BS321" s="311"/>
      <c r="BT321" s="311"/>
      <c r="BU321" s="311"/>
      <c r="BV321" s="311"/>
      <c r="BW321" s="311"/>
      <c r="BX321" s="311"/>
      <c r="BY321" s="311"/>
      <c r="BZ321" s="311"/>
      <c r="CA321" s="311"/>
      <c r="CB321" s="311"/>
      <c r="CC321" s="311"/>
      <c r="CD321" s="311"/>
      <c r="CE321" s="311"/>
      <c r="CF321" s="311"/>
    </row>
    <row r="322" spans="1:84" ht="12.65" customHeight="1" x14ac:dyDescent="0.35">
      <c r="A322" s="369" t="s">
        <v>412</v>
      </c>
      <c r="B322" s="368" t="s">
        <v>256</v>
      </c>
      <c r="C322" s="376"/>
      <c r="D322" s="371"/>
      <c r="E322" s="371"/>
      <c r="F322" s="311"/>
      <c r="G322" s="311"/>
      <c r="H322" s="311"/>
      <c r="I322" s="311"/>
      <c r="J322" s="311"/>
      <c r="K322" s="311"/>
      <c r="L322" s="311"/>
      <c r="M322" s="311"/>
      <c r="N322" s="311"/>
      <c r="O322" s="311"/>
      <c r="P322" s="311"/>
      <c r="Q322" s="311"/>
      <c r="R322" s="311"/>
      <c r="S322" s="311"/>
      <c r="T322" s="311"/>
      <c r="U322" s="311"/>
      <c r="V322" s="311"/>
      <c r="W322" s="311"/>
      <c r="X322" s="311"/>
      <c r="Y322" s="311"/>
      <c r="Z322" s="311"/>
      <c r="AA322" s="311"/>
      <c r="AB322" s="311"/>
      <c r="AC322" s="311"/>
      <c r="AD322" s="311"/>
      <c r="AE322" s="311"/>
      <c r="AF322" s="311"/>
      <c r="AG322" s="311"/>
      <c r="AH322" s="311"/>
      <c r="AI322" s="311"/>
      <c r="AJ322" s="311"/>
      <c r="AK322" s="311"/>
      <c r="AL322" s="311"/>
      <c r="AM322" s="311"/>
      <c r="AN322" s="311"/>
      <c r="AO322" s="311"/>
      <c r="AP322" s="311"/>
      <c r="AQ322" s="311"/>
      <c r="AR322" s="311"/>
      <c r="AS322" s="311"/>
      <c r="AT322" s="311"/>
      <c r="AU322" s="311"/>
      <c r="AV322" s="311"/>
      <c r="AW322" s="311"/>
      <c r="AX322" s="311"/>
      <c r="AY322" s="311"/>
      <c r="AZ322" s="311"/>
      <c r="BA322" s="311"/>
      <c r="BB322" s="311"/>
      <c r="BC322" s="311"/>
      <c r="BD322" s="311"/>
      <c r="BE322" s="311"/>
      <c r="BF322" s="311"/>
      <c r="BG322" s="311"/>
      <c r="BH322" s="311"/>
      <c r="BI322" s="311"/>
      <c r="BJ322" s="311"/>
      <c r="BK322" s="311"/>
      <c r="BL322" s="311"/>
      <c r="BM322" s="311"/>
      <c r="BN322" s="311"/>
      <c r="BO322" s="311"/>
      <c r="BP322" s="311"/>
      <c r="BQ322" s="311"/>
      <c r="BR322" s="311"/>
      <c r="BS322" s="311"/>
      <c r="BT322" s="311"/>
      <c r="BU322" s="311"/>
      <c r="BV322" s="311"/>
      <c r="BW322" s="311"/>
      <c r="BX322" s="311"/>
      <c r="BY322" s="311"/>
      <c r="BZ322" s="311"/>
      <c r="CA322" s="311"/>
      <c r="CB322" s="311"/>
      <c r="CC322" s="311"/>
      <c r="CD322" s="311"/>
      <c r="CE322" s="311"/>
      <c r="CF322" s="311"/>
    </row>
    <row r="323" spans="1:84" ht="12.65" customHeight="1" x14ac:dyDescent="0.35">
      <c r="A323" s="369" t="s">
        <v>413</v>
      </c>
      <c r="B323" s="368" t="s">
        <v>256</v>
      </c>
      <c r="C323" s="376"/>
      <c r="D323" s="371"/>
      <c r="E323" s="371"/>
      <c r="F323" s="311"/>
      <c r="G323" s="311"/>
      <c r="H323" s="311"/>
      <c r="I323" s="311"/>
      <c r="J323" s="311"/>
      <c r="K323" s="311"/>
      <c r="L323" s="311"/>
      <c r="M323" s="311"/>
      <c r="N323" s="311"/>
      <c r="O323" s="311"/>
      <c r="P323" s="311"/>
      <c r="Q323" s="311"/>
      <c r="R323" s="311"/>
      <c r="S323" s="311"/>
      <c r="T323" s="311"/>
      <c r="U323" s="311"/>
      <c r="V323" s="311"/>
      <c r="W323" s="311"/>
      <c r="X323" s="311"/>
      <c r="Y323" s="311"/>
      <c r="Z323" s="311"/>
      <c r="AA323" s="311"/>
      <c r="AB323" s="311"/>
      <c r="AC323" s="311"/>
      <c r="AD323" s="311"/>
      <c r="AE323" s="311"/>
      <c r="AF323" s="311"/>
      <c r="AG323" s="311"/>
      <c r="AH323" s="311"/>
      <c r="AI323" s="311"/>
      <c r="AJ323" s="311"/>
      <c r="AK323" s="311"/>
      <c r="AL323" s="311"/>
      <c r="AM323" s="311"/>
      <c r="AN323" s="311"/>
      <c r="AO323" s="311"/>
      <c r="AP323" s="311"/>
      <c r="AQ323" s="311"/>
      <c r="AR323" s="311"/>
      <c r="AS323" s="311"/>
      <c r="AT323" s="311"/>
      <c r="AU323" s="311"/>
      <c r="AV323" s="311"/>
      <c r="AW323" s="311"/>
      <c r="AX323" s="311"/>
      <c r="AY323" s="311"/>
      <c r="AZ323" s="311"/>
      <c r="BA323" s="311"/>
      <c r="BB323" s="311"/>
      <c r="BC323" s="311"/>
      <c r="BD323" s="311"/>
      <c r="BE323" s="311"/>
      <c r="BF323" s="311"/>
      <c r="BG323" s="311"/>
      <c r="BH323" s="311"/>
      <c r="BI323" s="311"/>
      <c r="BJ323" s="311"/>
      <c r="BK323" s="311"/>
      <c r="BL323" s="311"/>
      <c r="BM323" s="311"/>
      <c r="BN323" s="311"/>
      <c r="BO323" s="311"/>
      <c r="BP323" s="311"/>
      <c r="BQ323" s="311"/>
      <c r="BR323" s="311"/>
      <c r="BS323" s="311"/>
      <c r="BT323" s="311"/>
      <c r="BU323" s="311"/>
      <c r="BV323" s="311"/>
      <c r="BW323" s="311"/>
      <c r="BX323" s="311"/>
      <c r="BY323" s="311"/>
      <c r="BZ323" s="311"/>
      <c r="CA323" s="311"/>
      <c r="CB323" s="311"/>
      <c r="CC323" s="311"/>
      <c r="CD323" s="311"/>
      <c r="CE323" s="311"/>
      <c r="CF323" s="311"/>
    </row>
    <row r="324" spans="1:84" ht="12.65" customHeight="1" x14ac:dyDescent="0.35">
      <c r="A324" s="369" t="s">
        <v>414</v>
      </c>
      <c r="B324" s="368" t="s">
        <v>256</v>
      </c>
      <c r="C324" s="376"/>
      <c r="D324" s="371"/>
      <c r="E324" s="371"/>
      <c r="F324" s="311"/>
      <c r="G324" s="311"/>
      <c r="H324" s="311"/>
      <c r="I324" s="311"/>
      <c r="J324" s="311"/>
      <c r="K324" s="311"/>
      <c r="L324" s="311"/>
      <c r="M324" s="311"/>
      <c r="N324" s="311"/>
      <c r="O324" s="311"/>
      <c r="P324" s="311"/>
      <c r="Q324" s="311"/>
      <c r="R324" s="311"/>
      <c r="S324" s="311"/>
      <c r="T324" s="311"/>
      <c r="U324" s="311"/>
      <c r="V324" s="311"/>
      <c r="W324" s="311"/>
      <c r="X324" s="311"/>
      <c r="Y324" s="311"/>
      <c r="Z324" s="311"/>
      <c r="AA324" s="311"/>
      <c r="AB324" s="311"/>
      <c r="AC324" s="311"/>
      <c r="AD324" s="311"/>
      <c r="AE324" s="311"/>
      <c r="AF324" s="311"/>
      <c r="AG324" s="311"/>
      <c r="AH324" s="311"/>
      <c r="AI324" s="311"/>
      <c r="AJ324" s="311"/>
      <c r="AK324" s="311"/>
      <c r="AL324" s="311"/>
      <c r="AM324" s="311"/>
      <c r="AN324" s="311"/>
      <c r="AO324" s="311"/>
      <c r="AP324" s="311"/>
      <c r="AQ324" s="311"/>
      <c r="AR324" s="311"/>
      <c r="AS324" s="311"/>
      <c r="AT324" s="311"/>
      <c r="AU324" s="311"/>
      <c r="AV324" s="311"/>
      <c r="AW324" s="311"/>
      <c r="AX324" s="311"/>
      <c r="AY324" s="311"/>
      <c r="AZ324" s="311"/>
      <c r="BA324" s="311"/>
      <c r="BB324" s="311"/>
      <c r="BC324" s="311"/>
      <c r="BD324" s="311"/>
      <c r="BE324" s="311"/>
      <c r="BF324" s="311"/>
      <c r="BG324" s="311"/>
      <c r="BH324" s="311"/>
      <c r="BI324" s="311"/>
      <c r="BJ324" s="311"/>
      <c r="BK324" s="311"/>
      <c r="BL324" s="311"/>
      <c r="BM324" s="311"/>
      <c r="BN324" s="311"/>
      <c r="BO324" s="311"/>
      <c r="BP324" s="311"/>
      <c r="BQ324" s="311"/>
      <c r="BR324" s="311"/>
      <c r="BS324" s="311"/>
      <c r="BT324" s="311"/>
      <c r="BU324" s="311"/>
      <c r="BV324" s="311"/>
      <c r="BW324" s="311"/>
      <c r="BX324" s="311"/>
      <c r="BY324" s="311"/>
      <c r="BZ324" s="311"/>
      <c r="CA324" s="311"/>
      <c r="CB324" s="311"/>
      <c r="CC324" s="311"/>
      <c r="CD324" s="311"/>
      <c r="CE324" s="311"/>
      <c r="CF324" s="311"/>
    </row>
    <row r="325" spans="1:84" ht="12.65" customHeight="1" x14ac:dyDescent="0.35">
      <c r="A325" s="367" t="s">
        <v>415</v>
      </c>
      <c r="B325" s="368" t="s">
        <v>256</v>
      </c>
      <c r="C325" s="376"/>
      <c r="D325" s="371"/>
      <c r="E325" s="371"/>
      <c r="F325" s="311"/>
      <c r="G325" s="311"/>
      <c r="H325" s="311"/>
      <c r="I325" s="311"/>
      <c r="J325" s="311"/>
      <c r="K325" s="311"/>
      <c r="L325" s="311"/>
      <c r="M325" s="311"/>
      <c r="N325" s="311"/>
      <c r="O325" s="311"/>
      <c r="P325" s="311"/>
      <c r="Q325" s="311"/>
      <c r="R325" s="311"/>
      <c r="S325" s="311"/>
      <c r="T325" s="311"/>
      <c r="U325" s="311"/>
      <c r="V325" s="311"/>
      <c r="W325" s="311"/>
      <c r="X325" s="311"/>
      <c r="Y325" s="311"/>
      <c r="Z325" s="311"/>
      <c r="AA325" s="311"/>
      <c r="AB325" s="311"/>
      <c r="AC325" s="311"/>
      <c r="AD325" s="311"/>
      <c r="AE325" s="311"/>
      <c r="AF325" s="311"/>
      <c r="AG325" s="311"/>
      <c r="AH325" s="311"/>
      <c r="AI325" s="311"/>
      <c r="AJ325" s="311"/>
      <c r="AK325" s="311"/>
      <c r="AL325" s="311"/>
      <c r="AM325" s="311"/>
      <c r="AN325" s="311"/>
      <c r="AO325" s="311"/>
      <c r="AP325" s="311"/>
      <c r="AQ325" s="311"/>
      <c r="AR325" s="311"/>
      <c r="AS325" s="311"/>
      <c r="AT325" s="311"/>
      <c r="AU325" s="311"/>
      <c r="AV325" s="311"/>
      <c r="AW325" s="311"/>
      <c r="AX325" s="311"/>
      <c r="AY325" s="311"/>
      <c r="AZ325" s="311"/>
      <c r="BA325" s="311"/>
      <c r="BB325" s="311"/>
      <c r="BC325" s="311"/>
      <c r="BD325" s="311"/>
      <c r="BE325" s="311"/>
      <c r="BF325" s="311"/>
      <c r="BG325" s="311"/>
      <c r="BH325" s="311"/>
      <c r="BI325" s="311"/>
      <c r="BJ325" s="311"/>
      <c r="BK325" s="311"/>
      <c r="BL325" s="311"/>
      <c r="BM325" s="311"/>
      <c r="BN325" s="311"/>
      <c r="BO325" s="311"/>
      <c r="BP325" s="311"/>
      <c r="BQ325" s="311"/>
      <c r="BR325" s="311"/>
      <c r="BS325" s="311"/>
      <c r="BT325" s="311"/>
      <c r="BU325" s="311"/>
      <c r="BV325" s="311"/>
      <c r="BW325" s="311"/>
      <c r="BX325" s="311"/>
      <c r="BY325" s="311"/>
      <c r="BZ325" s="311"/>
      <c r="CA325" s="311"/>
      <c r="CB325" s="311"/>
      <c r="CC325" s="311"/>
      <c r="CD325" s="311"/>
      <c r="CE325" s="311"/>
      <c r="CF325" s="311"/>
    </row>
    <row r="326" spans="1:84" ht="12.65" customHeight="1" x14ac:dyDescent="0.35">
      <c r="A326" s="369" t="s">
        <v>416</v>
      </c>
      <c r="B326" s="368" t="s">
        <v>256</v>
      </c>
      <c r="C326" s="376">
        <v>63396639.630000003</v>
      </c>
      <c r="D326" s="371"/>
      <c r="E326" s="371"/>
      <c r="F326" s="311"/>
      <c r="G326" s="311"/>
      <c r="H326" s="311"/>
      <c r="I326" s="311"/>
      <c r="J326" s="311"/>
      <c r="K326" s="311"/>
      <c r="L326" s="311"/>
      <c r="M326" s="311"/>
      <c r="N326" s="311"/>
      <c r="O326" s="311"/>
      <c r="P326" s="311"/>
      <c r="Q326" s="311"/>
      <c r="R326" s="311"/>
      <c r="S326" s="311"/>
      <c r="T326" s="311"/>
      <c r="U326" s="311"/>
      <c r="V326" s="311"/>
      <c r="W326" s="311"/>
      <c r="X326" s="311"/>
      <c r="Y326" s="311"/>
      <c r="Z326" s="311"/>
      <c r="AA326" s="311"/>
      <c r="AB326" s="311"/>
      <c r="AC326" s="311"/>
      <c r="AD326" s="311"/>
      <c r="AE326" s="311"/>
      <c r="AF326" s="311"/>
      <c r="AG326" s="311"/>
      <c r="AH326" s="311"/>
      <c r="AI326" s="311"/>
      <c r="AJ326" s="311"/>
      <c r="AK326" s="311"/>
      <c r="AL326" s="311"/>
      <c r="AM326" s="311"/>
      <c r="AN326" s="311"/>
      <c r="AO326" s="311"/>
      <c r="AP326" s="311"/>
      <c r="AQ326" s="311"/>
      <c r="AR326" s="311"/>
      <c r="AS326" s="311"/>
      <c r="AT326" s="311"/>
      <c r="AU326" s="311"/>
      <c r="AV326" s="311"/>
      <c r="AW326" s="311"/>
      <c r="AX326" s="311"/>
      <c r="AY326" s="311"/>
      <c r="AZ326" s="311"/>
      <c r="BA326" s="311"/>
      <c r="BB326" s="311"/>
      <c r="BC326" s="311"/>
      <c r="BD326" s="311"/>
      <c r="BE326" s="311"/>
      <c r="BF326" s="311"/>
      <c r="BG326" s="311"/>
      <c r="BH326" s="311"/>
      <c r="BI326" s="311"/>
      <c r="BJ326" s="311"/>
      <c r="BK326" s="311"/>
      <c r="BL326" s="311"/>
      <c r="BM326" s="311"/>
      <c r="BN326" s="311"/>
      <c r="BO326" s="311"/>
      <c r="BP326" s="311"/>
      <c r="BQ326" s="311"/>
      <c r="BR326" s="311"/>
      <c r="BS326" s="311"/>
      <c r="BT326" s="311"/>
      <c r="BU326" s="311"/>
      <c r="BV326" s="311"/>
      <c r="BW326" s="311"/>
      <c r="BX326" s="311"/>
      <c r="BY326" s="311"/>
      <c r="BZ326" s="311"/>
      <c r="CA326" s="311"/>
      <c r="CB326" s="311"/>
      <c r="CC326" s="311"/>
      <c r="CD326" s="311"/>
      <c r="CE326" s="311"/>
      <c r="CF326" s="311"/>
    </row>
    <row r="327" spans="1:84" ht="12.65" customHeight="1" x14ac:dyDescent="0.35">
      <c r="A327" s="367" t="s">
        <v>417</v>
      </c>
      <c r="B327" s="368" t="s">
        <v>256</v>
      </c>
      <c r="C327" s="376"/>
      <c r="D327" s="371"/>
      <c r="E327" s="371"/>
      <c r="F327" s="311"/>
      <c r="G327" s="311"/>
      <c r="H327" s="311"/>
      <c r="I327" s="311"/>
      <c r="J327" s="311"/>
      <c r="K327" s="311"/>
      <c r="L327" s="311"/>
      <c r="M327" s="311"/>
      <c r="N327" s="311"/>
      <c r="O327" s="311"/>
      <c r="P327" s="311"/>
      <c r="Q327" s="311"/>
      <c r="R327" s="311"/>
      <c r="S327" s="311"/>
      <c r="T327" s="311"/>
      <c r="U327" s="311"/>
      <c r="V327" s="311"/>
      <c r="W327" s="311"/>
      <c r="X327" s="311"/>
      <c r="Y327" s="311"/>
      <c r="Z327" s="311"/>
      <c r="AA327" s="311"/>
      <c r="AB327" s="311"/>
      <c r="AC327" s="311"/>
      <c r="AD327" s="311"/>
      <c r="AE327" s="311"/>
      <c r="AF327" s="311"/>
      <c r="AG327" s="311"/>
      <c r="AH327" s="311"/>
      <c r="AI327" s="311"/>
      <c r="AJ327" s="311"/>
      <c r="AK327" s="311"/>
      <c r="AL327" s="311"/>
      <c r="AM327" s="311"/>
      <c r="AN327" s="311"/>
      <c r="AO327" s="311"/>
      <c r="AP327" s="311"/>
      <c r="AQ327" s="311"/>
      <c r="AR327" s="311"/>
      <c r="AS327" s="311"/>
      <c r="AT327" s="311"/>
      <c r="AU327" s="311"/>
      <c r="AV327" s="311"/>
      <c r="AW327" s="311"/>
      <c r="AX327" s="311"/>
      <c r="AY327" s="311"/>
      <c r="AZ327" s="311"/>
      <c r="BA327" s="311"/>
      <c r="BB327" s="311"/>
      <c r="BC327" s="311"/>
      <c r="BD327" s="311"/>
      <c r="BE327" s="311"/>
      <c r="BF327" s="311"/>
      <c r="BG327" s="311"/>
      <c r="BH327" s="311"/>
      <c r="BI327" s="311"/>
      <c r="BJ327" s="311"/>
      <c r="BK327" s="311"/>
      <c r="BL327" s="311"/>
      <c r="BM327" s="311"/>
      <c r="BN327" s="311"/>
      <c r="BO327" s="311"/>
      <c r="BP327" s="311"/>
      <c r="BQ327" s="311"/>
      <c r="BR327" s="311"/>
      <c r="BS327" s="311"/>
      <c r="BT327" s="311"/>
      <c r="BU327" s="311"/>
      <c r="BV327" s="311"/>
      <c r="BW327" s="311"/>
      <c r="BX327" s="311"/>
      <c r="BY327" s="311"/>
      <c r="BZ327" s="311"/>
      <c r="CA327" s="311"/>
      <c r="CB327" s="311"/>
      <c r="CC327" s="311"/>
      <c r="CD327" s="311"/>
      <c r="CE327" s="311"/>
      <c r="CF327" s="311"/>
    </row>
    <row r="328" spans="1:84" ht="12.65" customHeight="1" x14ac:dyDescent="0.35">
      <c r="A328" s="369" t="s">
        <v>418</v>
      </c>
      <c r="B328" s="368" t="s">
        <v>256</v>
      </c>
      <c r="C328" s="376"/>
      <c r="D328" s="371"/>
      <c r="E328" s="371"/>
      <c r="F328" s="311"/>
      <c r="G328" s="311"/>
      <c r="H328" s="311"/>
      <c r="I328" s="311"/>
      <c r="J328" s="311"/>
      <c r="K328" s="311"/>
      <c r="L328" s="311"/>
      <c r="M328" s="311"/>
      <c r="N328" s="311"/>
      <c r="O328" s="311"/>
      <c r="P328" s="311"/>
      <c r="Q328" s="311"/>
      <c r="R328" s="311"/>
      <c r="S328" s="311"/>
      <c r="T328" s="311"/>
      <c r="U328" s="311"/>
      <c r="V328" s="311"/>
      <c r="W328" s="311"/>
      <c r="X328" s="311"/>
      <c r="Y328" s="311"/>
      <c r="Z328" s="311"/>
      <c r="AA328" s="311"/>
      <c r="AB328" s="311"/>
      <c r="AC328" s="311"/>
      <c r="AD328" s="311"/>
      <c r="AE328" s="311"/>
      <c r="AF328" s="311"/>
      <c r="AG328" s="311"/>
      <c r="AH328" s="311"/>
      <c r="AI328" s="311"/>
      <c r="AJ328" s="311"/>
      <c r="AK328" s="311"/>
      <c r="AL328" s="311"/>
      <c r="AM328" s="311"/>
      <c r="AN328" s="311"/>
      <c r="AO328" s="311"/>
      <c r="AP328" s="311"/>
      <c r="AQ328" s="311"/>
      <c r="AR328" s="311"/>
      <c r="AS328" s="311"/>
      <c r="AT328" s="311"/>
      <c r="AU328" s="311"/>
      <c r="AV328" s="311"/>
      <c r="AW328" s="311"/>
      <c r="AX328" s="311"/>
      <c r="AY328" s="311"/>
      <c r="AZ328" s="311"/>
      <c r="BA328" s="311"/>
      <c r="BB328" s="311"/>
      <c r="BC328" s="311"/>
      <c r="BD328" s="311"/>
      <c r="BE328" s="311"/>
      <c r="BF328" s="311"/>
      <c r="BG328" s="311"/>
      <c r="BH328" s="311"/>
      <c r="BI328" s="311"/>
      <c r="BJ328" s="311"/>
      <c r="BK328" s="311"/>
      <c r="BL328" s="311"/>
      <c r="BM328" s="311"/>
      <c r="BN328" s="311"/>
      <c r="BO328" s="311"/>
      <c r="BP328" s="311"/>
      <c r="BQ328" s="311"/>
      <c r="BR328" s="311"/>
      <c r="BS328" s="311"/>
      <c r="BT328" s="311"/>
      <c r="BU328" s="311"/>
      <c r="BV328" s="311"/>
      <c r="BW328" s="311"/>
      <c r="BX328" s="311"/>
      <c r="BY328" s="311"/>
      <c r="BZ328" s="311"/>
      <c r="CA328" s="311"/>
      <c r="CB328" s="311"/>
      <c r="CC328" s="311"/>
      <c r="CD328" s="311"/>
      <c r="CE328" s="311"/>
      <c r="CF328" s="311"/>
    </row>
    <row r="329" spans="1:84" ht="19.5" customHeight="1" x14ac:dyDescent="0.35">
      <c r="A329" s="369" t="s">
        <v>203</v>
      </c>
      <c r="B329" s="371"/>
      <c r="C329" s="378"/>
      <c r="D329" s="371">
        <v>63396639.630000003</v>
      </c>
      <c r="E329" s="371"/>
      <c r="F329" s="311"/>
      <c r="G329" s="311"/>
      <c r="H329" s="311"/>
      <c r="I329" s="311"/>
      <c r="J329" s="311"/>
      <c r="K329" s="311"/>
      <c r="L329" s="311"/>
      <c r="M329" s="311"/>
      <c r="N329" s="311"/>
      <c r="O329" s="311"/>
      <c r="P329" s="311"/>
      <c r="Q329" s="311"/>
      <c r="R329" s="311"/>
      <c r="S329" s="311"/>
      <c r="T329" s="311"/>
      <c r="U329" s="311"/>
      <c r="V329" s="311"/>
      <c r="W329" s="311"/>
      <c r="X329" s="311"/>
      <c r="Y329" s="311"/>
      <c r="Z329" s="311"/>
      <c r="AA329" s="311"/>
      <c r="AB329" s="311"/>
      <c r="AC329" s="311"/>
      <c r="AD329" s="311"/>
      <c r="AE329" s="311"/>
      <c r="AF329" s="311"/>
      <c r="AG329" s="311"/>
      <c r="AH329" s="311"/>
      <c r="AI329" s="311"/>
      <c r="AJ329" s="311"/>
      <c r="AK329" s="311"/>
      <c r="AL329" s="311"/>
      <c r="AM329" s="311"/>
      <c r="AN329" s="311"/>
      <c r="AO329" s="311"/>
      <c r="AP329" s="311"/>
      <c r="AQ329" s="311"/>
      <c r="AR329" s="311"/>
      <c r="AS329" s="311"/>
      <c r="AT329" s="311"/>
      <c r="AU329" s="311"/>
      <c r="AV329" s="311"/>
      <c r="AW329" s="311"/>
      <c r="AX329" s="311"/>
      <c r="AY329" s="311"/>
      <c r="AZ329" s="311"/>
      <c r="BA329" s="311"/>
      <c r="BB329" s="311"/>
      <c r="BC329" s="311"/>
      <c r="BD329" s="311"/>
      <c r="BE329" s="311"/>
      <c r="BF329" s="311"/>
      <c r="BG329" s="311"/>
      <c r="BH329" s="311"/>
      <c r="BI329" s="311"/>
      <c r="BJ329" s="311"/>
      <c r="BK329" s="311"/>
      <c r="BL329" s="311"/>
      <c r="BM329" s="311"/>
      <c r="BN329" s="311"/>
      <c r="BO329" s="311"/>
      <c r="BP329" s="311"/>
      <c r="BQ329" s="311"/>
      <c r="BR329" s="311"/>
      <c r="BS329" s="311"/>
      <c r="BT329" s="311"/>
      <c r="BU329" s="311"/>
      <c r="BV329" s="311"/>
      <c r="BW329" s="311"/>
      <c r="BX329" s="311"/>
      <c r="BY329" s="311"/>
      <c r="BZ329" s="311"/>
      <c r="CA329" s="311"/>
      <c r="CB329" s="311"/>
      <c r="CC329" s="311"/>
      <c r="CD329" s="311"/>
      <c r="CE329" s="311"/>
      <c r="CF329" s="311"/>
    </row>
    <row r="330" spans="1:84" ht="12.65" customHeight="1" x14ac:dyDescent="0.35">
      <c r="A330" s="369" t="s">
        <v>419</v>
      </c>
      <c r="B330" s="371"/>
      <c r="C330" s="378"/>
      <c r="D330" s="371">
        <v>1400000</v>
      </c>
      <c r="E330" s="371"/>
      <c r="F330" s="311"/>
      <c r="G330" s="311"/>
      <c r="H330" s="311"/>
      <c r="I330" s="311"/>
      <c r="J330" s="311"/>
      <c r="K330" s="311"/>
      <c r="L330" s="311"/>
      <c r="M330" s="311"/>
      <c r="N330" s="311"/>
      <c r="O330" s="311"/>
      <c r="P330" s="311"/>
      <c r="Q330" s="311"/>
      <c r="R330" s="311"/>
      <c r="S330" s="311"/>
      <c r="T330" s="311"/>
      <c r="U330" s="311"/>
      <c r="V330" s="311"/>
      <c r="W330" s="311"/>
      <c r="X330" s="311"/>
      <c r="Y330" s="311"/>
      <c r="Z330" s="311"/>
      <c r="AA330" s="311"/>
      <c r="AB330" s="311"/>
      <c r="AC330" s="311"/>
      <c r="AD330" s="311"/>
      <c r="AE330" s="311"/>
      <c r="AF330" s="311"/>
      <c r="AG330" s="311"/>
      <c r="AH330" s="311"/>
      <c r="AI330" s="311"/>
      <c r="AJ330" s="311"/>
      <c r="AK330" s="311"/>
      <c r="AL330" s="311"/>
      <c r="AM330" s="311"/>
      <c r="AN330" s="311"/>
      <c r="AO330" s="311"/>
      <c r="AP330" s="311"/>
      <c r="AQ330" s="311"/>
      <c r="AR330" s="311"/>
      <c r="AS330" s="311"/>
      <c r="AT330" s="311"/>
      <c r="AU330" s="311"/>
      <c r="AV330" s="311"/>
      <c r="AW330" s="311"/>
      <c r="AX330" s="311"/>
      <c r="AY330" s="311"/>
      <c r="AZ330" s="311"/>
      <c r="BA330" s="311"/>
      <c r="BB330" s="311"/>
      <c r="BC330" s="311"/>
      <c r="BD330" s="311"/>
      <c r="BE330" s="311"/>
      <c r="BF330" s="311"/>
      <c r="BG330" s="311"/>
      <c r="BH330" s="311"/>
      <c r="BI330" s="311"/>
      <c r="BJ330" s="311"/>
      <c r="BK330" s="311"/>
      <c r="BL330" s="311"/>
      <c r="BM330" s="311"/>
      <c r="BN330" s="311"/>
      <c r="BO330" s="311"/>
      <c r="BP330" s="311"/>
      <c r="BQ330" s="311"/>
      <c r="BR330" s="311"/>
      <c r="BS330" s="311"/>
      <c r="BT330" s="311"/>
      <c r="BU330" s="311"/>
      <c r="BV330" s="311"/>
      <c r="BW330" s="311"/>
      <c r="BX330" s="311"/>
      <c r="BY330" s="311"/>
      <c r="BZ330" s="311"/>
      <c r="CA330" s="311"/>
      <c r="CB330" s="311"/>
      <c r="CC330" s="311"/>
      <c r="CD330" s="311"/>
      <c r="CE330" s="311"/>
      <c r="CF330" s="311"/>
    </row>
    <row r="331" spans="1:84" ht="12.65" customHeight="1" x14ac:dyDescent="0.35">
      <c r="A331" s="369" t="s">
        <v>420</v>
      </c>
      <c r="B331" s="371"/>
      <c r="C331" s="378"/>
      <c r="D331" s="371">
        <v>61996639.630000003</v>
      </c>
      <c r="E331" s="371"/>
      <c r="F331" s="311"/>
      <c r="G331" s="311"/>
      <c r="H331" s="311"/>
      <c r="I331" s="311"/>
      <c r="J331" s="311"/>
      <c r="K331" s="311"/>
      <c r="L331" s="311"/>
      <c r="M331" s="311"/>
      <c r="N331" s="311"/>
      <c r="O331" s="311"/>
      <c r="P331" s="311"/>
      <c r="Q331" s="311"/>
      <c r="R331" s="311"/>
      <c r="S331" s="311"/>
      <c r="T331" s="311"/>
      <c r="U331" s="311"/>
      <c r="V331" s="311"/>
      <c r="W331" s="311"/>
      <c r="X331" s="311"/>
      <c r="Y331" s="311"/>
      <c r="Z331" s="311"/>
      <c r="AA331" s="311"/>
      <c r="AB331" s="311"/>
      <c r="AC331" s="311"/>
      <c r="AD331" s="311"/>
      <c r="AE331" s="311"/>
      <c r="AF331" s="311"/>
      <c r="AG331" s="311"/>
      <c r="AH331" s="311"/>
      <c r="AI331" s="311"/>
      <c r="AJ331" s="311"/>
      <c r="AK331" s="311"/>
      <c r="AL331" s="311"/>
      <c r="AM331" s="311"/>
      <c r="AN331" s="311"/>
      <c r="AO331" s="311"/>
      <c r="AP331" s="311"/>
      <c r="AQ331" s="311"/>
      <c r="AR331" s="311"/>
      <c r="AS331" s="311"/>
      <c r="AT331" s="311"/>
      <c r="AU331" s="311"/>
      <c r="AV331" s="311"/>
      <c r="AW331" s="311"/>
      <c r="AX331" s="311"/>
      <c r="AY331" s="311"/>
      <c r="AZ331" s="311"/>
      <c r="BA331" s="311"/>
      <c r="BB331" s="311"/>
      <c r="BC331" s="311"/>
      <c r="BD331" s="311"/>
      <c r="BE331" s="311"/>
      <c r="BF331" s="311"/>
      <c r="BG331" s="311"/>
      <c r="BH331" s="311"/>
      <c r="BI331" s="311"/>
      <c r="BJ331" s="311"/>
      <c r="BK331" s="311"/>
      <c r="BL331" s="311"/>
      <c r="BM331" s="311"/>
      <c r="BN331" s="311"/>
      <c r="BO331" s="311"/>
      <c r="BP331" s="311"/>
      <c r="BQ331" s="311"/>
      <c r="BR331" s="311"/>
      <c r="BS331" s="311"/>
      <c r="BT331" s="311"/>
      <c r="BU331" s="311"/>
      <c r="BV331" s="311"/>
      <c r="BW331" s="311"/>
      <c r="BX331" s="311"/>
      <c r="BY331" s="311"/>
      <c r="BZ331" s="311"/>
      <c r="CA331" s="311"/>
      <c r="CB331" s="311"/>
      <c r="CC331" s="311"/>
      <c r="CD331" s="311"/>
      <c r="CE331" s="311"/>
      <c r="CF331" s="311"/>
    </row>
    <row r="332" spans="1:84" ht="12.65" customHeight="1" x14ac:dyDescent="0.35">
      <c r="A332" s="369"/>
      <c r="B332" s="371"/>
      <c r="C332" s="378"/>
      <c r="D332" s="371"/>
      <c r="E332" s="371"/>
      <c r="F332" s="311"/>
      <c r="G332" s="311"/>
      <c r="H332" s="311"/>
      <c r="I332" s="311"/>
      <c r="J332" s="311"/>
      <c r="K332" s="311"/>
      <c r="L332" s="311"/>
      <c r="M332" s="311"/>
      <c r="N332" s="311"/>
      <c r="O332" s="311"/>
      <c r="P332" s="311"/>
      <c r="Q332" s="311"/>
      <c r="R332" s="311"/>
      <c r="S332" s="311"/>
      <c r="T332" s="311"/>
      <c r="U332" s="311"/>
      <c r="V332" s="311"/>
      <c r="W332" s="311"/>
      <c r="X332" s="311"/>
      <c r="Y332" s="311"/>
      <c r="Z332" s="311"/>
      <c r="AA332" s="311"/>
      <c r="AB332" s="311"/>
      <c r="AC332" s="311"/>
      <c r="AD332" s="311"/>
      <c r="AE332" s="311"/>
      <c r="AF332" s="311"/>
      <c r="AG332" s="311"/>
      <c r="AH332" s="311"/>
      <c r="AI332" s="311"/>
      <c r="AJ332" s="311"/>
      <c r="AK332" s="311"/>
      <c r="AL332" s="311"/>
      <c r="AM332" s="311"/>
      <c r="AN332" s="311"/>
      <c r="AO332" s="311"/>
      <c r="AP332" s="311"/>
      <c r="AQ332" s="311"/>
      <c r="AR332" s="311"/>
      <c r="AS332" s="311"/>
      <c r="AT332" s="311"/>
      <c r="AU332" s="311"/>
      <c r="AV332" s="311"/>
      <c r="AW332" s="311"/>
      <c r="AX332" s="311"/>
      <c r="AY332" s="311"/>
      <c r="AZ332" s="311"/>
      <c r="BA332" s="311"/>
      <c r="BB332" s="311"/>
      <c r="BC332" s="311"/>
      <c r="BD332" s="311"/>
      <c r="BE332" s="311"/>
      <c r="BF332" s="311"/>
      <c r="BG332" s="311"/>
      <c r="BH332" s="311"/>
      <c r="BI332" s="311"/>
      <c r="BJ332" s="311"/>
      <c r="BK332" s="311"/>
      <c r="BL332" s="311"/>
      <c r="BM332" s="311"/>
      <c r="BN332" s="311"/>
      <c r="BO332" s="311"/>
      <c r="BP332" s="311"/>
      <c r="BQ332" s="311"/>
      <c r="BR332" s="311"/>
      <c r="BS332" s="311"/>
      <c r="BT332" s="311"/>
      <c r="BU332" s="311"/>
      <c r="BV332" s="311"/>
      <c r="BW332" s="311"/>
      <c r="BX332" s="311"/>
      <c r="BY332" s="311"/>
      <c r="BZ332" s="311"/>
      <c r="CA332" s="311"/>
      <c r="CB332" s="311"/>
      <c r="CC332" s="311"/>
      <c r="CD332" s="311"/>
      <c r="CE332" s="311"/>
      <c r="CF332" s="311"/>
    </row>
    <row r="333" spans="1:84" ht="12.65" customHeight="1" x14ac:dyDescent="0.35">
      <c r="A333" s="369" t="s">
        <v>421</v>
      </c>
      <c r="B333" s="368" t="s">
        <v>256</v>
      </c>
      <c r="C333" s="386">
        <v>90569410.88000001</v>
      </c>
      <c r="D333" s="371"/>
      <c r="E333" s="371"/>
      <c r="F333" s="311"/>
      <c r="G333" s="311"/>
      <c r="H333" s="311"/>
      <c r="I333" s="311"/>
      <c r="J333" s="311"/>
      <c r="K333" s="311"/>
      <c r="L333" s="311"/>
      <c r="M333" s="311"/>
      <c r="N333" s="311"/>
      <c r="O333" s="311"/>
      <c r="P333" s="311"/>
      <c r="Q333" s="311"/>
      <c r="R333" s="311"/>
      <c r="S333" s="311"/>
      <c r="T333" s="311"/>
      <c r="U333" s="311"/>
      <c r="V333" s="311"/>
      <c r="W333" s="311"/>
      <c r="X333" s="311"/>
      <c r="Y333" s="311"/>
      <c r="Z333" s="311"/>
      <c r="AA333" s="311"/>
      <c r="AB333" s="311"/>
      <c r="AC333" s="311"/>
      <c r="AD333" s="311"/>
      <c r="AE333" s="311"/>
      <c r="AF333" s="311"/>
      <c r="AG333" s="311"/>
      <c r="AH333" s="311"/>
      <c r="AI333" s="311"/>
      <c r="AJ333" s="311"/>
      <c r="AK333" s="311"/>
      <c r="AL333" s="311"/>
      <c r="AM333" s="311"/>
      <c r="AN333" s="311"/>
      <c r="AO333" s="311"/>
      <c r="AP333" s="311"/>
      <c r="AQ333" s="311"/>
      <c r="AR333" s="311"/>
      <c r="AS333" s="311"/>
      <c r="AT333" s="311"/>
      <c r="AU333" s="311"/>
      <c r="AV333" s="311"/>
      <c r="AW333" s="311"/>
      <c r="AX333" s="311"/>
      <c r="AY333" s="311"/>
      <c r="AZ333" s="311"/>
      <c r="BA333" s="311"/>
      <c r="BB333" s="311"/>
      <c r="BC333" s="311"/>
      <c r="BD333" s="311"/>
      <c r="BE333" s="311"/>
      <c r="BF333" s="311"/>
      <c r="BG333" s="311"/>
      <c r="BH333" s="311"/>
      <c r="BI333" s="311"/>
      <c r="BJ333" s="311"/>
      <c r="BK333" s="311"/>
      <c r="BL333" s="311"/>
      <c r="BM333" s="311"/>
      <c r="BN333" s="311"/>
      <c r="BO333" s="311"/>
      <c r="BP333" s="311"/>
      <c r="BQ333" s="311"/>
      <c r="BR333" s="311"/>
      <c r="BS333" s="311"/>
      <c r="BT333" s="311"/>
      <c r="BU333" s="311"/>
      <c r="BV333" s="311"/>
      <c r="BW333" s="311"/>
      <c r="BX333" s="311"/>
      <c r="BY333" s="311"/>
      <c r="BZ333" s="311"/>
      <c r="CA333" s="311"/>
      <c r="CB333" s="311"/>
      <c r="CC333" s="311"/>
      <c r="CD333" s="311"/>
      <c r="CE333" s="311"/>
      <c r="CF333" s="311"/>
    </row>
    <row r="334" spans="1:84" ht="12.65" customHeight="1" x14ac:dyDescent="0.35">
      <c r="A334" s="369"/>
      <c r="B334" s="368"/>
      <c r="C334" s="391"/>
      <c r="D334" s="371"/>
      <c r="E334" s="371"/>
      <c r="F334" s="311"/>
      <c r="G334" s="311"/>
      <c r="H334" s="311"/>
      <c r="I334" s="311"/>
      <c r="J334" s="311"/>
      <c r="K334" s="311"/>
      <c r="L334" s="311"/>
      <c r="M334" s="311"/>
      <c r="N334" s="311"/>
      <c r="O334" s="311"/>
      <c r="P334" s="311"/>
      <c r="Q334" s="311"/>
      <c r="R334" s="311"/>
      <c r="S334" s="311"/>
      <c r="T334" s="311"/>
      <c r="U334" s="311"/>
      <c r="V334" s="311"/>
      <c r="W334" s="311"/>
      <c r="X334" s="311"/>
      <c r="Y334" s="311"/>
      <c r="Z334" s="311"/>
      <c r="AA334" s="311"/>
      <c r="AB334" s="311"/>
      <c r="AC334" s="311"/>
      <c r="AD334" s="311"/>
      <c r="AE334" s="311"/>
      <c r="AF334" s="311"/>
      <c r="AG334" s="311"/>
      <c r="AH334" s="311"/>
      <c r="AI334" s="311"/>
      <c r="AJ334" s="311"/>
      <c r="AK334" s="311"/>
      <c r="AL334" s="311"/>
      <c r="AM334" s="311"/>
      <c r="AN334" s="311"/>
      <c r="AO334" s="311"/>
      <c r="AP334" s="311"/>
      <c r="AQ334" s="311"/>
      <c r="AR334" s="311"/>
      <c r="AS334" s="311"/>
      <c r="AT334" s="311"/>
      <c r="AU334" s="311"/>
      <c r="AV334" s="311"/>
      <c r="AW334" s="311"/>
      <c r="AX334" s="311"/>
      <c r="AY334" s="311"/>
      <c r="AZ334" s="311"/>
      <c r="BA334" s="311"/>
      <c r="BB334" s="311"/>
      <c r="BC334" s="311"/>
      <c r="BD334" s="311"/>
      <c r="BE334" s="311"/>
      <c r="BF334" s="311"/>
      <c r="BG334" s="311"/>
      <c r="BH334" s="311"/>
      <c r="BI334" s="311"/>
      <c r="BJ334" s="311"/>
      <c r="BK334" s="311"/>
      <c r="BL334" s="311"/>
      <c r="BM334" s="311"/>
      <c r="BN334" s="311"/>
      <c r="BO334" s="311"/>
      <c r="BP334" s="311"/>
      <c r="BQ334" s="311"/>
      <c r="BR334" s="311"/>
      <c r="BS334" s="311"/>
      <c r="BT334" s="311"/>
      <c r="BU334" s="311"/>
      <c r="BV334" s="311"/>
      <c r="BW334" s="311"/>
      <c r="BX334" s="311"/>
      <c r="BY334" s="311"/>
      <c r="BZ334" s="311"/>
      <c r="CA334" s="311"/>
      <c r="CB334" s="311"/>
      <c r="CC334" s="311"/>
      <c r="CD334" s="311"/>
      <c r="CE334" s="311"/>
      <c r="CF334" s="311"/>
    </row>
    <row r="335" spans="1:84" ht="12.65" customHeight="1" x14ac:dyDescent="0.35">
      <c r="A335" s="369" t="s">
        <v>1142</v>
      </c>
      <c r="B335" s="368" t="s">
        <v>256</v>
      </c>
      <c r="C335" s="386"/>
      <c r="D335" s="371"/>
      <c r="E335" s="371"/>
      <c r="F335" s="311"/>
      <c r="G335" s="311"/>
      <c r="H335" s="311"/>
      <c r="I335" s="311"/>
      <c r="J335" s="311"/>
      <c r="K335" s="311"/>
      <c r="L335" s="311"/>
      <c r="M335" s="311"/>
      <c r="N335" s="311"/>
      <c r="O335" s="311"/>
      <c r="P335" s="311"/>
      <c r="Q335" s="311"/>
      <c r="R335" s="311"/>
      <c r="S335" s="311"/>
      <c r="T335" s="311"/>
      <c r="U335" s="311"/>
      <c r="V335" s="311"/>
      <c r="W335" s="311"/>
      <c r="X335" s="311"/>
      <c r="Y335" s="311"/>
      <c r="Z335" s="311"/>
      <c r="AA335" s="311"/>
      <c r="AB335" s="311"/>
      <c r="AC335" s="311"/>
      <c r="AD335" s="311"/>
      <c r="AE335" s="311"/>
      <c r="AF335" s="311"/>
      <c r="AG335" s="311"/>
      <c r="AH335" s="311"/>
      <c r="AI335" s="311"/>
      <c r="AJ335" s="311"/>
      <c r="AK335" s="311"/>
      <c r="AL335" s="311"/>
      <c r="AM335" s="311"/>
      <c r="AN335" s="311"/>
      <c r="AO335" s="311"/>
      <c r="AP335" s="311"/>
      <c r="AQ335" s="311"/>
      <c r="AR335" s="311"/>
      <c r="AS335" s="311"/>
      <c r="AT335" s="311"/>
      <c r="AU335" s="311"/>
      <c r="AV335" s="311"/>
      <c r="AW335" s="311"/>
      <c r="AX335" s="311"/>
      <c r="AY335" s="311"/>
      <c r="AZ335" s="311"/>
      <c r="BA335" s="311"/>
      <c r="BB335" s="311"/>
      <c r="BC335" s="311"/>
      <c r="BD335" s="311"/>
      <c r="BE335" s="311"/>
      <c r="BF335" s="311"/>
      <c r="BG335" s="311"/>
      <c r="BH335" s="311"/>
      <c r="BI335" s="311"/>
      <c r="BJ335" s="311"/>
      <c r="BK335" s="311"/>
      <c r="BL335" s="311"/>
      <c r="BM335" s="311"/>
      <c r="BN335" s="311"/>
      <c r="BO335" s="311"/>
      <c r="BP335" s="311"/>
      <c r="BQ335" s="311"/>
      <c r="BR335" s="311"/>
      <c r="BS335" s="311"/>
      <c r="BT335" s="311"/>
      <c r="BU335" s="311"/>
      <c r="BV335" s="311"/>
      <c r="BW335" s="311"/>
      <c r="BX335" s="311"/>
      <c r="BY335" s="311"/>
      <c r="BZ335" s="311"/>
      <c r="CA335" s="311"/>
      <c r="CB335" s="311"/>
      <c r="CC335" s="311"/>
      <c r="CD335" s="311"/>
      <c r="CE335" s="311"/>
      <c r="CF335" s="311"/>
    </row>
    <row r="336" spans="1:84" ht="12.65" customHeight="1" x14ac:dyDescent="0.35">
      <c r="A336" s="369" t="s">
        <v>1143</v>
      </c>
      <c r="B336" s="368" t="s">
        <v>256</v>
      </c>
      <c r="C336" s="386"/>
      <c r="D336" s="371"/>
      <c r="E336" s="371"/>
      <c r="F336" s="311"/>
      <c r="G336" s="311"/>
      <c r="H336" s="311"/>
      <c r="I336" s="311"/>
      <c r="J336" s="311"/>
      <c r="K336" s="311"/>
      <c r="L336" s="311"/>
      <c r="M336" s="311"/>
      <c r="N336" s="311"/>
      <c r="O336" s="311"/>
      <c r="P336" s="311"/>
      <c r="Q336" s="311"/>
      <c r="R336" s="311"/>
      <c r="S336" s="311"/>
      <c r="T336" s="311"/>
      <c r="U336" s="311"/>
      <c r="V336" s="311"/>
      <c r="W336" s="311"/>
      <c r="X336" s="311"/>
      <c r="Y336" s="311"/>
      <c r="Z336" s="311"/>
      <c r="AA336" s="311"/>
      <c r="AB336" s="311"/>
      <c r="AC336" s="311"/>
      <c r="AD336" s="311"/>
      <c r="AE336" s="311"/>
      <c r="AF336" s="311"/>
      <c r="AG336" s="311"/>
      <c r="AH336" s="311"/>
      <c r="AI336" s="311"/>
      <c r="AJ336" s="311"/>
      <c r="AK336" s="311"/>
      <c r="AL336" s="311"/>
      <c r="AM336" s="311"/>
      <c r="AN336" s="311"/>
      <c r="AO336" s="311"/>
      <c r="AP336" s="311"/>
      <c r="AQ336" s="311"/>
      <c r="AR336" s="311"/>
      <c r="AS336" s="311"/>
      <c r="AT336" s="311"/>
      <c r="AU336" s="311"/>
      <c r="AV336" s="311"/>
      <c r="AW336" s="311"/>
      <c r="AX336" s="311"/>
      <c r="AY336" s="311"/>
      <c r="AZ336" s="311"/>
      <c r="BA336" s="311"/>
      <c r="BB336" s="311"/>
      <c r="BC336" s="311"/>
      <c r="BD336" s="311"/>
      <c r="BE336" s="311"/>
      <c r="BF336" s="311"/>
      <c r="BG336" s="311"/>
      <c r="BH336" s="311"/>
      <c r="BI336" s="311"/>
      <c r="BJ336" s="311"/>
      <c r="BK336" s="311"/>
      <c r="BL336" s="311"/>
      <c r="BM336" s="311"/>
      <c r="BN336" s="311"/>
      <c r="BO336" s="311"/>
      <c r="BP336" s="311"/>
      <c r="BQ336" s="311"/>
      <c r="BR336" s="311"/>
      <c r="BS336" s="311"/>
      <c r="BT336" s="311"/>
      <c r="BU336" s="311"/>
      <c r="BV336" s="311"/>
      <c r="BW336" s="311"/>
      <c r="BX336" s="311"/>
      <c r="BY336" s="311"/>
      <c r="BZ336" s="311"/>
      <c r="CA336" s="311"/>
      <c r="CB336" s="311"/>
      <c r="CC336" s="311"/>
      <c r="CD336" s="311"/>
      <c r="CE336" s="311"/>
      <c r="CF336" s="311"/>
    </row>
    <row r="337" spans="1:84" ht="12.65" customHeight="1" x14ac:dyDescent="0.35">
      <c r="A337" s="369" t="s">
        <v>423</v>
      </c>
      <c r="B337" s="368" t="s">
        <v>256</v>
      </c>
      <c r="C337" s="386"/>
      <c r="D337" s="371"/>
      <c r="E337" s="371"/>
      <c r="F337" s="311"/>
      <c r="G337" s="311"/>
      <c r="H337" s="311"/>
      <c r="I337" s="311"/>
      <c r="J337" s="311"/>
      <c r="K337" s="311"/>
      <c r="L337" s="311"/>
      <c r="M337" s="311"/>
      <c r="N337" s="311"/>
      <c r="O337" s="311"/>
      <c r="P337" s="311"/>
      <c r="Q337" s="311"/>
      <c r="R337" s="311"/>
      <c r="S337" s="311"/>
      <c r="T337" s="311"/>
      <c r="U337" s="311"/>
      <c r="V337" s="311"/>
      <c r="W337" s="311"/>
      <c r="X337" s="311"/>
      <c r="Y337" s="311"/>
      <c r="Z337" s="311"/>
      <c r="AA337" s="311"/>
      <c r="AB337" s="311"/>
      <c r="AC337" s="311"/>
      <c r="AD337" s="311"/>
      <c r="AE337" s="311"/>
      <c r="AF337" s="311"/>
      <c r="AG337" s="311"/>
      <c r="AH337" s="311"/>
      <c r="AI337" s="311"/>
      <c r="AJ337" s="311"/>
      <c r="AK337" s="311"/>
      <c r="AL337" s="311"/>
      <c r="AM337" s="311"/>
      <c r="AN337" s="311"/>
      <c r="AO337" s="311"/>
      <c r="AP337" s="311"/>
      <c r="AQ337" s="311"/>
      <c r="AR337" s="311"/>
      <c r="AS337" s="311"/>
      <c r="AT337" s="311"/>
      <c r="AU337" s="311"/>
      <c r="AV337" s="311"/>
      <c r="AW337" s="311"/>
      <c r="AX337" s="311"/>
      <c r="AY337" s="311"/>
      <c r="AZ337" s="311"/>
      <c r="BA337" s="311"/>
      <c r="BB337" s="311"/>
      <c r="BC337" s="311"/>
      <c r="BD337" s="311"/>
      <c r="BE337" s="311"/>
      <c r="BF337" s="311"/>
      <c r="BG337" s="311"/>
      <c r="BH337" s="311"/>
      <c r="BI337" s="311"/>
      <c r="BJ337" s="311"/>
      <c r="BK337" s="311"/>
      <c r="BL337" s="311"/>
      <c r="BM337" s="311"/>
      <c r="BN337" s="311"/>
      <c r="BO337" s="311"/>
      <c r="BP337" s="311"/>
      <c r="BQ337" s="311"/>
      <c r="BR337" s="311"/>
      <c r="BS337" s="311"/>
      <c r="BT337" s="311"/>
      <c r="BU337" s="311"/>
      <c r="BV337" s="311"/>
      <c r="BW337" s="311"/>
      <c r="BX337" s="311"/>
      <c r="BY337" s="311"/>
      <c r="BZ337" s="311"/>
      <c r="CA337" s="311"/>
      <c r="CB337" s="311"/>
      <c r="CC337" s="311"/>
      <c r="CD337" s="311"/>
      <c r="CE337" s="311"/>
      <c r="CF337" s="311"/>
    </row>
    <row r="338" spans="1:84" ht="12.65" customHeight="1" x14ac:dyDescent="0.35">
      <c r="A338" s="369" t="s">
        <v>422</v>
      </c>
      <c r="B338" s="368" t="s">
        <v>256</v>
      </c>
      <c r="C338" s="376"/>
      <c r="D338" s="371"/>
      <c r="E338" s="371"/>
      <c r="F338" s="311"/>
      <c r="G338" s="311"/>
      <c r="H338" s="311"/>
      <c r="I338" s="311"/>
      <c r="J338" s="311"/>
      <c r="K338" s="311"/>
      <c r="L338" s="311"/>
      <c r="M338" s="311"/>
      <c r="N338" s="311"/>
      <c r="O338" s="311"/>
      <c r="P338" s="311"/>
      <c r="Q338" s="311"/>
      <c r="R338" s="311"/>
      <c r="S338" s="311"/>
      <c r="T338" s="311"/>
      <c r="U338" s="311"/>
      <c r="V338" s="311"/>
      <c r="W338" s="311"/>
      <c r="X338" s="311"/>
      <c r="Y338" s="311"/>
      <c r="Z338" s="311"/>
      <c r="AA338" s="311"/>
      <c r="AB338" s="311"/>
      <c r="AC338" s="311"/>
      <c r="AD338" s="311"/>
      <c r="AE338" s="311"/>
      <c r="AF338" s="311"/>
      <c r="AG338" s="311"/>
      <c r="AH338" s="311"/>
      <c r="AI338" s="311"/>
      <c r="AJ338" s="311"/>
      <c r="AK338" s="311"/>
      <c r="AL338" s="311"/>
      <c r="AM338" s="311"/>
      <c r="AN338" s="311"/>
      <c r="AO338" s="311"/>
      <c r="AP338" s="311"/>
      <c r="AQ338" s="311"/>
      <c r="AR338" s="311"/>
      <c r="AS338" s="311"/>
      <c r="AT338" s="311"/>
      <c r="AU338" s="311"/>
      <c r="AV338" s="311"/>
      <c r="AW338" s="311"/>
      <c r="AX338" s="311"/>
      <c r="AY338" s="311"/>
      <c r="AZ338" s="311"/>
      <c r="BA338" s="311"/>
      <c r="BB338" s="311"/>
      <c r="BC338" s="311"/>
      <c r="BD338" s="311"/>
      <c r="BE338" s="311"/>
      <c r="BF338" s="311"/>
      <c r="BG338" s="311"/>
      <c r="BH338" s="311"/>
      <c r="BI338" s="311"/>
      <c r="BJ338" s="311"/>
      <c r="BK338" s="311"/>
      <c r="BL338" s="311"/>
      <c r="BM338" s="311"/>
      <c r="BN338" s="311"/>
      <c r="BO338" s="311"/>
      <c r="BP338" s="311"/>
      <c r="BQ338" s="311"/>
      <c r="BR338" s="311"/>
      <c r="BS338" s="311"/>
      <c r="BT338" s="311"/>
      <c r="BU338" s="311"/>
      <c r="BV338" s="311"/>
      <c r="BW338" s="311"/>
      <c r="BX338" s="311"/>
      <c r="BY338" s="311"/>
      <c r="BZ338" s="311"/>
      <c r="CA338" s="311"/>
      <c r="CB338" s="311"/>
      <c r="CC338" s="311"/>
      <c r="CD338" s="311"/>
      <c r="CE338" s="311"/>
      <c r="CF338" s="311"/>
    </row>
    <row r="339" spans="1:84" ht="12.65" customHeight="1" x14ac:dyDescent="0.35">
      <c r="A339" s="369" t="s">
        <v>1253</v>
      </c>
      <c r="B339" s="368" t="s">
        <v>256</v>
      </c>
      <c r="C339" s="376"/>
      <c r="D339" s="371"/>
      <c r="E339" s="371"/>
      <c r="F339" s="311"/>
      <c r="G339" s="311"/>
      <c r="H339" s="311"/>
      <c r="I339" s="311"/>
      <c r="J339" s="311"/>
      <c r="K339" s="311"/>
      <c r="L339" s="311"/>
      <c r="M339" s="311"/>
      <c r="N339" s="311"/>
      <c r="O339" s="311"/>
      <c r="P339" s="311"/>
      <c r="Q339" s="311"/>
      <c r="R339" s="311"/>
      <c r="S339" s="311"/>
      <c r="T339" s="311"/>
      <c r="U339" s="311"/>
      <c r="V339" s="311"/>
      <c r="W339" s="311"/>
      <c r="X339" s="311"/>
      <c r="Y339" s="311"/>
      <c r="Z339" s="311"/>
      <c r="AA339" s="311"/>
      <c r="AB339" s="311"/>
      <c r="AC339" s="311"/>
      <c r="AD339" s="311"/>
      <c r="AE339" s="311"/>
      <c r="AF339" s="311"/>
      <c r="AG339" s="311"/>
      <c r="AH339" s="311"/>
      <c r="AI339" s="311"/>
      <c r="AJ339" s="311"/>
      <c r="AK339" s="311"/>
      <c r="AL339" s="311"/>
      <c r="AM339" s="311"/>
      <c r="AN339" s="311"/>
      <c r="AO339" s="311"/>
      <c r="AP339" s="311"/>
      <c r="AQ339" s="311"/>
      <c r="AR339" s="311"/>
      <c r="AS339" s="311"/>
      <c r="AT339" s="311"/>
      <c r="AU339" s="311"/>
      <c r="AV339" s="311"/>
      <c r="AW339" s="311"/>
      <c r="AX339" s="311"/>
      <c r="AY339" s="311"/>
      <c r="AZ339" s="311"/>
      <c r="BA339" s="311"/>
      <c r="BB339" s="311"/>
      <c r="BC339" s="311"/>
      <c r="BD339" s="311"/>
      <c r="BE339" s="311"/>
      <c r="BF339" s="311"/>
      <c r="BG339" s="311"/>
      <c r="BH339" s="311"/>
      <c r="BI339" s="311"/>
      <c r="BJ339" s="311"/>
      <c r="BK339" s="311"/>
      <c r="BL339" s="311"/>
      <c r="BM339" s="311"/>
      <c r="BN339" s="311"/>
      <c r="BO339" s="311"/>
      <c r="BP339" s="311"/>
      <c r="BQ339" s="311"/>
      <c r="BR339" s="311"/>
      <c r="BS339" s="311"/>
      <c r="BT339" s="311"/>
      <c r="BU339" s="311"/>
      <c r="BV339" s="311"/>
      <c r="BW339" s="311"/>
      <c r="BX339" s="311"/>
      <c r="BY339" s="311"/>
      <c r="BZ339" s="311"/>
      <c r="CA339" s="311"/>
      <c r="CB339" s="311"/>
      <c r="CC339" s="311"/>
      <c r="CD339" s="311"/>
      <c r="CE339" s="311"/>
      <c r="CF339" s="311"/>
    </row>
    <row r="340" spans="1:84" ht="12.65" customHeight="1" x14ac:dyDescent="0.35">
      <c r="A340" s="369" t="s">
        <v>424</v>
      </c>
      <c r="B340" s="371"/>
      <c r="C340" s="378"/>
      <c r="D340" s="371">
        <v>172617163.58000001</v>
      </c>
      <c r="E340" s="371"/>
      <c r="F340" s="311"/>
      <c r="G340" s="311"/>
      <c r="H340" s="311"/>
      <c r="I340" s="311"/>
      <c r="J340" s="311"/>
      <c r="K340" s="311"/>
      <c r="L340" s="311"/>
      <c r="M340" s="311"/>
      <c r="N340" s="311"/>
      <c r="O340" s="311"/>
      <c r="P340" s="311"/>
      <c r="Q340" s="311"/>
      <c r="R340" s="311"/>
      <c r="S340" s="311"/>
      <c r="T340" s="311"/>
      <c r="U340" s="311"/>
      <c r="V340" s="311"/>
      <c r="W340" s="311"/>
      <c r="X340" s="311"/>
      <c r="Y340" s="311"/>
      <c r="Z340" s="311"/>
      <c r="AA340" s="311"/>
      <c r="AB340" s="311"/>
      <c r="AC340" s="311"/>
      <c r="AD340" s="311"/>
      <c r="AE340" s="311"/>
      <c r="AF340" s="311"/>
      <c r="AG340" s="311"/>
      <c r="AH340" s="311"/>
      <c r="AI340" s="311"/>
      <c r="AJ340" s="311"/>
      <c r="AK340" s="311"/>
      <c r="AL340" s="311"/>
      <c r="AM340" s="311"/>
      <c r="AN340" s="311"/>
      <c r="AO340" s="311"/>
      <c r="AP340" s="311"/>
      <c r="AQ340" s="311"/>
      <c r="AR340" s="311"/>
      <c r="AS340" s="311"/>
      <c r="AT340" s="311"/>
      <c r="AU340" s="311"/>
      <c r="AV340" s="311"/>
      <c r="AW340" s="311"/>
      <c r="AX340" s="311"/>
      <c r="AY340" s="311"/>
      <c r="AZ340" s="311"/>
      <c r="BA340" s="311"/>
      <c r="BB340" s="311"/>
      <c r="BC340" s="311"/>
      <c r="BD340" s="311"/>
      <c r="BE340" s="311"/>
      <c r="BF340" s="311"/>
      <c r="BG340" s="311"/>
      <c r="BH340" s="311"/>
      <c r="BI340" s="311"/>
      <c r="BJ340" s="311"/>
      <c r="BK340" s="311"/>
      <c r="BL340" s="311"/>
      <c r="BM340" s="311"/>
      <c r="BN340" s="311"/>
      <c r="BO340" s="311"/>
      <c r="BP340" s="311"/>
      <c r="BQ340" s="311"/>
      <c r="BR340" s="311"/>
      <c r="BS340" s="311"/>
      <c r="BT340" s="311"/>
      <c r="BU340" s="311"/>
      <c r="BV340" s="311"/>
      <c r="BW340" s="311"/>
      <c r="BX340" s="311"/>
      <c r="BY340" s="311"/>
      <c r="BZ340" s="311"/>
      <c r="CA340" s="311"/>
      <c r="CB340" s="311"/>
      <c r="CC340" s="311"/>
      <c r="CD340" s="311"/>
      <c r="CE340" s="311"/>
      <c r="CF340" s="311"/>
    </row>
    <row r="341" spans="1:84" ht="12.65" customHeight="1" x14ac:dyDescent="0.35">
      <c r="A341" s="369"/>
      <c r="B341" s="371"/>
      <c r="C341" s="378"/>
      <c r="D341" s="371"/>
      <c r="E341" s="371"/>
      <c r="F341" s="311"/>
      <c r="G341" s="311"/>
      <c r="H341" s="311"/>
      <c r="I341" s="311"/>
      <c r="J341" s="311"/>
      <c r="K341" s="311"/>
      <c r="L341" s="311"/>
      <c r="M341" s="311"/>
      <c r="N341" s="311"/>
      <c r="O341" s="311"/>
      <c r="P341" s="311"/>
      <c r="Q341" s="311"/>
      <c r="R341" s="311"/>
      <c r="S341" s="311"/>
      <c r="T341" s="311"/>
      <c r="U341" s="311"/>
      <c r="V341" s="311"/>
      <c r="W341" s="311"/>
      <c r="X341" s="311"/>
      <c r="Y341" s="311"/>
      <c r="Z341" s="311"/>
      <c r="AA341" s="311"/>
      <c r="AB341" s="311"/>
      <c r="AC341" s="311"/>
      <c r="AD341" s="311"/>
      <c r="AE341" s="311"/>
      <c r="AF341" s="311"/>
      <c r="AG341" s="311"/>
      <c r="AH341" s="311"/>
      <c r="AI341" s="311"/>
      <c r="AJ341" s="311"/>
      <c r="AK341" s="311"/>
      <c r="AL341" s="311"/>
      <c r="AM341" s="311"/>
      <c r="AN341" s="311"/>
      <c r="AO341" s="311"/>
      <c r="AP341" s="311"/>
      <c r="AQ341" s="311"/>
      <c r="AR341" s="311"/>
      <c r="AS341" s="311"/>
      <c r="AT341" s="311"/>
      <c r="AU341" s="311"/>
      <c r="AV341" s="311"/>
      <c r="AW341" s="311"/>
      <c r="AX341" s="311"/>
      <c r="AY341" s="311"/>
      <c r="AZ341" s="311"/>
      <c r="BA341" s="311"/>
      <c r="BB341" s="311"/>
      <c r="BC341" s="311"/>
      <c r="BD341" s="311"/>
      <c r="BE341" s="311"/>
      <c r="BF341" s="311"/>
      <c r="BG341" s="311"/>
      <c r="BH341" s="311"/>
      <c r="BI341" s="311"/>
      <c r="BJ341" s="311"/>
      <c r="BK341" s="311"/>
      <c r="BL341" s="311"/>
      <c r="BM341" s="311"/>
      <c r="BN341" s="311"/>
      <c r="BO341" s="311"/>
      <c r="BP341" s="311"/>
      <c r="BQ341" s="311"/>
      <c r="BR341" s="311"/>
      <c r="BS341" s="311"/>
      <c r="BT341" s="311"/>
      <c r="BU341" s="311"/>
      <c r="BV341" s="311"/>
      <c r="BW341" s="311"/>
      <c r="BX341" s="311"/>
      <c r="BY341" s="311"/>
      <c r="BZ341" s="311"/>
      <c r="CA341" s="311"/>
      <c r="CB341" s="311"/>
      <c r="CC341" s="311"/>
      <c r="CD341" s="311"/>
      <c r="CE341" s="311"/>
      <c r="CF341" s="311"/>
    </row>
    <row r="342" spans="1:84" ht="12.65" customHeight="1" x14ac:dyDescent="0.35">
      <c r="A342" s="369" t="s">
        <v>425</v>
      </c>
      <c r="B342" s="371"/>
      <c r="C342" s="378"/>
      <c r="D342" s="371">
        <v>172617164.08999997</v>
      </c>
      <c r="E342" s="371"/>
      <c r="F342" s="311"/>
      <c r="G342" s="311"/>
      <c r="H342" s="311"/>
      <c r="I342" s="311"/>
      <c r="J342" s="311"/>
      <c r="K342" s="311"/>
      <c r="L342" s="311"/>
      <c r="M342" s="311"/>
      <c r="N342" s="311"/>
      <c r="O342" s="311"/>
      <c r="P342" s="311"/>
      <c r="Q342" s="311"/>
      <c r="R342" s="311"/>
      <c r="S342" s="311"/>
      <c r="T342" s="311"/>
      <c r="U342" s="311"/>
      <c r="V342" s="311"/>
      <c r="W342" s="311"/>
      <c r="X342" s="311"/>
      <c r="Y342" s="311"/>
      <c r="Z342" s="311"/>
      <c r="AA342" s="311"/>
      <c r="AB342" s="311"/>
      <c r="AC342" s="311"/>
      <c r="AD342" s="311"/>
      <c r="AE342" s="311"/>
      <c r="AF342" s="311"/>
      <c r="AG342" s="311"/>
      <c r="AH342" s="311"/>
      <c r="AI342" s="311"/>
      <c r="AJ342" s="311"/>
      <c r="AK342" s="311"/>
      <c r="AL342" s="311"/>
      <c r="AM342" s="311"/>
      <c r="AN342" s="311"/>
      <c r="AO342" s="311"/>
      <c r="AP342" s="311"/>
      <c r="AQ342" s="311"/>
      <c r="AR342" s="311"/>
      <c r="AS342" s="311"/>
      <c r="AT342" s="311"/>
      <c r="AU342" s="311"/>
      <c r="AV342" s="311"/>
      <c r="AW342" s="311"/>
      <c r="AX342" s="311"/>
      <c r="AY342" s="311"/>
      <c r="AZ342" s="311"/>
      <c r="BA342" s="311"/>
      <c r="BB342" s="311"/>
      <c r="BC342" s="311"/>
      <c r="BD342" s="311"/>
      <c r="BE342" s="311"/>
      <c r="BF342" s="311"/>
      <c r="BG342" s="311"/>
      <c r="BH342" s="311"/>
      <c r="BI342" s="311"/>
      <c r="BJ342" s="311"/>
      <c r="BK342" s="311"/>
      <c r="BL342" s="311"/>
      <c r="BM342" s="311"/>
      <c r="BN342" s="311"/>
      <c r="BO342" s="311"/>
      <c r="BP342" s="311"/>
      <c r="BQ342" s="311"/>
      <c r="BR342" s="311"/>
      <c r="BS342" s="311"/>
      <c r="BT342" s="311"/>
      <c r="BU342" s="311"/>
      <c r="BV342" s="311"/>
      <c r="BW342" s="311"/>
      <c r="BX342" s="311"/>
      <c r="BY342" s="311"/>
      <c r="BZ342" s="311"/>
      <c r="CA342" s="311"/>
      <c r="CB342" s="311"/>
      <c r="CC342" s="311"/>
      <c r="CD342" s="311"/>
      <c r="CE342" s="311"/>
      <c r="CF342" s="311"/>
    </row>
    <row r="343" spans="1:84" ht="12.65" customHeight="1" x14ac:dyDescent="0.35">
      <c r="A343" s="369"/>
      <c r="B343" s="369"/>
      <c r="C343" s="378"/>
      <c r="D343" s="371"/>
      <c r="E343" s="371"/>
      <c r="F343" s="311"/>
      <c r="G343" s="311"/>
      <c r="H343" s="311"/>
      <c r="I343" s="311"/>
      <c r="J343" s="311"/>
      <c r="K343" s="311"/>
      <c r="L343" s="311"/>
      <c r="M343" s="311"/>
      <c r="N343" s="311"/>
      <c r="O343" s="311"/>
      <c r="P343" s="311"/>
      <c r="Q343" s="311"/>
      <c r="R343" s="311"/>
      <c r="S343" s="311"/>
      <c r="T343" s="311"/>
      <c r="U343" s="311"/>
      <c r="V343" s="311"/>
      <c r="W343" s="311"/>
      <c r="X343" s="311"/>
      <c r="Y343" s="311"/>
      <c r="Z343" s="311"/>
      <c r="AA343" s="311"/>
      <c r="AB343" s="311"/>
      <c r="AC343" s="311"/>
      <c r="AD343" s="311"/>
      <c r="AE343" s="311"/>
      <c r="AF343" s="311"/>
      <c r="AG343" s="311"/>
      <c r="AH343" s="311"/>
      <c r="AI343" s="311"/>
      <c r="AJ343" s="311"/>
      <c r="AK343" s="311"/>
      <c r="AL343" s="311"/>
      <c r="AM343" s="311"/>
      <c r="AN343" s="311"/>
      <c r="AO343" s="311"/>
      <c r="AP343" s="311"/>
      <c r="AQ343" s="311"/>
      <c r="AR343" s="311"/>
      <c r="AS343" s="311"/>
      <c r="AT343" s="311"/>
      <c r="AU343" s="311"/>
      <c r="AV343" s="311"/>
      <c r="AW343" s="311"/>
      <c r="AX343" s="311"/>
      <c r="AY343" s="311"/>
      <c r="AZ343" s="311"/>
      <c r="BA343" s="311"/>
      <c r="BB343" s="311"/>
      <c r="BC343" s="311"/>
      <c r="BD343" s="311"/>
      <c r="BE343" s="311"/>
      <c r="BF343" s="311"/>
      <c r="BG343" s="311"/>
      <c r="BH343" s="311"/>
      <c r="BI343" s="311"/>
      <c r="BJ343" s="311"/>
      <c r="BK343" s="311"/>
      <c r="BL343" s="311"/>
      <c r="BM343" s="311"/>
      <c r="BN343" s="311"/>
      <c r="BO343" s="311"/>
      <c r="BP343" s="311"/>
      <c r="BQ343" s="311"/>
      <c r="BR343" s="311"/>
      <c r="BS343" s="311"/>
      <c r="BT343" s="311"/>
      <c r="BU343" s="311"/>
      <c r="BV343" s="311"/>
      <c r="BW343" s="311"/>
      <c r="BX343" s="311"/>
      <c r="BY343" s="311"/>
      <c r="BZ343" s="311"/>
      <c r="CA343" s="311"/>
      <c r="CB343" s="311"/>
      <c r="CC343" s="311"/>
      <c r="CD343" s="311"/>
      <c r="CE343" s="311"/>
      <c r="CF343" s="311"/>
    </row>
    <row r="344" spans="1:84" ht="12.65" customHeight="1" x14ac:dyDescent="0.35">
      <c r="A344" s="369"/>
      <c r="B344" s="369"/>
      <c r="C344" s="378"/>
      <c r="D344" s="371"/>
      <c r="E344" s="371"/>
      <c r="F344" s="311"/>
      <c r="G344" s="311"/>
      <c r="H344" s="311"/>
      <c r="I344" s="311"/>
      <c r="J344" s="311"/>
      <c r="K344" s="311"/>
      <c r="L344" s="311"/>
      <c r="M344" s="311"/>
      <c r="N344" s="311"/>
      <c r="O344" s="311"/>
      <c r="P344" s="311"/>
      <c r="Q344" s="311"/>
      <c r="R344" s="311"/>
      <c r="S344" s="311"/>
      <c r="T344" s="311"/>
      <c r="U344" s="311"/>
      <c r="V344" s="311"/>
      <c r="W344" s="311"/>
      <c r="X344" s="311"/>
      <c r="Y344" s="311"/>
      <c r="Z344" s="311"/>
      <c r="AA344" s="311"/>
      <c r="AB344" s="311"/>
      <c r="AC344" s="311"/>
      <c r="AD344" s="311"/>
      <c r="AE344" s="311"/>
      <c r="AF344" s="311"/>
      <c r="AG344" s="311"/>
      <c r="AH344" s="311"/>
      <c r="AI344" s="311"/>
      <c r="AJ344" s="311"/>
      <c r="AK344" s="311"/>
      <c r="AL344" s="311"/>
      <c r="AM344" s="311"/>
      <c r="AN344" s="311"/>
      <c r="AO344" s="311"/>
      <c r="AP344" s="311"/>
      <c r="AQ344" s="311"/>
      <c r="AR344" s="311"/>
      <c r="AS344" s="311"/>
      <c r="AT344" s="311"/>
      <c r="AU344" s="311"/>
      <c r="AV344" s="311"/>
      <c r="AW344" s="311"/>
      <c r="AX344" s="311"/>
      <c r="AY344" s="311"/>
      <c r="AZ344" s="311"/>
      <c r="BA344" s="311"/>
      <c r="BB344" s="311"/>
      <c r="BC344" s="311"/>
      <c r="BD344" s="311"/>
      <c r="BE344" s="311"/>
      <c r="BF344" s="311"/>
      <c r="BG344" s="311"/>
      <c r="BH344" s="311"/>
      <c r="BI344" s="311"/>
      <c r="BJ344" s="311"/>
      <c r="BK344" s="311"/>
      <c r="BL344" s="311"/>
      <c r="BM344" s="311"/>
      <c r="BN344" s="311"/>
      <c r="BO344" s="311"/>
      <c r="BP344" s="311"/>
      <c r="BQ344" s="311"/>
      <c r="BR344" s="311"/>
      <c r="BS344" s="311"/>
      <c r="BT344" s="311"/>
      <c r="BU344" s="311"/>
      <c r="BV344" s="311"/>
      <c r="BW344" s="311"/>
      <c r="BX344" s="311"/>
      <c r="BY344" s="311"/>
      <c r="BZ344" s="311"/>
      <c r="CA344" s="311"/>
      <c r="CB344" s="311"/>
      <c r="CC344" s="311"/>
      <c r="CD344" s="311"/>
      <c r="CE344" s="311"/>
      <c r="CF344" s="311"/>
    </row>
    <row r="345" spans="1:84" ht="12.65" customHeight="1" x14ac:dyDescent="0.35">
      <c r="A345" s="369"/>
      <c r="B345" s="369"/>
      <c r="C345" s="378"/>
      <c r="D345" s="371"/>
      <c r="E345" s="371"/>
      <c r="F345" s="311"/>
      <c r="G345" s="311"/>
      <c r="H345" s="311"/>
      <c r="I345" s="311"/>
      <c r="J345" s="311"/>
      <c r="K345" s="311"/>
      <c r="L345" s="311"/>
      <c r="M345" s="311"/>
      <c r="N345" s="311"/>
      <c r="O345" s="311"/>
      <c r="P345" s="311"/>
      <c r="Q345" s="311"/>
      <c r="R345" s="311"/>
      <c r="S345" s="311"/>
      <c r="T345" s="311"/>
      <c r="U345" s="311"/>
      <c r="V345" s="311"/>
      <c r="W345" s="311"/>
      <c r="X345" s="311"/>
      <c r="Y345" s="311"/>
      <c r="Z345" s="311"/>
      <c r="AA345" s="311"/>
      <c r="AB345" s="311"/>
      <c r="AC345" s="311"/>
      <c r="AD345" s="311"/>
      <c r="AE345" s="311"/>
      <c r="AF345" s="311"/>
      <c r="AG345" s="311"/>
      <c r="AH345" s="311"/>
      <c r="AI345" s="311"/>
      <c r="AJ345" s="311"/>
      <c r="AK345" s="311"/>
      <c r="AL345" s="311"/>
      <c r="AM345" s="311"/>
      <c r="AN345" s="311"/>
      <c r="AO345" s="311"/>
      <c r="AP345" s="311"/>
      <c r="AQ345" s="311"/>
      <c r="AR345" s="311"/>
      <c r="AS345" s="311"/>
      <c r="AT345" s="311"/>
      <c r="AU345" s="311"/>
      <c r="AV345" s="311"/>
      <c r="AW345" s="311"/>
      <c r="AX345" s="311"/>
      <c r="AY345" s="311"/>
      <c r="AZ345" s="311"/>
      <c r="BA345" s="311"/>
      <c r="BB345" s="311"/>
      <c r="BC345" s="311"/>
      <c r="BD345" s="311"/>
      <c r="BE345" s="311"/>
      <c r="BF345" s="311"/>
      <c r="BG345" s="311"/>
      <c r="BH345" s="311"/>
      <c r="BI345" s="311"/>
      <c r="BJ345" s="311"/>
      <c r="BK345" s="311"/>
      <c r="BL345" s="311"/>
      <c r="BM345" s="311"/>
      <c r="BN345" s="311"/>
      <c r="BO345" s="311"/>
      <c r="BP345" s="311"/>
      <c r="BQ345" s="311"/>
      <c r="BR345" s="311"/>
      <c r="BS345" s="311"/>
      <c r="BT345" s="311"/>
      <c r="BU345" s="311"/>
      <c r="BV345" s="311"/>
      <c r="BW345" s="311"/>
      <c r="BX345" s="311"/>
      <c r="BY345" s="311"/>
      <c r="BZ345" s="311"/>
      <c r="CA345" s="311"/>
      <c r="CB345" s="311"/>
      <c r="CC345" s="311"/>
      <c r="CD345" s="311"/>
      <c r="CE345" s="311"/>
      <c r="CF345" s="311"/>
    </row>
    <row r="346" spans="1:84" ht="12.65" customHeight="1" x14ac:dyDescent="0.35">
      <c r="A346" s="369"/>
      <c r="B346" s="369"/>
      <c r="C346" s="378"/>
      <c r="D346" s="371"/>
      <c r="E346" s="371"/>
      <c r="F346" s="311"/>
      <c r="G346" s="311"/>
      <c r="H346" s="311"/>
      <c r="I346" s="311"/>
      <c r="J346" s="311"/>
      <c r="K346" s="311"/>
      <c r="L346" s="311"/>
      <c r="M346" s="311"/>
      <c r="N346" s="311"/>
      <c r="O346" s="311"/>
      <c r="P346" s="311"/>
      <c r="Q346" s="311"/>
      <c r="R346" s="311"/>
      <c r="S346" s="311"/>
      <c r="T346" s="311"/>
      <c r="U346" s="311"/>
      <c r="V346" s="311"/>
      <c r="W346" s="311"/>
      <c r="X346" s="311"/>
      <c r="Y346" s="311"/>
      <c r="Z346" s="311"/>
      <c r="AA346" s="311"/>
      <c r="AB346" s="311"/>
      <c r="AC346" s="311"/>
      <c r="AD346" s="311"/>
      <c r="AE346" s="311"/>
      <c r="AF346" s="311"/>
      <c r="AG346" s="311"/>
      <c r="AH346" s="311"/>
      <c r="AI346" s="311"/>
      <c r="AJ346" s="311"/>
      <c r="AK346" s="311"/>
      <c r="AL346" s="311"/>
      <c r="AM346" s="311"/>
      <c r="AN346" s="311"/>
      <c r="AO346" s="311"/>
      <c r="AP346" s="311"/>
      <c r="AQ346" s="311"/>
      <c r="AR346" s="311"/>
      <c r="AS346" s="311"/>
      <c r="AT346" s="311"/>
      <c r="AU346" s="311"/>
      <c r="AV346" s="311"/>
      <c r="AW346" s="311"/>
      <c r="AX346" s="311"/>
      <c r="AY346" s="311"/>
      <c r="AZ346" s="311"/>
      <c r="BA346" s="311"/>
      <c r="BB346" s="311"/>
      <c r="BC346" s="311"/>
      <c r="BD346" s="311"/>
      <c r="BE346" s="311"/>
      <c r="BF346" s="311"/>
      <c r="BG346" s="311"/>
      <c r="BH346" s="311"/>
      <c r="BI346" s="311"/>
      <c r="BJ346" s="311"/>
      <c r="BK346" s="311"/>
      <c r="BL346" s="311"/>
      <c r="BM346" s="311"/>
      <c r="BN346" s="311"/>
      <c r="BO346" s="311"/>
      <c r="BP346" s="311"/>
      <c r="BQ346" s="311"/>
      <c r="BR346" s="311"/>
      <c r="BS346" s="311"/>
      <c r="BT346" s="311"/>
      <c r="BU346" s="311"/>
      <c r="BV346" s="311"/>
      <c r="BW346" s="311"/>
      <c r="BX346" s="311"/>
      <c r="BY346" s="311"/>
      <c r="BZ346" s="311"/>
      <c r="CA346" s="311"/>
      <c r="CB346" s="311"/>
      <c r="CC346" s="311"/>
      <c r="CD346" s="311"/>
      <c r="CE346" s="311"/>
      <c r="CF346" s="311"/>
    </row>
    <row r="347" spans="1:84" ht="12.65" customHeight="1" x14ac:dyDescent="0.35">
      <c r="A347" s="369"/>
      <c r="B347" s="369"/>
      <c r="C347" s="378"/>
      <c r="D347" s="371"/>
      <c r="E347" s="371"/>
      <c r="F347" s="311"/>
      <c r="G347" s="311"/>
      <c r="H347" s="311"/>
      <c r="I347" s="311"/>
      <c r="J347" s="311"/>
      <c r="K347" s="311"/>
      <c r="L347" s="311"/>
      <c r="M347" s="311"/>
      <c r="N347" s="311"/>
      <c r="O347" s="311"/>
      <c r="P347" s="311"/>
      <c r="Q347" s="311"/>
      <c r="R347" s="311"/>
      <c r="S347" s="311"/>
      <c r="T347" s="311"/>
      <c r="U347" s="311"/>
      <c r="V347" s="311"/>
      <c r="W347" s="311"/>
      <c r="X347" s="311"/>
      <c r="Y347" s="311"/>
      <c r="Z347" s="311"/>
      <c r="AA347" s="311"/>
      <c r="AB347" s="311"/>
      <c r="AC347" s="311"/>
      <c r="AD347" s="311"/>
      <c r="AE347" s="311"/>
      <c r="AF347" s="311"/>
      <c r="AG347" s="311"/>
      <c r="AH347" s="311"/>
      <c r="AI347" s="311"/>
      <c r="AJ347" s="311"/>
      <c r="AK347" s="311"/>
      <c r="AL347" s="311"/>
      <c r="AM347" s="311"/>
      <c r="AN347" s="311"/>
      <c r="AO347" s="311"/>
      <c r="AP347" s="311"/>
      <c r="AQ347" s="311"/>
      <c r="AR347" s="311"/>
      <c r="AS347" s="311"/>
      <c r="AT347" s="311"/>
      <c r="AU347" s="311"/>
      <c r="AV347" s="311"/>
      <c r="AW347" s="311"/>
      <c r="AX347" s="311"/>
      <c r="AY347" s="311"/>
      <c r="AZ347" s="311"/>
      <c r="BA347" s="311"/>
      <c r="BB347" s="311"/>
      <c r="BC347" s="311"/>
      <c r="BD347" s="311"/>
      <c r="BE347" s="311"/>
      <c r="BF347" s="311"/>
      <c r="BG347" s="311"/>
      <c r="BH347" s="311"/>
      <c r="BI347" s="311"/>
      <c r="BJ347" s="311"/>
      <c r="BK347" s="311"/>
      <c r="BL347" s="311"/>
      <c r="BM347" s="311"/>
      <c r="BN347" s="311"/>
      <c r="BO347" s="311"/>
      <c r="BP347" s="311"/>
      <c r="BQ347" s="311"/>
      <c r="BR347" s="311"/>
      <c r="BS347" s="311"/>
      <c r="BT347" s="311"/>
      <c r="BU347" s="311"/>
      <c r="BV347" s="311"/>
      <c r="BW347" s="311"/>
      <c r="BX347" s="311"/>
      <c r="BY347" s="311"/>
      <c r="BZ347" s="311"/>
      <c r="CA347" s="311"/>
      <c r="CB347" s="311"/>
      <c r="CC347" s="311"/>
      <c r="CD347" s="311"/>
      <c r="CE347" s="311"/>
      <c r="CF347" s="311"/>
    </row>
    <row r="348" spans="1:84" ht="12.65" customHeight="1" x14ac:dyDescent="0.35">
      <c r="A348" s="369"/>
      <c r="B348" s="369"/>
      <c r="C348" s="378"/>
      <c r="D348" s="371"/>
      <c r="E348" s="371"/>
      <c r="F348" s="311"/>
      <c r="G348" s="311"/>
      <c r="H348" s="311"/>
      <c r="I348" s="311"/>
      <c r="J348" s="311"/>
      <c r="K348" s="311"/>
      <c r="L348" s="311"/>
      <c r="M348" s="311"/>
      <c r="N348" s="311"/>
      <c r="O348" s="311"/>
      <c r="P348" s="311"/>
      <c r="Q348" s="311"/>
      <c r="R348" s="311"/>
      <c r="S348" s="311"/>
      <c r="T348" s="311"/>
      <c r="U348" s="311"/>
      <c r="V348" s="311"/>
      <c r="W348" s="311"/>
      <c r="X348" s="311"/>
      <c r="Y348" s="311"/>
      <c r="Z348" s="311"/>
      <c r="AA348" s="311"/>
      <c r="AB348" s="311"/>
      <c r="AC348" s="311"/>
      <c r="AD348" s="311"/>
      <c r="AE348" s="311"/>
      <c r="AF348" s="311"/>
      <c r="AG348" s="311"/>
      <c r="AH348" s="311"/>
      <c r="AI348" s="311"/>
      <c r="AJ348" s="311"/>
      <c r="AK348" s="311"/>
      <c r="AL348" s="311"/>
      <c r="AM348" s="311"/>
      <c r="AN348" s="311"/>
      <c r="AO348" s="311"/>
      <c r="AP348" s="311"/>
      <c r="AQ348" s="311"/>
      <c r="AR348" s="311"/>
      <c r="AS348" s="311"/>
      <c r="AT348" s="311"/>
      <c r="AU348" s="311"/>
      <c r="AV348" s="311"/>
      <c r="AW348" s="311"/>
      <c r="AX348" s="311"/>
      <c r="AY348" s="311"/>
      <c r="AZ348" s="311"/>
      <c r="BA348" s="311"/>
      <c r="BB348" s="311"/>
      <c r="BC348" s="311"/>
      <c r="BD348" s="311"/>
      <c r="BE348" s="311"/>
      <c r="BF348" s="311"/>
      <c r="BG348" s="311"/>
      <c r="BH348" s="311"/>
      <c r="BI348" s="311"/>
      <c r="BJ348" s="311"/>
      <c r="BK348" s="311"/>
      <c r="BL348" s="311"/>
      <c r="BM348" s="311"/>
      <c r="BN348" s="311"/>
      <c r="BO348" s="311"/>
      <c r="BP348" s="311"/>
      <c r="BQ348" s="311"/>
      <c r="BR348" s="311"/>
      <c r="BS348" s="311"/>
      <c r="BT348" s="311"/>
      <c r="BU348" s="311"/>
      <c r="BV348" s="311"/>
      <c r="BW348" s="311"/>
      <c r="BX348" s="311"/>
      <c r="BY348" s="311"/>
      <c r="BZ348" s="311"/>
      <c r="CA348" s="311"/>
      <c r="CB348" s="311"/>
      <c r="CC348" s="311"/>
      <c r="CD348" s="311"/>
      <c r="CE348" s="311"/>
      <c r="CF348" s="311"/>
    </row>
    <row r="349" spans="1:84" ht="12.65" customHeight="1" x14ac:dyDescent="0.35">
      <c r="A349" s="369"/>
      <c r="B349" s="369"/>
      <c r="C349" s="378"/>
      <c r="D349" s="371"/>
      <c r="E349" s="371"/>
      <c r="F349" s="311"/>
      <c r="G349" s="311"/>
      <c r="H349" s="311"/>
      <c r="I349" s="311"/>
      <c r="J349" s="311"/>
      <c r="K349" s="311"/>
      <c r="L349" s="311"/>
      <c r="M349" s="311"/>
      <c r="N349" s="311"/>
      <c r="O349" s="311"/>
      <c r="P349" s="311"/>
      <c r="Q349" s="311"/>
      <c r="R349" s="311"/>
      <c r="S349" s="311"/>
      <c r="T349" s="311"/>
      <c r="U349" s="311"/>
      <c r="V349" s="311"/>
      <c r="W349" s="311"/>
      <c r="X349" s="311"/>
      <c r="Y349" s="311"/>
      <c r="Z349" s="311"/>
      <c r="AA349" s="311"/>
      <c r="AB349" s="311"/>
      <c r="AC349" s="311"/>
      <c r="AD349" s="311"/>
      <c r="AE349" s="311"/>
      <c r="AF349" s="311"/>
      <c r="AG349" s="311"/>
      <c r="AH349" s="311"/>
      <c r="AI349" s="311"/>
      <c r="AJ349" s="311"/>
      <c r="AK349" s="311"/>
      <c r="AL349" s="311"/>
      <c r="AM349" s="311"/>
      <c r="AN349" s="311"/>
      <c r="AO349" s="311"/>
      <c r="AP349" s="311"/>
      <c r="AQ349" s="311"/>
      <c r="AR349" s="311"/>
      <c r="AS349" s="311"/>
      <c r="AT349" s="311"/>
      <c r="AU349" s="311"/>
      <c r="AV349" s="311"/>
      <c r="AW349" s="311"/>
      <c r="AX349" s="311"/>
      <c r="AY349" s="311"/>
      <c r="AZ349" s="311"/>
      <c r="BA349" s="311"/>
      <c r="BB349" s="311"/>
      <c r="BC349" s="311"/>
      <c r="BD349" s="311"/>
      <c r="BE349" s="311"/>
      <c r="BF349" s="311"/>
      <c r="BG349" s="311"/>
      <c r="BH349" s="311"/>
      <c r="BI349" s="311"/>
      <c r="BJ349" s="311"/>
      <c r="BK349" s="311"/>
      <c r="BL349" s="311"/>
      <c r="BM349" s="311"/>
      <c r="BN349" s="311"/>
      <c r="BO349" s="311"/>
      <c r="BP349" s="311"/>
      <c r="BQ349" s="311"/>
      <c r="BR349" s="311"/>
      <c r="BS349" s="311"/>
      <c r="BT349" s="311"/>
      <c r="BU349" s="311"/>
      <c r="BV349" s="311"/>
      <c r="BW349" s="311"/>
      <c r="BX349" s="311"/>
      <c r="BY349" s="311"/>
      <c r="BZ349" s="311"/>
      <c r="CA349" s="311"/>
      <c r="CB349" s="311"/>
      <c r="CC349" s="311"/>
      <c r="CD349" s="311"/>
      <c r="CE349" s="311"/>
      <c r="CF349" s="311"/>
    </row>
    <row r="350" spans="1:84" ht="12.65" customHeight="1" x14ac:dyDescent="0.35">
      <c r="A350" s="369"/>
      <c r="B350" s="369"/>
      <c r="C350" s="378"/>
      <c r="D350" s="371"/>
      <c r="E350" s="371"/>
      <c r="F350" s="311"/>
      <c r="G350" s="311"/>
      <c r="H350" s="311"/>
      <c r="I350" s="311"/>
      <c r="J350" s="311"/>
      <c r="K350" s="311"/>
      <c r="L350" s="311"/>
      <c r="M350" s="311"/>
      <c r="N350" s="311"/>
      <c r="O350" s="311"/>
      <c r="P350" s="311"/>
      <c r="Q350" s="311"/>
      <c r="R350" s="311"/>
      <c r="S350" s="311"/>
      <c r="T350" s="311"/>
      <c r="U350" s="311"/>
      <c r="V350" s="311"/>
      <c r="W350" s="311"/>
      <c r="X350" s="311"/>
      <c r="Y350" s="311"/>
      <c r="Z350" s="311"/>
      <c r="AA350" s="311"/>
      <c r="AB350" s="311"/>
      <c r="AC350" s="311"/>
      <c r="AD350" s="311"/>
      <c r="AE350" s="311"/>
      <c r="AF350" s="311"/>
      <c r="AG350" s="311"/>
      <c r="AH350" s="311"/>
      <c r="AI350" s="311"/>
      <c r="AJ350" s="311"/>
      <c r="AK350" s="311"/>
      <c r="AL350" s="311"/>
      <c r="AM350" s="311"/>
      <c r="AN350" s="311"/>
      <c r="AO350" s="311"/>
      <c r="AP350" s="311"/>
      <c r="AQ350" s="311"/>
      <c r="AR350" s="311"/>
      <c r="AS350" s="311"/>
      <c r="AT350" s="311"/>
      <c r="AU350" s="311"/>
      <c r="AV350" s="311"/>
      <c r="AW350" s="311"/>
      <c r="AX350" s="311"/>
      <c r="AY350" s="311"/>
      <c r="AZ350" s="311"/>
      <c r="BA350" s="311"/>
      <c r="BB350" s="311"/>
      <c r="BC350" s="311"/>
      <c r="BD350" s="311"/>
      <c r="BE350" s="311"/>
      <c r="BF350" s="311"/>
      <c r="BG350" s="311"/>
      <c r="BH350" s="311"/>
      <c r="BI350" s="311"/>
      <c r="BJ350" s="311"/>
      <c r="BK350" s="311"/>
      <c r="BL350" s="311"/>
      <c r="BM350" s="311"/>
      <c r="BN350" s="311"/>
      <c r="BO350" s="311"/>
      <c r="BP350" s="311"/>
      <c r="BQ350" s="311"/>
      <c r="BR350" s="311"/>
      <c r="BS350" s="311"/>
      <c r="BT350" s="311"/>
      <c r="BU350" s="311"/>
      <c r="BV350" s="311"/>
      <c r="BW350" s="311"/>
      <c r="BX350" s="311"/>
      <c r="BY350" s="311"/>
      <c r="BZ350" s="311"/>
      <c r="CA350" s="311"/>
      <c r="CB350" s="311"/>
      <c r="CC350" s="311"/>
      <c r="CD350" s="311"/>
      <c r="CE350" s="311"/>
      <c r="CF350" s="311"/>
    </row>
    <row r="351" spans="1:84" ht="12.65" customHeight="1" x14ac:dyDescent="0.35">
      <c r="A351" s="369"/>
      <c r="B351" s="369"/>
      <c r="C351" s="378"/>
      <c r="D351" s="371"/>
      <c r="E351" s="371"/>
      <c r="F351" s="311"/>
      <c r="G351" s="311"/>
      <c r="H351" s="311"/>
      <c r="I351" s="311"/>
      <c r="J351" s="311"/>
      <c r="K351" s="311"/>
      <c r="L351" s="311"/>
      <c r="M351" s="311"/>
      <c r="N351" s="311"/>
      <c r="O351" s="311"/>
      <c r="P351" s="311"/>
      <c r="Q351" s="311"/>
      <c r="R351" s="311"/>
      <c r="S351" s="311"/>
      <c r="T351" s="311"/>
      <c r="U351" s="311"/>
      <c r="V351" s="311"/>
      <c r="W351" s="311"/>
      <c r="X351" s="311"/>
      <c r="Y351" s="311"/>
      <c r="Z351" s="311"/>
      <c r="AA351" s="311"/>
      <c r="AB351" s="311"/>
      <c r="AC351" s="311"/>
      <c r="AD351" s="311"/>
      <c r="AE351" s="311"/>
      <c r="AF351" s="311"/>
      <c r="AG351" s="311"/>
      <c r="AH351" s="311"/>
      <c r="AI351" s="311"/>
      <c r="AJ351" s="311"/>
      <c r="AK351" s="311"/>
      <c r="AL351" s="311"/>
      <c r="AM351" s="311"/>
      <c r="AN351" s="311"/>
      <c r="AO351" s="311"/>
      <c r="AP351" s="311"/>
      <c r="AQ351" s="311"/>
      <c r="AR351" s="311"/>
      <c r="AS351" s="311"/>
      <c r="AT351" s="311"/>
      <c r="AU351" s="311"/>
      <c r="AV351" s="311"/>
      <c r="AW351" s="311"/>
      <c r="AX351" s="311"/>
      <c r="AY351" s="311"/>
      <c r="AZ351" s="311"/>
      <c r="BA351" s="311"/>
      <c r="BB351" s="311"/>
      <c r="BC351" s="311"/>
      <c r="BD351" s="311"/>
      <c r="BE351" s="311"/>
      <c r="BF351" s="311"/>
      <c r="BG351" s="311"/>
      <c r="BH351" s="311"/>
      <c r="BI351" s="311"/>
      <c r="BJ351" s="311"/>
      <c r="BK351" s="311"/>
      <c r="BL351" s="311"/>
      <c r="BM351" s="311"/>
      <c r="BN351" s="311"/>
      <c r="BO351" s="311"/>
      <c r="BP351" s="311"/>
      <c r="BQ351" s="311"/>
      <c r="BR351" s="311"/>
      <c r="BS351" s="311"/>
      <c r="BT351" s="311"/>
      <c r="BU351" s="311"/>
      <c r="BV351" s="311"/>
      <c r="BW351" s="311"/>
      <c r="BX351" s="311"/>
      <c r="BY351" s="311"/>
      <c r="BZ351" s="311"/>
      <c r="CA351" s="311"/>
      <c r="CB351" s="311"/>
      <c r="CC351" s="311"/>
      <c r="CD351" s="311"/>
      <c r="CE351" s="311"/>
      <c r="CF351" s="311"/>
    </row>
    <row r="352" spans="1:84" ht="12.65" customHeight="1" x14ac:dyDescent="0.35">
      <c r="A352" s="369"/>
      <c r="B352" s="369"/>
      <c r="C352" s="378"/>
      <c r="D352" s="371"/>
      <c r="E352" s="371"/>
      <c r="F352" s="311"/>
      <c r="G352" s="311"/>
      <c r="H352" s="311"/>
      <c r="I352" s="311"/>
      <c r="J352" s="311"/>
      <c r="K352" s="311"/>
      <c r="L352" s="311"/>
      <c r="M352" s="311"/>
      <c r="N352" s="311"/>
      <c r="O352" s="311"/>
      <c r="P352" s="311"/>
      <c r="Q352" s="311"/>
      <c r="R352" s="311"/>
      <c r="S352" s="311"/>
      <c r="T352" s="311"/>
      <c r="U352" s="311"/>
      <c r="V352" s="311"/>
      <c r="W352" s="311"/>
      <c r="X352" s="311"/>
      <c r="Y352" s="311"/>
      <c r="Z352" s="311"/>
      <c r="AA352" s="311"/>
      <c r="AB352" s="311"/>
      <c r="AC352" s="311"/>
      <c r="AD352" s="311"/>
      <c r="AE352" s="311"/>
      <c r="AF352" s="311"/>
      <c r="AG352" s="311"/>
      <c r="AH352" s="311"/>
      <c r="AI352" s="311"/>
      <c r="AJ352" s="311"/>
      <c r="AK352" s="311"/>
      <c r="AL352" s="311"/>
      <c r="AM352" s="311"/>
      <c r="AN352" s="311"/>
      <c r="AO352" s="311"/>
      <c r="AP352" s="311"/>
      <c r="AQ352" s="311"/>
      <c r="AR352" s="311"/>
      <c r="AS352" s="311"/>
      <c r="AT352" s="311"/>
      <c r="AU352" s="311"/>
      <c r="AV352" s="311"/>
      <c r="AW352" s="311"/>
      <c r="AX352" s="311"/>
      <c r="AY352" s="311"/>
      <c r="AZ352" s="311"/>
      <c r="BA352" s="311"/>
      <c r="BB352" s="311"/>
      <c r="BC352" s="311"/>
      <c r="BD352" s="311"/>
      <c r="BE352" s="311"/>
      <c r="BF352" s="311"/>
      <c r="BG352" s="311"/>
      <c r="BH352" s="311"/>
      <c r="BI352" s="311"/>
      <c r="BJ352" s="311"/>
      <c r="BK352" s="311"/>
      <c r="BL352" s="311"/>
      <c r="BM352" s="311"/>
      <c r="BN352" s="311"/>
      <c r="BO352" s="311"/>
      <c r="BP352" s="311"/>
      <c r="BQ352" s="311"/>
      <c r="BR352" s="311"/>
      <c r="BS352" s="311"/>
      <c r="BT352" s="311"/>
      <c r="BU352" s="311"/>
      <c r="BV352" s="311"/>
      <c r="BW352" s="311"/>
      <c r="BX352" s="311"/>
      <c r="BY352" s="311"/>
      <c r="BZ352" s="311"/>
      <c r="CA352" s="311"/>
      <c r="CB352" s="311"/>
      <c r="CC352" s="311"/>
      <c r="CD352" s="311"/>
      <c r="CE352" s="311"/>
      <c r="CF352" s="311"/>
    </row>
    <row r="353" spans="1:84" ht="12.65" customHeight="1" x14ac:dyDescent="0.35">
      <c r="A353" s="369"/>
      <c r="B353" s="369"/>
      <c r="C353" s="378"/>
      <c r="D353" s="371"/>
      <c r="E353" s="371"/>
      <c r="F353" s="311"/>
      <c r="G353" s="311"/>
      <c r="H353" s="311"/>
      <c r="I353" s="311"/>
      <c r="J353" s="311"/>
      <c r="K353" s="311"/>
      <c r="L353" s="311"/>
      <c r="M353" s="311"/>
      <c r="N353" s="311"/>
      <c r="O353" s="311"/>
      <c r="P353" s="311"/>
      <c r="Q353" s="311"/>
      <c r="R353" s="311"/>
      <c r="S353" s="311"/>
      <c r="T353" s="311"/>
      <c r="U353" s="311"/>
      <c r="V353" s="311"/>
      <c r="W353" s="311"/>
      <c r="X353" s="311"/>
      <c r="Y353" s="311"/>
      <c r="Z353" s="311"/>
      <c r="AA353" s="311"/>
      <c r="AB353" s="311"/>
      <c r="AC353" s="311"/>
      <c r="AD353" s="311"/>
      <c r="AE353" s="311"/>
      <c r="AF353" s="311"/>
      <c r="AG353" s="311"/>
      <c r="AH353" s="311"/>
      <c r="AI353" s="311"/>
      <c r="AJ353" s="311"/>
      <c r="AK353" s="311"/>
      <c r="AL353" s="311"/>
      <c r="AM353" s="311"/>
      <c r="AN353" s="311"/>
      <c r="AO353" s="311"/>
      <c r="AP353" s="311"/>
      <c r="AQ353" s="311"/>
      <c r="AR353" s="311"/>
      <c r="AS353" s="311"/>
      <c r="AT353" s="311"/>
      <c r="AU353" s="311"/>
      <c r="AV353" s="311"/>
      <c r="AW353" s="311"/>
      <c r="AX353" s="311"/>
      <c r="AY353" s="311"/>
      <c r="AZ353" s="311"/>
      <c r="BA353" s="311"/>
      <c r="BB353" s="311"/>
      <c r="BC353" s="311"/>
      <c r="BD353" s="311"/>
      <c r="BE353" s="311"/>
      <c r="BF353" s="311"/>
      <c r="BG353" s="311"/>
      <c r="BH353" s="311"/>
      <c r="BI353" s="311"/>
      <c r="BJ353" s="311"/>
      <c r="BK353" s="311"/>
      <c r="BL353" s="311"/>
      <c r="BM353" s="311"/>
      <c r="BN353" s="311"/>
      <c r="BO353" s="311"/>
      <c r="BP353" s="311"/>
      <c r="BQ353" s="311"/>
      <c r="BR353" s="311"/>
      <c r="BS353" s="311"/>
      <c r="BT353" s="311"/>
      <c r="BU353" s="311"/>
      <c r="BV353" s="311"/>
      <c r="BW353" s="311"/>
      <c r="BX353" s="311"/>
      <c r="BY353" s="311"/>
      <c r="BZ353" s="311"/>
      <c r="CA353" s="311"/>
      <c r="CB353" s="311"/>
      <c r="CC353" s="311"/>
      <c r="CD353" s="311"/>
      <c r="CE353" s="311"/>
      <c r="CF353" s="311"/>
    </row>
    <row r="354" spans="1:84" ht="12.65" customHeight="1" x14ac:dyDescent="0.35">
      <c r="A354" s="369"/>
      <c r="B354" s="369"/>
      <c r="C354" s="378"/>
      <c r="D354" s="371"/>
      <c r="E354" s="371"/>
      <c r="F354" s="311"/>
      <c r="G354" s="311"/>
      <c r="H354" s="311"/>
      <c r="I354" s="311"/>
      <c r="J354" s="311"/>
      <c r="K354" s="311"/>
      <c r="L354" s="311"/>
      <c r="M354" s="311"/>
      <c r="N354" s="311"/>
      <c r="O354" s="311"/>
      <c r="P354" s="311"/>
      <c r="Q354" s="311"/>
      <c r="R354" s="311"/>
      <c r="S354" s="311"/>
      <c r="T354" s="311"/>
      <c r="U354" s="311"/>
      <c r="V354" s="311"/>
      <c r="W354" s="311"/>
      <c r="X354" s="311"/>
      <c r="Y354" s="311"/>
      <c r="Z354" s="311"/>
      <c r="AA354" s="311"/>
      <c r="AB354" s="311"/>
      <c r="AC354" s="311"/>
      <c r="AD354" s="311"/>
      <c r="AE354" s="311"/>
      <c r="AF354" s="311"/>
      <c r="AG354" s="311"/>
      <c r="AH354" s="311"/>
      <c r="AI354" s="311"/>
      <c r="AJ354" s="311"/>
      <c r="AK354" s="311"/>
      <c r="AL354" s="311"/>
      <c r="AM354" s="311"/>
      <c r="AN354" s="311"/>
      <c r="AO354" s="311"/>
      <c r="AP354" s="311"/>
      <c r="AQ354" s="311"/>
      <c r="AR354" s="311"/>
      <c r="AS354" s="311"/>
      <c r="AT354" s="311"/>
      <c r="AU354" s="311"/>
      <c r="AV354" s="311"/>
      <c r="AW354" s="311"/>
      <c r="AX354" s="311"/>
      <c r="AY354" s="311"/>
      <c r="AZ354" s="311"/>
      <c r="BA354" s="311"/>
      <c r="BB354" s="311"/>
      <c r="BC354" s="311"/>
      <c r="BD354" s="311"/>
      <c r="BE354" s="311"/>
      <c r="BF354" s="311"/>
      <c r="BG354" s="311"/>
      <c r="BH354" s="311"/>
      <c r="BI354" s="311"/>
      <c r="BJ354" s="311"/>
      <c r="BK354" s="311"/>
      <c r="BL354" s="311"/>
      <c r="BM354" s="311"/>
      <c r="BN354" s="311"/>
      <c r="BO354" s="311"/>
      <c r="BP354" s="311"/>
      <c r="BQ354" s="311"/>
      <c r="BR354" s="311"/>
      <c r="BS354" s="311"/>
      <c r="BT354" s="311"/>
      <c r="BU354" s="311"/>
      <c r="BV354" s="311"/>
      <c r="BW354" s="311"/>
      <c r="BX354" s="311"/>
      <c r="BY354" s="311"/>
      <c r="BZ354" s="311"/>
      <c r="CA354" s="311"/>
      <c r="CB354" s="311"/>
      <c r="CC354" s="311"/>
      <c r="CD354" s="311"/>
      <c r="CE354" s="311"/>
      <c r="CF354" s="311"/>
    </row>
    <row r="355" spans="1:84" ht="12.65" customHeight="1" x14ac:dyDescent="0.35">
      <c r="A355" s="369"/>
      <c r="B355" s="369"/>
      <c r="C355" s="378"/>
      <c r="D355" s="371"/>
      <c r="E355" s="371"/>
      <c r="F355" s="311"/>
      <c r="G355" s="311"/>
      <c r="H355" s="311"/>
      <c r="I355" s="311"/>
      <c r="J355" s="311"/>
      <c r="K355" s="311"/>
      <c r="L355" s="311"/>
      <c r="M355" s="311"/>
      <c r="N355" s="311"/>
      <c r="O355" s="311"/>
      <c r="P355" s="311"/>
      <c r="Q355" s="311"/>
      <c r="R355" s="311"/>
      <c r="S355" s="311"/>
      <c r="T355" s="311"/>
      <c r="U355" s="311"/>
      <c r="V355" s="311"/>
      <c r="W355" s="311"/>
      <c r="X355" s="311"/>
      <c r="Y355" s="311"/>
      <c r="Z355" s="311"/>
      <c r="AA355" s="311"/>
      <c r="AB355" s="311"/>
      <c r="AC355" s="311"/>
      <c r="AD355" s="311"/>
      <c r="AE355" s="311"/>
      <c r="AF355" s="311"/>
      <c r="AG355" s="311"/>
      <c r="AH355" s="311"/>
      <c r="AI355" s="311"/>
      <c r="AJ355" s="311"/>
      <c r="AK355" s="311"/>
      <c r="AL355" s="311"/>
      <c r="AM355" s="311"/>
      <c r="AN355" s="311"/>
      <c r="AO355" s="311"/>
      <c r="AP355" s="311"/>
      <c r="AQ355" s="311"/>
      <c r="AR355" s="311"/>
      <c r="AS355" s="311"/>
      <c r="AT355" s="311"/>
      <c r="AU355" s="311"/>
      <c r="AV355" s="311"/>
      <c r="AW355" s="311"/>
      <c r="AX355" s="311"/>
      <c r="AY355" s="311"/>
      <c r="AZ355" s="311"/>
      <c r="BA355" s="311"/>
      <c r="BB355" s="311"/>
      <c r="BC355" s="311"/>
      <c r="BD355" s="311"/>
      <c r="BE355" s="311"/>
      <c r="BF355" s="311"/>
      <c r="BG355" s="311"/>
      <c r="BH355" s="311"/>
      <c r="BI355" s="311"/>
      <c r="BJ355" s="311"/>
      <c r="BK355" s="311"/>
      <c r="BL355" s="311"/>
      <c r="BM355" s="311"/>
      <c r="BN355" s="311"/>
      <c r="BO355" s="311"/>
      <c r="BP355" s="311"/>
      <c r="BQ355" s="311"/>
      <c r="BR355" s="311"/>
      <c r="BS355" s="311"/>
      <c r="BT355" s="311"/>
      <c r="BU355" s="311"/>
      <c r="BV355" s="311"/>
      <c r="BW355" s="311"/>
      <c r="BX355" s="311"/>
      <c r="BY355" s="311"/>
      <c r="BZ355" s="311"/>
      <c r="CA355" s="311"/>
      <c r="CB355" s="311"/>
      <c r="CC355" s="311"/>
      <c r="CD355" s="311"/>
      <c r="CE355" s="311"/>
      <c r="CF355" s="311"/>
    </row>
    <row r="356" spans="1:84" ht="12.65" customHeight="1" x14ac:dyDescent="0.35">
      <c r="A356" s="369"/>
      <c r="B356" s="369"/>
      <c r="C356" s="378"/>
      <c r="D356" s="371"/>
      <c r="E356" s="371"/>
      <c r="F356" s="311"/>
      <c r="G356" s="311"/>
      <c r="H356" s="311"/>
      <c r="I356" s="311"/>
      <c r="J356" s="311"/>
      <c r="K356" s="311"/>
      <c r="L356" s="311"/>
      <c r="M356" s="311"/>
      <c r="N356" s="311"/>
      <c r="O356" s="311"/>
      <c r="P356" s="311"/>
      <c r="Q356" s="311"/>
      <c r="R356" s="311"/>
      <c r="S356" s="311"/>
      <c r="T356" s="311"/>
      <c r="U356" s="311"/>
      <c r="V356" s="311"/>
      <c r="W356" s="311"/>
      <c r="X356" s="311"/>
      <c r="Y356" s="311"/>
      <c r="Z356" s="311"/>
      <c r="AA356" s="311"/>
      <c r="AB356" s="311"/>
      <c r="AC356" s="311"/>
      <c r="AD356" s="311"/>
      <c r="AE356" s="311"/>
      <c r="AF356" s="311"/>
      <c r="AG356" s="311"/>
      <c r="AH356" s="311"/>
      <c r="AI356" s="311"/>
      <c r="AJ356" s="311"/>
      <c r="AK356" s="311"/>
      <c r="AL356" s="311"/>
      <c r="AM356" s="311"/>
      <c r="AN356" s="311"/>
      <c r="AO356" s="311"/>
      <c r="AP356" s="311"/>
      <c r="AQ356" s="311"/>
      <c r="AR356" s="311"/>
      <c r="AS356" s="311"/>
      <c r="AT356" s="311"/>
      <c r="AU356" s="311"/>
      <c r="AV356" s="311"/>
      <c r="AW356" s="311"/>
      <c r="AX356" s="311"/>
      <c r="AY356" s="311"/>
      <c r="AZ356" s="311"/>
      <c r="BA356" s="311"/>
      <c r="BB356" s="311"/>
      <c r="BC356" s="311"/>
      <c r="BD356" s="311"/>
      <c r="BE356" s="311"/>
      <c r="BF356" s="311"/>
      <c r="BG356" s="311"/>
      <c r="BH356" s="311"/>
      <c r="BI356" s="311"/>
      <c r="BJ356" s="311"/>
      <c r="BK356" s="311"/>
      <c r="BL356" s="311"/>
      <c r="BM356" s="311"/>
      <c r="BN356" s="311"/>
      <c r="BO356" s="311"/>
      <c r="BP356" s="311"/>
      <c r="BQ356" s="311"/>
      <c r="BR356" s="311"/>
      <c r="BS356" s="311"/>
      <c r="BT356" s="311"/>
      <c r="BU356" s="311"/>
      <c r="BV356" s="311"/>
      <c r="BW356" s="311"/>
      <c r="BX356" s="311"/>
      <c r="BY356" s="311"/>
      <c r="BZ356" s="311"/>
      <c r="CA356" s="311"/>
      <c r="CB356" s="311"/>
      <c r="CC356" s="311"/>
      <c r="CD356" s="311"/>
      <c r="CE356" s="311"/>
      <c r="CF356" s="311"/>
    </row>
    <row r="357" spans="1:84" ht="20.25" customHeight="1" x14ac:dyDescent="0.35">
      <c r="A357" s="369"/>
      <c r="B357" s="369"/>
      <c r="C357" s="378"/>
      <c r="D357" s="371"/>
      <c r="E357" s="371"/>
      <c r="F357" s="311"/>
      <c r="G357" s="311"/>
      <c r="H357" s="311"/>
      <c r="I357" s="311"/>
      <c r="J357" s="311"/>
      <c r="K357" s="311"/>
      <c r="L357" s="311"/>
      <c r="M357" s="311"/>
      <c r="N357" s="311"/>
      <c r="O357" s="311"/>
      <c r="P357" s="311"/>
      <c r="Q357" s="311"/>
      <c r="R357" s="311"/>
      <c r="S357" s="311"/>
      <c r="T357" s="311"/>
      <c r="U357" s="311"/>
      <c r="V357" s="311"/>
      <c r="W357" s="311"/>
      <c r="X357" s="311"/>
      <c r="Y357" s="311"/>
      <c r="Z357" s="311"/>
      <c r="AA357" s="311"/>
      <c r="AB357" s="311"/>
      <c r="AC357" s="311"/>
      <c r="AD357" s="311"/>
      <c r="AE357" s="311"/>
      <c r="AF357" s="311"/>
      <c r="AG357" s="311"/>
      <c r="AH357" s="311"/>
      <c r="AI357" s="311"/>
      <c r="AJ357" s="311"/>
      <c r="AK357" s="311"/>
      <c r="AL357" s="311"/>
      <c r="AM357" s="311"/>
      <c r="AN357" s="311"/>
      <c r="AO357" s="311"/>
      <c r="AP357" s="311"/>
      <c r="AQ357" s="311"/>
      <c r="AR357" s="311"/>
      <c r="AS357" s="311"/>
      <c r="AT357" s="311"/>
      <c r="AU357" s="311"/>
      <c r="AV357" s="311"/>
      <c r="AW357" s="311"/>
      <c r="AX357" s="311"/>
      <c r="AY357" s="311"/>
      <c r="AZ357" s="311"/>
      <c r="BA357" s="311"/>
      <c r="BB357" s="311"/>
      <c r="BC357" s="311"/>
      <c r="BD357" s="311"/>
      <c r="BE357" s="311"/>
      <c r="BF357" s="311"/>
      <c r="BG357" s="311"/>
      <c r="BH357" s="311"/>
      <c r="BI357" s="311"/>
      <c r="BJ357" s="311"/>
      <c r="BK357" s="311"/>
      <c r="BL357" s="311"/>
      <c r="BM357" s="311"/>
      <c r="BN357" s="311"/>
      <c r="BO357" s="311"/>
      <c r="BP357" s="311"/>
      <c r="BQ357" s="311"/>
      <c r="BR357" s="311"/>
      <c r="BS357" s="311"/>
      <c r="BT357" s="311"/>
      <c r="BU357" s="311"/>
      <c r="BV357" s="311"/>
      <c r="BW357" s="311"/>
      <c r="BX357" s="311"/>
      <c r="BY357" s="311"/>
      <c r="BZ357" s="311"/>
      <c r="CA357" s="311"/>
      <c r="CB357" s="311"/>
      <c r="CC357" s="311"/>
      <c r="CD357" s="311"/>
      <c r="CE357" s="311"/>
      <c r="CF357" s="311"/>
    </row>
    <row r="358" spans="1:84" ht="12.65" customHeight="1" x14ac:dyDescent="0.35">
      <c r="A358" s="385" t="s">
        <v>426</v>
      </c>
      <c r="B358" s="385"/>
      <c r="C358" s="385"/>
      <c r="D358" s="385"/>
      <c r="E358" s="385"/>
      <c r="F358" s="311"/>
      <c r="G358" s="311"/>
      <c r="H358" s="311"/>
      <c r="I358" s="311"/>
      <c r="J358" s="311"/>
      <c r="K358" s="311"/>
      <c r="L358" s="311"/>
      <c r="M358" s="311"/>
      <c r="N358" s="311"/>
      <c r="O358" s="311"/>
      <c r="P358" s="311"/>
      <c r="Q358" s="311"/>
      <c r="R358" s="311"/>
      <c r="S358" s="311"/>
      <c r="T358" s="311"/>
      <c r="U358" s="311"/>
      <c r="V358" s="311"/>
      <c r="W358" s="311"/>
      <c r="X358" s="311"/>
      <c r="Y358" s="311"/>
      <c r="Z358" s="311"/>
      <c r="AA358" s="311"/>
      <c r="AB358" s="311"/>
      <c r="AC358" s="311"/>
      <c r="AD358" s="311"/>
      <c r="AE358" s="311"/>
      <c r="AF358" s="311"/>
      <c r="AG358" s="311"/>
      <c r="AH358" s="311"/>
      <c r="AI358" s="311"/>
      <c r="AJ358" s="311"/>
      <c r="AK358" s="311"/>
      <c r="AL358" s="311"/>
      <c r="AM358" s="311"/>
      <c r="AN358" s="311"/>
      <c r="AO358" s="311"/>
      <c r="AP358" s="311"/>
      <c r="AQ358" s="311"/>
      <c r="AR358" s="311"/>
      <c r="AS358" s="311"/>
      <c r="AT358" s="311"/>
      <c r="AU358" s="311"/>
      <c r="AV358" s="311"/>
      <c r="AW358" s="311"/>
      <c r="AX358" s="311"/>
      <c r="AY358" s="311"/>
      <c r="AZ358" s="311"/>
      <c r="BA358" s="311"/>
      <c r="BB358" s="311"/>
      <c r="BC358" s="311"/>
      <c r="BD358" s="311"/>
      <c r="BE358" s="311"/>
      <c r="BF358" s="311"/>
      <c r="BG358" s="311"/>
      <c r="BH358" s="311"/>
      <c r="BI358" s="311"/>
      <c r="BJ358" s="311"/>
      <c r="BK358" s="311"/>
      <c r="BL358" s="311"/>
      <c r="BM358" s="311"/>
      <c r="BN358" s="311"/>
      <c r="BO358" s="311"/>
      <c r="BP358" s="311"/>
      <c r="BQ358" s="311"/>
      <c r="BR358" s="311"/>
      <c r="BS358" s="311"/>
      <c r="BT358" s="311"/>
      <c r="BU358" s="311"/>
      <c r="BV358" s="311"/>
      <c r="BW358" s="311"/>
      <c r="BX358" s="311"/>
      <c r="BY358" s="311"/>
      <c r="BZ358" s="311"/>
      <c r="CA358" s="311"/>
      <c r="CB358" s="311"/>
      <c r="CC358" s="311"/>
      <c r="CD358" s="311"/>
      <c r="CE358" s="311"/>
      <c r="CF358" s="311"/>
    </row>
    <row r="359" spans="1:84" ht="12.65" customHeight="1" x14ac:dyDescent="0.35">
      <c r="A359" s="393" t="s">
        <v>427</v>
      </c>
      <c r="B359" s="393"/>
      <c r="C359" s="393"/>
      <c r="D359" s="393"/>
      <c r="E359" s="393"/>
      <c r="F359" s="311"/>
      <c r="G359" s="311"/>
      <c r="H359" s="311"/>
      <c r="I359" s="311"/>
      <c r="J359" s="311"/>
      <c r="K359" s="311"/>
      <c r="L359" s="311"/>
      <c r="M359" s="311"/>
      <c r="N359" s="311"/>
      <c r="O359" s="311"/>
      <c r="P359" s="311"/>
      <c r="Q359" s="311"/>
      <c r="R359" s="311"/>
      <c r="S359" s="311"/>
      <c r="T359" s="311"/>
      <c r="U359" s="311"/>
      <c r="V359" s="311"/>
      <c r="W359" s="311"/>
      <c r="X359" s="311"/>
      <c r="Y359" s="311"/>
      <c r="Z359" s="311"/>
      <c r="AA359" s="311"/>
      <c r="AB359" s="311"/>
      <c r="AC359" s="311"/>
      <c r="AD359" s="311"/>
      <c r="AE359" s="311"/>
      <c r="AF359" s="311"/>
      <c r="AG359" s="311"/>
      <c r="AH359" s="311"/>
      <c r="AI359" s="311"/>
      <c r="AJ359" s="311"/>
      <c r="AK359" s="311"/>
      <c r="AL359" s="311"/>
      <c r="AM359" s="311"/>
      <c r="AN359" s="311"/>
      <c r="AO359" s="311"/>
      <c r="AP359" s="311"/>
      <c r="AQ359" s="311"/>
      <c r="AR359" s="311"/>
      <c r="AS359" s="311"/>
      <c r="AT359" s="311"/>
      <c r="AU359" s="311"/>
      <c r="AV359" s="311"/>
      <c r="AW359" s="311"/>
      <c r="AX359" s="311"/>
      <c r="AY359" s="311"/>
      <c r="AZ359" s="311"/>
      <c r="BA359" s="311"/>
      <c r="BB359" s="311"/>
      <c r="BC359" s="311"/>
      <c r="BD359" s="311"/>
      <c r="BE359" s="311"/>
      <c r="BF359" s="311"/>
      <c r="BG359" s="311"/>
      <c r="BH359" s="311"/>
      <c r="BI359" s="311"/>
      <c r="BJ359" s="311"/>
      <c r="BK359" s="311"/>
      <c r="BL359" s="311"/>
      <c r="BM359" s="311"/>
      <c r="BN359" s="311"/>
      <c r="BO359" s="311"/>
      <c r="BP359" s="311"/>
      <c r="BQ359" s="311"/>
      <c r="BR359" s="311"/>
      <c r="BS359" s="311"/>
      <c r="BT359" s="311"/>
      <c r="BU359" s="311"/>
      <c r="BV359" s="311"/>
      <c r="BW359" s="311"/>
      <c r="BX359" s="311"/>
      <c r="BY359" s="311"/>
      <c r="BZ359" s="311"/>
      <c r="CA359" s="311"/>
      <c r="CB359" s="311"/>
      <c r="CC359" s="311"/>
      <c r="CD359" s="311"/>
      <c r="CE359" s="311"/>
      <c r="CF359" s="311"/>
    </row>
    <row r="360" spans="1:84" ht="12.65" customHeight="1" x14ac:dyDescent="0.35">
      <c r="A360" s="369" t="s">
        <v>428</v>
      </c>
      <c r="B360" s="368" t="s">
        <v>256</v>
      </c>
      <c r="C360" s="376">
        <v>56132907.240000002</v>
      </c>
      <c r="D360" s="371"/>
      <c r="E360" s="371"/>
      <c r="F360" s="311"/>
      <c r="G360" s="311"/>
      <c r="H360" s="311"/>
      <c r="I360" s="311"/>
      <c r="J360" s="311"/>
      <c r="K360" s="311"/>
      <c r="L360" s="311"/>
      <c r="M360" s="311"/>
      <c r="N360" s="311"/>
      <c r="O360" s="311"/>
      <c r="P360" s="311"/>
      <c r="Q360" s="311"/>
      <c r="R360" s="311"/>
      <c r="S360" s="311"/>
      <c r="T360" s="311"/>
      <c r="U360" s="311"/>
      <c r="V360" s="311"/>
      <c r="W360" s="311"/>
      <c r="X360" s="311"/>
      <c r="Y360" s="311"/>
      <c r="Z360" s="311"/>
      <c r="AA360" s="311"/>
      <c r="AB360" s="311"/>
      <c r="AC360" s="311"/>
      <c r="AD360" s="311"/>
      <c r="AE360" s="311"/>
      <c r="AF360" s="311"/>
      <c r="AG360" s="311"/>
      <c r="AH360" s="311"/>
      <c r="AI360" s="311"/>
      <c r="AJ360" s="311"/>
      <c r="AK360" s="311"/>
      <c r="AL360" s="311"/>
      <c r="AM360" s="311"/>
      <c r="AN360" s="311"/>
      <c r="AO360" s="311"/>
      <c r="AP360" s="311"/>
      <c r="AQ360" s="311"/>
      <c r="AR360" s="311"/>
      <c r="AS360" s="311"/>
      <c r="AT360" s="311"/>
      <c r="AU360" s="311"/>
      <c r="AV360" s="311"/>
      <c r="AW360" s="311"/>
      <c r="AX360" s="311"/>
      <c r="AY360" s="311"/>
      <c r="AZ360" s="311"/>
      <c r="BA360" s="311"/>
      <c r="BB360" s="311"/>
      <c r="BC360" s="311"/>
      <c r="BD360" s="311"/>
      <c r="BE360" s="311"/>
      <c r="BF360" s="311"/>
      <c r="BG360" s="311"/>
      <c r="BH360" s="311"/>
      <c r="BI360" s="311"/>
      <c r="BJ360" s="311"/>
      <c r="BK360" s="311"/>
      <c r="BL360" s="311"/>
      <c r="BM360" s="311"/>
      <c r="BN360" s="311"/>
      <c r="BO360" s="311"/>
      <c r="BP360" s="311"/>
      <c r="BQ360" s="311"/>
      <c r="BR360" s="311"/>
      <c r="BS360" s="311"/>
      <c r="BT360" s="311"/>
      <c r="BU360" s="311"/>
      <c r="BV360" s="311"/>
      <c r="BW360" s="311"/>
      <c r="BX360" s="311"/>
      <c r="BY360" s="311"/>
      <c r="BZ360" s="311"/>
      <c r="CA360" s="311"/>
      <c r="CB360" s="311"/>
      <c r="CC360" s="311"/>
      <c r="CD360" s="311"/>
      <c r="CE360" s="311"/>
      <c r="CF360" s="311"/>
    </row>
    <row r="361" spans="1:84" ht="12.65" customHeight="1" x14ac:dyDescent="0.35">
      <c r="A361" s="369" t="s">
        <v>429</v>
      </c>
      <c r="B361" s="368" t="s">
        <v>256</v>
      </c>
      <c r="C361" s="376">
        <v>207395664.94999999</v>
      </c>
      <c r="D361" s="371"/>
      <c r="E361" s="371"/>
      <c r="F361" s="311"/>
      <c r="G361" s="311"/>
      <c r="H361" s="311"/>
      <c r="I361" s="311"/>
      <c r="J361" s="311"/>
      <c r="K361" s="311"/>
      <c r="L361" s="311"/>
      <c r="M361" s="311"/>
      <c r="N361" s="311"/>
      <c r="O361" s="311"/>
      <c r="P361" s="311"/>
      <c r="Q361" s="311"/>
      <c r="R361" s="311"/>
      <c r="S361" s="311"/>
      <c r="T361" s="311"/>
      <c r="U361" s="311"/>
      <c r="V361" s="311"/>
      <c r="W361" s="311"/>
      <c r="X361" s="311"/>
      <c r="Y361" s="311"/>
      <c r="Z361" s="311"/>
      <c r="AA361" s="311"/>
      <c r="AB361" s="311"/>
      <c r="AC361" s="311"/>
      <c r="AD361" s="311"/>
      <c r="AE361" s="311"/>
      <c r="AF361" s="311"/>
      <c r="AG361" s="311"/>
      <c r="AH361" s="311"/>
      <c r="AI361" s="311"/>
      <c r="AJ361" s="311"/>
      <c r="AK361" s="311"/>
      <c r="AL361" s="311"/>
      <c r="AM361" s="311"/>
      <c r="AN361" s="311"/>
      <c r="AO361" s="311"/>
      <c r="AP361" s="311"/>
      <c r="AQ361" s="311"/>
      <c r="AR361" s="311"/>
      <c r="AS361" s="311"/>
      <c r="AT361" s="311"/>
      <c r="AU361" s="311"/>
      <c r="AV361" s="311"/>
      <c r="AW361" s="311"/>
      <c r="AX361" s="311"/>
      <c r="AY361" s="311"/>
      <c r="AZ361" s="311"/>
      <c r="BA361" s="311"/>
      <c r="BB361" s="311"/>
      <c r="BC361" s="311"/>
      <c r="BD361" s="311"/>
      <c r="BE361" s="311"/>
      <c r="BF361" s="311"/>
      <c r="BG361" s="311"/>
      <c r="BH361" s="311"/>
      <c r="BI361" s="311"/>
      <c r="BJ361" s="311"/>
      <c r="BK361" s="311"/>
      <c r="BL361" s="311"/>
      <c r="BM361" s="311"/>
      <c r="BN361" s="311"/>
      <c r="BO361" s="311"/>
      <c r="BP361" s="311"/>
      <c r="BQ361" s="311"/>
      <c r="BR361" s="311"/>
      <c r="BS361" s="311"/>
      <c r="BT361" s="311"/>
      <c r="BU361" s="311"/>
      <c r="BV361" s="311"/>
      <c r="BW361" s="311"/>
      <c r="BX361" s="311"/>
      <c r="BY361" s="311"/>
      <c r="BZ361" s="311"/>
      <c r="CA361" s="311"/>
      <c r="CB361" s="311"/>
      <c r="CC361" s="311"/>
      <c r="CD361" s="311"/>
      <c r="CE361" s="311"/>
      <c r="CF361" s="311"/>
    </row>
    <row r="362" spans="1:84" ht="12.65" customHeight="1" x14ac:dyDescent="0.35">
      <c r="A362" s="369" t="s">
        <v>430</v>
      </c>
      <c r="B362" s="371"/>
      <c r="C362" s="378"/>
      <c r="D362" s="371">
        <v>263528572.19</v>
      </c>
      <c r="E362" s="371"/>
      <c r="F362" s="311"/>
      <c r="G362" s="311"/>
      <c r="H362" s="311"/>
      <c r="I362" s="311"/>
      <c r="J362" s="311"/>
      <c r="K362" s="311"/>
      <c r="L362" s="311"/>
      <c r="M362" s="311"/>
      <c r="N362" s="311"/>
      <c r="O362" s="311"/>
      <c r="P362" s="311"/>
      <c r="Q362" s="311"/>
      <c r="R362" s="311"/>
      <c r="S362" s="311"/>
      <c r="T362" s="311"/>
      <c r="U362" s="311"/>
      <c r="V362" s="311"/>
      <c r="W362" s="311"/>
      <c r="X362" s="311"/>
      <c r="Y362" s="311"/>
      <c r="Z362" s="311"/>
      <c r="AA362" s="311"/>
      <c r="AB362" s="311"/>
      <c r="AC362" s="311"/>
      <c r="AD362" s="311"/>
      <c r="AE362" s="311"/>
      <c r="AF362" s="311"/>
      <c r="AG362" s="311"/>
      <c r="AH362" s="311"/>
      <c r="AI362" s="311"/>
      <c r="AJ362" s="311"/>
      <c r="AK362" s="311"/>
      <c r="AL362" s="311"/>
      <c r="AM362" s="311"/>
      <c r="AN362" s="311"/>
      <c r="AO362" s="311"/>
      <c r="AP362" s="311"/>
      <c r="AQ362" s="311"/>
      <c r="AR362" s="311"/>
      <c r="AS362" s="311"/>
      <c r="AT362" s="311"/>
      <c r="AU362" s="311"/>
      <c r="AV362" s="311"/>
      <c r="AW362" s="311"/>
      <c r="AX362" s="311"/>
      <c r="AY362" s="311"/>
      <c r="AZ362" s="311"/>
      <c r="BA362" s="311"/>
      <c r="BB362" s="311"/>
      <c r="BC362" s="311"/>
      <c r="BD362" s="311"/>
      <c r="BE362" s="311"/>
      <c r="BF362" s="311"/>
      <c r="BG362" s="311"/>
      <c r="BH362" s="311"/>
      <c r="BI362" s="311"/>
      <c r="BJ362" s="311"/>
      <c r="BK362" s="311"/>
      <c r="BL362" s="311"/>
      <c r="BM362" s="311"/>
      <c r="BN362" s="311"/>
      <c r="BO362" s="311"/>
      <c r="BP362" s="311"/>
      <c r="BQ362" s="311"/>
      <c r="BR362" s="311"/>
      <c r="BS362" s="311"/>
      <c r="BT362" s="311"/>
      <c r="BU362" s="311"/>
      <c r="BV362" s="311"/>
      <c r="BW362" s="311"/>
      <c r="BX362" s="311"/>
      <c r="BY362" s="311"/>
      <c r="BZ362" s="311"/>
      <c r="CA362" s="311"/>
      <c r="CB362" s="311"/>
      <c r="CC362" s="311"/>
      <c r="CD362" s="311"/>
      <c r="CE362" s="311"/>
      <c r="CF362" s="311"/>
    </row>
    <row r="363" spans="1:84" ht="12.65" customHeight="1" x14ac:dyDescent="0.35">
      <c r="A363" s="393" t="s">
        <v>431</v>
      </c>
      <c r="B363" s="393"/>
      <c r="C363" s="393"/>
      <c r="D363" s="393"/>
      <c r="E363" s="393"/>
      <c r="F363" s="311"/>
      <c r="G363" s="311"/>
      <c r="H363" s="311"/>
      <c r="I363" s="311"/>
      <c r="J363" s="311"/>
      <c r="K363" s="311"/>
      <c r="L363" s="311"/>
      <c r="M363" s="311"/>
      <c r="N363" s="311"/>
      <c r="O363" s="311"/>
      <c r="P363" s="311"/>
      <c r="Q363" s="311"/>
      <c r="R363" s="311"/>
      <c r="S363" s="311"/>
      <c r="T363" s="311"/>
      <c r="U363" s="311"/>
      <c r="V363" s="311"/>
      <c r="W363" s="311"/>
      <c r="X363" s="311"/>
      <c r="Y363" s="311"/>
      <c r="Z363" s="311"/>
      <c r="AA363" s="311"/>
      <c r="AB363" s="311"/>
      <c r="AC363" s="311"/>
      <c r="AD363" s="311"/>
      <c r="AE363" s="311"/>
      <c r="AF363" s="311"/>
      <c r="AG363" s="311"/>
      <c r="AH363" s="311"/>
      <c r="AI363" s="311"/>
      <c r="AJ363" s="311"/>
      <c r="AK363" s="311"/>
      <c r="AL363" s="311"/>
      <c r="AM363" s="311"/>
      <c r="AN363" s="311"/>
      <c r="AO363" s="311"/>
      <c r="AP363" s="311"/>
      <c r="AQ363" s="311"/>
      <c r="AR363" s="311"/>
      <c r="AS363" s="311"/>
      <c r="AT363" s="311"/>
      <c r="AU363" s="311"/>
      <c r="AV363" s="311"/>
      <c r="AW363" s="311"/>
      <c r="AX363" s="311"/>
      <c r="AY363" s="311"/>
      <c r="AZ363" s="311"/>
      <c r="BA363" s="311"/>
      <c r="BB363" s="311"/>
      <c r="BC363" s="311"/>
      <c r="BD363" s="311"/>
      <c r="BE363" s="311"/>
      <c r="BF363" s="311"/>
      <c r="BG363" s="311"/>
      <c r="BH363" s="311"/>
      <c r="BI363" s="311"/>
      <c r="BJ363" s="311"/>
      <c r="BK363" s="311"/>
      <c r="BL363" s="311"/>
      <c r="BM363" s="311"/>
      <c r="BN363" s="311"/>
      <c r="BO363" s="311"/>
      <c r="BP363" s="311"/>
      <c r="BQ363" s="311"/>
      <c r="BR363" s="311"/>
      <c r="BS363" s="311"/>
      <c r="BT363" s="311"/>
      <c r="BU363" s="311"/>
      <c r="BV363" s="311"/>
      <c r="BW363" s="311"/>
      <c r="BX363" s="311"/>
      <c r="BY363" s="311"/>
      <c r="BZ363" s="311"/>
      <c r="CA363" s="311"/>
      <c r="CB363" s="311"/>
      <c r="CC363" s="311"/>
      <c r="CD363" s="311"/>
      <c r="CE363" s="311"/>
      <c r="CF363" s="311"/>
    </row>
    <row r="364" spans="1:84" ht="12.65" customHeight="1" x14ac:dyDescent="0.35">
      <c r="A364" s="369" t="s">
        <v>1255</v>
      </c>
      <c r="B364" s="393"/>
      <c r="C364" s="376">
        <v>4642552.5999999996</v>
      </c>
      <c r="D364" s="371"/>
      <c r="E364" s="393"/>
      <c r="F364" s="311"/>
      <c r="G364" s="311"/>
      <c r="H364" s="311"/>
      <c r="I364" s="311"/>
      <c r="J364" s="311"/>
      <c r="K364" s="311"/>
      <c r="L364" s="311"/>
      <c r="M364" s="311"/>
      <c r="N364" s="311"/>
      <c r="O364" s="311"/>
      <c r="P364" s="311"/>
      <c r="Q364" s="311"/>
      <c r="R364" s="311"/>
      <c r="S364" s="311"/>
      <c r="T364" s="311"/>
      <c r="U364" s="311"/>
      <c r="V364" s="311"/>
      <c r="W364" s="311"/>
      <c r="X364" s="311"/>
      <c r="Y364" s="311"/>
      <c r="Z364" s="311"/>
      <c r="AA364" s="311"/>
      <c r="AB364" s="311"/>
      <c r="AC364" s="311"/>
      <c r="AD364" s="311"/>
      <c r="AE364" s="311"/>
      <c r="AF364" s="311"/>
      <c r="AG364" s="311"/>
      <c r="AH364" s="311"/>
      <c r="AI364" s="311"/>
      <c r="AJ364" s="311"/>
      <c r="AK364" s="311"/>
      <c r="AL364" s="311"/>
      <c r="AM364" s="311"/>
      <c r="AN364" s="311"/>
      <c r="AO364" s="311"/>
      <c r="AP364" s="311"/>
      <c r="AQ364" s="311"/>
      <c r="AR364" s="311"/>
      <c r="AS364" s="311"/>
      <c r="AT364" s="311"/>
      <c r="AU364" s="311"/>
      <c r="AV364" s="311"/>
      <c r="AW364" s="311"/>
      <c r="AX364" s="311"/>
      <c r="AY364" s="311"/>
      <c r="AZ364" s="311"/>
      <c r="BA364" s="311"/>
      <c r="BB364" s="311"/>
      <c r="BC364" s="311"/>
      <c r="BD364" s="311"/>
      <c r="BE364" s="311"/>
      <c r="BF364" s="311"/>
      <c r="BG364" s="311"/>
      <c r="BH364" s="311"/>
      <c r="BI364" s="311"/>
      <c r="BJ364" s="311"/>
      <c r="BK364" s="311"/>
      <c r="BL364" s="311"/>
      <c r="BM364" s="311"/>
      <c r="BN364" s="311"/>
      <c r="BO364" s="311"/>
      <c r="BP364" s="311"/>
      <c r="BQ364" s="311"/>
      <c r="BR364" s="311"/>
      <c r="BS364" s="311"/>
      <c r="BT364" s="311"/>
      <c r="BU364" s="311"/>
      <c r="BV364" s="311"/>
      <c r="BW364" s="311"/>
      <c r="BX364" s="311"/>
      <c r="BY364" s="311"/>
      <c r="BZ364" s="311"/>
      <c r="CA364" s="311"/>
      <c r="CB364" s="311"/>
      <c r="CC364" s="311"/>
      <c r="CD364" s="311"/>
      <c r="CE364" s="311"/>
      <c r="CF364" s="311"/>
    </row>
    <row r="365" spans="1:84" ht="12.65" customHeight="1" x14ac:dyDescent="0.35">
      <c r="A365" s="369" t="s">
        <v>432</v>
      </c>
      <c r="B365" s="368" t="s">
        <v>256</v>
      </c>
      <c r="C365" s="376">
        <v>148157147.44</v>
      </c>
      <c r="D365" s="371"/>
      <c r="E365" s="371"/>
      <c r="F365" s="311"/>
      <c r="G365" s="311"/>
      <c r="H365" s="311"/>
      <c r="I365" s="311"/>
      <c r="J365" s="311"/>
      <c r="K365" s="311"/>
      <c r="L365" s="311"/>
      <c r="M365" s="311"/>
      <c r="N365" s="311"/>
      <c r="O365" s="311"/>
      <c r="P365" s="311"/>
      <c r="Q365" s="311"/>
      <c r="R365" s="311"/>
      <c r="S365" s="311"/>
      <c r="T365" s="311"/>
      <c r="U365" s="311"/>
      <c r="V365" s="311"/>
      <c r="W365" s="311"/>
      <c r="X365" s="311"/>
      <c r="Y365" s="311"/>
      <c r="Z365" s="311"/>
      <c r="AA365" s="311"/>
      <c r="AB365" s="311"/>
      <c r="AC365" s="311"/>
      <c r="AD365" s="311"/>
      <c r="AE365" s="311"/>
      <c r="AF365" s="311"/>
      <c r="AG365" s="311"/>
      <c r="AH365" s="311"/>
      <c r="AI365" s="311"/>
      <c r="AJ365" s="311"/>
      <c r="AK365" s="311"/>
      <c r="AL365" s="311"/>
      <c r="AM365" s="311"/>
      <c r="AN365" s="311"/>
      <c r="AO365" s="311"/>
      <c r="AP365" s="311"/>
      <c r="AQ365" s="311"/>
      <c r="AR365" s="311"/>
      <c r="AS365" s="311"/>
      <c r="AT365" s="311"/>
      <c r="AU365" s="311"/>
      <c r="AV365" s="311"/>
      <c r="AW365" s="311"/>
      <c r="AX365" s="311"/>
      <c r="AY365" s="311"/>
      <c r="AZ365" s="311"/>
      <c r="BA365" s="311"/>
      <c r="BB365" s="311"/>
      <c r="BC365" s="311"/>
      <c r="BD365" s="311"/>
      <c r="BE365" s="311"/>
      <c r="BF365" s="311"/>
      <c r="BG365" s="311"/>
      <c r="BH365" s="311"/>
      <c r="BI365" s="311"/>
      <c r="BJ365" s="311"/>
      <c r="BK365" s="311"/>
      <c r="BL365" s="311"/>
      <c r="BM365" s="311"/>
      <c r="BN365" s="311"/>
      <c r="BO365" s="311"/>
      <c r="BP365" s="311"/>
      <c r="BQ365" s="311"/>
      <c r="BR365" s="311"/>
      <c r="BS365" s="311"/>
      <c r="BT365" s="311"/>
      <c r="BU365" s="311"/>
      <c r="BV365" s="311"/>
      <c r="BW365" s="311"/>
      <c r="BX365" s="311"/>
      <c r="BY365" s="311"/>
      <c r="BZ365" s="311"/>
      <c r="CA365" s="311"/>
      <c r="CB365" s="311"/>
      <c r="CC365" s="311"/>
      <c r="CD365" s="311"/>
      <c r="CE365" s="311"/>
      <c r="CF365" s="311"/>
    </row>
    <row r="366" spans="1:84" ht="12.65" customHeight="1" x14ac:dyDescent="0.35">
      <c r="A366" s="369" t="s">
        <v>433</v>
      </c>
      <c r="B366" s="368" t="s">
        <v>256</v>
      </c>
      <c r="C366" s="376">
        <v>4857163.9000000004</v>
      </c>
      <c r="D366" s="371"/>
      <c r="E366" s="371"/>
      <c r="F366" s="311"/>
      <c r="G366" s="311"/>
      <c r="H366" s="311"/>
      <c r="I366" s="311"/>
      <c r="J366" s="311"/>
      <c r="K366" s="311"/>
      <c r="L366" s="311"/>
      <c r="M366" s="311"/>
      <c r="N366" s="311"/>
      <c r="O366" s="311"/>
      <c r="P366" s="311"/>
      <c r="Q366" s="311"/>
      <c r="R366" s="311"/>
      <c r="S366" s="311"/>
      <c r="T366" s="311"/>
      <c r="U366" s="311"/>
      <c r="V366" s="311"/>
      <c r="W366" s="311"/>
      <c r="X366" s="311"/>
      <c r="Y366" s="311"/>
      <c r="Z366" s="311"/>
      <c r="AA366" s="311"/>
      <c r="AB366" s="311"/>
      <c r="AC366" s="311"/>
      <c r="AD366" s="311"/>
      <c r="AE366" s="311"/>
      <c r="AF366" s="311"/>
      <c r="AG366" s="311"/>
      <c r="AH366" s="311"/>
      <c r="AI366" s="311"/>
      <c r="AJ366" s="311"/>
      <c r="AK366" s="311"/>
      <c r="AL366" s="311"/>
      <c r="AM366" s="311"/>
      <c r="AN366" s="311"/>
      <c r="AO366" s="311"/>
      <c r="AP366" s="311"/>
      <c r="AQ366" s="311"/>
      <c r="AR366" s="311"/>
      <c r="AS366" s="311"/>
      <c r="AT366" s="311"/>
      <c r="AU366" s="311"/>
      <c r="AV366" s="311"/>
      <c r="AW366" s="311"/>
      <c r="AX366" s="311"/>
      <c r="AY366" s="311"/>
      <c r="AZ366" s="311"/>
      <c r="BA366" s="311"/>
      <c r="BB366" s="311"/>
      <c r="BC366" s="311"/>
      <c r="BD366" s="311"/>
      <c r="BE366" s="311"/>
      <c r="BF366" s="311"/>
      <c r="BG366" s="311"/>
      <c r="BH366" s="311"/>
      <c r="BI366" s="311"/>
      <c r="BJ366" s="311"/>
      <c r="BK366" s="311"/>
      <c r="BL366" s="311"/>
      <c r="BM366" s="311"/>
      <c r="BN366" s="311"/>
      <c r="BO366" s="311"/>
      <c r="BP366" s="311"/>
      <c r="BQ366" s="311"/>
      <c r="BR366" s="311"/>
      <c r="BS366" s="311"/>
      <c r="BT366" s="311"/>
      <c r="BU366" s="311"/>
      <c r="BV366" s="311"/>
      <c r="BW366" s="311"/>
      <c r="BX366" s="311"/>
      <c r="BY366" s="311"/>
      <c r="BZ366" s="311"/>
      <c r="CA366" s="311"/>
      <c r="CB366" s="311"/>
      <c r="CC366" s="311"/>
      <c r="CD366" s="311"/>
      <c r="CE366" s="311"/>
      <c r="CF366" s="311"/>
    </row>
    <row r="367" spans="1:84" ht="12.65" customHeight="1" x14ac:dyDescent="0.35">
      <c r="A367" s="369" t="s">
        <v>434</v>
      </c>
      <c r="B367" s="368" t="s">
        <v>256</v>
      </c>
      <c r="C367" s="376">
        <v>2227141.3000000007</v>
      </c>
      <c r="D367" s="371"/>
      <c r="E367" s="371"/>
      <c r="F367" s="311"/>
      <c r="G367" s="311"/>
      <c r="H367" s="311"/>
      <c r="I367" s="311"/>
      <c r="J367" s="311"/>
      <c r="K367" s="311"/>
      <c r="L367" s="311"/>
      <c r="M367" s="311"/>
      <c r="N367" s="311"/>
      <c r="O367" s="311"/>
      <c r="P367" s="311"/>
      <c r="Q367" s="311"/>
      <c r="R367" s="311"/>
      <c r="S367" s="311"/>
      <c r="T367" s="311"/>
      <c r="U367" s="311"/>
      <c r="V367" s="311"/>
      <c r="W367" s="311"/>
      <c r="X367" s="311"/>
      <c r="Y367" s="311"/>
      <c r="Z367" s="311"/>
      <c r="AA367" s="311"/>
      <c r="AB367" s="311"/>
      <c r="AC367" s="311"/>
      <c r="AD367" s="311"/>
      <c r="AE367" s="311"/>
      <c r="AF367" s="311"/>
      <c r="AG367" s="311"/>
      <c r="AH367" s="311"/>
      <c r="AI367" s="311"/>
      <c r="AJ367" s="311"/>
      <c r="AK367" s="311"/>
      <c r="AL367" s="311"/>
      <c r="AM367" s="311"/>
      <c r="AN367" s="311"/>
      <c r="AO367" s="311"/>
      <c r="AP367" s="311"/>
      <c r="AQ367" s="311"/>
      <c r="AR367" s="311"/>
      <c r="AS367" s="311"/>
      <c r="AT367" s="311"/>
      <c r="AU367" s="311"/>
      <c r="AV367" s="311"/>
      <c r="AW367" s="311"/>
      <c r="AX367" s="311"/>
      <c r="AY367" s="311"/>
      <c r="AZ367" s="311"/>
      <c r="BA367" s="311"/>
      <c r="BB367" s="311"/>
      <c r="BC367" s="311"/>
      <c r="BD367" s="311"/>
      <c r="BE367" s="311"/>
      <c r="BF367" s="311"/>
      <c r="BG367" s="311"/>
      <c r="BH367" s="311"/>
      <c r="BI367" s="311"/>
      <c r="BJ367" s="311"/>
      <c r="BK367" s="311"/>
      <c r="BL367" s="311"/>
      <c r="BM367" s="311"/>
      <c r="BN367" s="311"/>
      <c r="BO367" s="311"/>
      <c r="BP367" s="311"/>
      <c r="BQ367" s="311"/>
      <c r="BR367" s="311"/>
      <c r="BS367" s="311"/>
      <c r="BT367" s="311"/>
      <c r="BU367" s="311"/>
      <c r="BV367" s="311"/>
      <c r="BW367" s="311"/>
      <c r="BX367" s="311"/>
      <c r="BY367" s="311"/>
      <c r="BZ367" s="311"/>
      <c r="CA367" s="311"/>
      <c r="CB367" s="311"/>
      <c r="CC367" s="311"/>
      <c r="CD367" s="311"/>
      <c r="CE367" s="311"/>
      <c r="CF367" s="311"/>
    </row>
    <row r="368" spans="1:84" ht="12.65" customHeight="1" x14ac:dyDescent="0.35">
      <c r="A368" s="369" t="s">
        <v>359</v>
      </c>
      <c r="B368" s="371"/>
      <c r="C368" s="378"/>
      <c r="D368" s="371">
        <v>159884005.24000001</v>
      </c>
      <c r="E368" s="371"/>
      <c r="F368" s="311"/>
      <c r="G368" s="311"/>
      <c r="H368" s="311"/>
      <c r="I368" s="311"/>
      <c r="J368" s="311"/>
      <c r="K368" s="311"/>
      <c r="L368" s="311"/>
      <c r="M368" s="311"/>
      <c r="N368" s="311"/>
      <c r="O368" s="311"/>
      <c r="P368" s="311"/>
      <c r="Q368" s="311"/>
      <c r="R368" s="311"/>
      <c r="S368" s="311"/>
      <c r="T368" s="311"/>
      <c r="U368" s="311"/>
      <c r="V368" s="311"/>
      <c r="W368" s="311"/>
      <c r="X368" s="311"/>
      <c r="Y368" s="311"/>
      <c r="Z368" s="311"/>
      <c r="AA368" s="311"/>
      <c r="AB368" s="311"/>
      <c r="AC368" s="311"/>
      <c r="AD368" s="311"/>
      <c r="AE368" s="311"/>
      <c r="AF368" s="311"/>
      <c r="AG368" s="311"/>
      <c r="AH368" s="311"/>
      <c r="AI368" s="311"/>
      <c r="AJ368" s="311"/>
      <c r="AK368" s="311"/>
      <c r="AL368" s="311"/>
      <c r="AM368" s="311"/>
      <c r="AN368" s="311"/>
      <c r="AO368" s="311"/>
      <c r="AP368" s="311"/>
      <c r="AQ368" s="311"/>
      <c r="AR368" s="311"/>
      <c r="AS368" s="311"/>
      <c r="AT368" s="311"/>
      <c r="AU368" s="311"/>
      <c r="AV368" s="311"/>
      <c r="AW368" s="311"/>
      <c r="AX368" s="311"/>
      <c r="AY368" s="311"/>
      <c r="AZ368" s="311"/>
      <c r="BA368" s="311"/>
      <c r="BB368" s="311"/>
      <c r="BC368" s="311"/>
      <c r="BD368" s="311"/>
      <c r="BE368" s="311"/>
      <c r="BF368" s="311"/>
      <c r="BG368" s="311"/>
      <c r="BH368" s="311"/>
      <c r="BI368" s="311"/>
      <c r="BJ368" s="311"/>
      <c r="BK368" s="311"/>
      <c r="BL368" s="311"/>
      <c r="BM368" s="311"/>
      <c r="BN368" s="311"/>
      <c r="BO368" s="311"/>
      <c r="BP368" s="311"/>
      <c r="BQ368" s="311"/>
      <c r="BR368" s="311"/>
      <c r="BS368" s="311"/>
      <c r="BT368" s="311"/>
      <c r="BU368" s="311"/>
      <c r="BV368" s="311"/>
      <c r="BW368" s="311"/>
      <c r="BX368" s="311"/>
      <c r="BY368" s="311"/>
      <c r="BZ368" s="311"/>
      <c r="CA368" s="311"/>
      <c r="CB368" s="311"/>
      <c r="CC368" s="311"/>
      <c r="CD368" s="311"/>
      <c r="CE368" s="311"/>
      <c r="CF368" s="311"/>
    </row>
    <row r="369" spans="1:84" ht="12.65" customHeight="1" x14ac:dyDescent="0.35">
      <c r="A369" s="369" t="s">
        <v>435</v>
      </c>
      <c r="B369" s="371"/>
      <c r="C369" s="378"/>
      <c r="D369" s="371">
        <v>103644566.94999999</v>
      </c>
      <c r="E369" s="371"/>
      <c r="F369" s="311"/>
      <c r="G369" s="311"/>
      <c r="H369" s="311"/>
      <c r="I369" s="311"/>
      <c r="J369" s="311"/>
      <c r="K369" s="311"/>
      <c r="L369" s="311"/>
      <c r="M369" s="311"/>
      <c r="N369" s="311"/>
      <c r="O369" s="311"/>
      <c r="P369" s="311"/>
      <c r="Q369" s="311"/>
      <c r="R369" s="311"/>
      <c r="S369" s="311"/>
      <c r="T369" s="311"/>
      <c r="U369" s="311"/>
      <c r="V369" s="311"/>
      <c r="W369" s="311"/>
      <c r="X369" s="311"/>
      <c r="Y369" s="311"/>
      <c r="Z369" s="311"/>
      <c r="AA369" s="311"/>
      <c r="AB369" s="311"/>
      <c r="AC369" s="311"/>
      <c r="AD369" s="311"/>
      <c r="AE369" s="311"/>
      <c r="AF369" s="311"/>
      <c r="AG369" s="311"/>
      <c r="AH369" s="311"/>
      <c r="AI369" s="311"/>
      <c r="AJ369" s="311"/>
      <c r="AK369" s="311"/>
      <c r="AL369" s="311"/>
      <c r="AM369" s="311"/>
      <c r="AN369" s="311"/>
      <c r="AO369" s="311"/>
      <c r="AP369" s="311"/>
      <c r="AQ369" s="311"/>
      <c r="AR369" s="311"/>
      <c r="AS369" s="311"/>
      <c r="AT369" s="311"/>
      <c r="AU369" s="311"/>
      <c r="AV369" s="311"/>
      <c r="AW369" s="311"/>
      <c r="AX369" s="311"/>
      <c r="AY369" s="311"/>
      <c r="AZ369" s="311"/>
      <c r="BA369" s="311"/>
      <c r="BB369" s="311"/>
      <c r="BC369" s="311"/>
      <c r="BD369" s="311"/>
      <c r="BE369" s="311"/>
      <c r="BF369" s="311"/>
      <c r="BG369" s="311"/>
      <c r="BH369" s="311"/>
      <c r="BI369" s="311"/>
      <c r="BJ369" s="311"/>
      <c r="BK369" s="311"/>
      <c r="BL369" s="311"/>
      <c r="BM369" s="311"/>
      <c r="BN369" s="311"/>
      <c r="BO369" s="311"/>
      <c r="BP369" s="311"/>
      <c r="BQ369" s="311"/>
      <c r="BR369" s="311"/>
      <c r="BS369" s="311"/>
      <c r="BT369" s="311"/>
      <c r="BU369" s="311"/>
      <c r="BV369" s="311"/>
      <c r="BW369" s="311"/>
      <c r="BX369" s="311"/>
      <c r="BY369" s="311"/>
      <c r="BZ369" s="311"/>
      <c r="CA369" s="311"/>
      <c r="CB369" s="311"/>
      <c r="CC369" s="311"/>
      <c r="CD369" s="311"/>
      <c r="CE369" s="311"/>
      <c r="CF369" s="311"/>
    </row>
    <row r="370" spans="1:84" ht="12.65" customHeight="1" x14ac:dyDescent="0.35">
      <c r="A370" s="393" t="s">
        <v>436</v>
      </c>
      <c r="B370" s="393"/>
      <c r="C370" s="393"/>
      <c r="D370" s="393"/>
      <c r="E370" s="393"/>
      <c r="F370" s="311"/>
      <c r="G370" s="311"/>
      <c r="H370" s="311"/>
      <c r="I370" s="311"/>
      <c r="J370" s="311"/>
      <c r="K370" s="311"/>
      <c r="L370" s="311"/>
      <c r="M370" s="311"/>
      <c r="N370" s="311"/>
      <c r="O370" s="311"/>
      <c r="P370" s="311"/>
      <c r="Q370" s="311"/>
      <c r="R370" s="311"/>
      <c r="S370" s="311"/>
      <c r="T370" s="311"/>
      <c r="U370" s="311"/>
      <c r="V370" s="311"/>
      <c r="W370" s="311"/>
      <c r="X370" s="311"/>
      <c r="Y370" s="311"/>
      <c r="Z370" s="311"/>
      <c r="AA370" s="311"/>
      <c r="AB370" s="311"/>
      <c r="AC370" s="311"/>
      <c r="AD370" s="311"/>
      <c r="AE370" s="311"/>
      <c r="AF370" s="311"/>
      <c r="AG370" s="311"/>
      <c r="AH370" s="311"/>
      <c r="AI370" s="311"/>
      <c r="AJ370" s="311"/>
      <c r="AK370" s="311"/>
      <c r="AL370" s="311"/>
      <c r="AM370" s="311"/>
      <c r="AN370" s="311"/>
      <c r="AO370" s="311"/>
      <c r="AP370" s="311"/>
      <c r="AQ370" s="311"/>
      <c r="AR370" s="311"/>
      <c r="AS370" s="311"/>
      <c r="AT370" s="311"/>
      <c r="AU370" s="311"/>
      <c r="AV370" s="311"/>
      <c r="AW370" s="311"/>
      <c r="AX370" s="311"/>
      <c r="AY370" s="311"/>
      <c r="AZ370" s="311"/>
      <c r="BA370" s="311"/>
      <c r="BB370" s="311"/>
      <c r="BC370" s="311"/>
      <c r="BD370" s="311"/>
      <c r="BE370" s="311"/>
      <c r="BF370" s="311"/>
      <c r="BG370" s="311"/>
      <c r="BH370" s="311"/>
      <c r="BI370" s="311"/>
      <c r="BJ370" s="311"/>
      <c r="BK370" s="311"/>
      <c r="BL370" s="311"/>
      <c r="BM370" s="311"/>
      <c r="BN370" s="311"/>
      <c r="BO370" s="311"/>
      <c r="BP370" s="311"/>
      <c r="BQ370" s="311"/>
      <c r="BR370" s="311"/>
      <c r="BS370" s="311"/>
      <c r="BT370" s="311"/>
      <c r="BU370" s="311"/>
      <c r="BV370" s="311"/>
      <c r="BW370" s="311"/>
      <c r="BX370" s="311"/>
      <c r="BY370" s="311"/>
      <c r="BZ370" s="311"/>
      <c r="CA370" s="311"/>
      <c r="CB370" s="311"/>
      <c r="CC370" s="311"/>
      <c r="CD370" s="311"/>
      <c r="CE370" s="311"/>
      <c r="CF370" s="311"/>
    </row>
    <row r="371" spans="1:84" ht="12.65" customHeight="1" x14ac:dyDescent="0.35">
      <c r="A371" s="369" t="s">
        <v>437</v>
      </c>
      <c r="B371" s="368" t="s">
        <v>256</v>
      </c>
      <c r="C371" s="376">
        <v>6587359.669999999</v>
      </c>
      <c r="D371" s="371"/>
      <c r="E371" s="371"/>
      <c r="F371" s="311"/>
      <c r="G371" s="311"/>
      <c r="H371" s="311"/>
      <c r="I371" s="311"/>
      <c r="J371" s="311"/>
      <c r="K371" s="311"/>
      <c r="L371" s="311"/>
      <c r="M371" s="311"/>
      <c r="N371" s="311"/>
      <c r="O371" s="311"/>
      <c r="P371" s="311"/>
      <c r="Q371" s="311"/>
      <c r="R371" s="311"/>
      <c r="S371" s="311"/>
      <c r="T371" s="311"/>
      <c r="U371" s="311"/>
      <c r="V371" s="311"/>
      <c r="W371" s="311"/>
      <c r="X371" s="311"/>
      <c r="Y371" s="311"/>
      <c r="Z371" s="311"/>
      <c r="AA371" s="311"/>
      <c r="AB371" s="311"/>
      <c r="AC371" s="311"/>
      <c r="AD371" s="311"/>
      <c r="AE371" s="311"/>
      <c r="AF371" s="311"/>
      <c r="AG371" s="311"/>
      <c r="AH371" s="311"/>
      <c r="AI371" s="311"/>
      <c r="AJ371" s="311"/>
      <c r="AK371" s="311"/>
      <c r="AL371" s="311"/>
      <c r="AM371" s="311"/>
      <c r="AN371" s="311"/>
      <c r="AO371" s="311"/>
      <c r="AP371" s="311"/>
      <c r="AQ371" s="311"/>
      <c r="AR371" s="311"/>
      <c r="AS371" s="311"/>
      <c r="AT371" s="311"/>
      <c r="AU371" s="311"/>
      <c r="AV371" s="311"/>
      <c r="AW371" s="311"/>
      <c r="AX371" s="311"/>
      <c r="AY371" s="311"/>
      <c r="AZ371" s="311"/>
      <c r="BA371" s="311"/>
      <c r="BB371" s="311"/>
      <c r="BC371" s="311"/>
      <c r="BD371" s="311"/>
      <c r="BE371" s="311"/>
      <c r="BF371" s="311"/>
      <c r="BG371" s="311"/>
      <c r="BH371" s="311"/>
      <c r="BI371" s="311"/>
      <c r="BJ371" s="311"/>
      <c r="BK371" s="311"/>
      <c r="BL371" s="311"/>
      <c r="BM371" s="311"/>
      <c r="BN371" s="311"/>
      <c r="BO371" s="311"/>
      <c r="BP371" s="311"/>
      <c r="BQ371" s="311"/>
      <c r="BR371" s="311"/>
      <c r="BS371" s="311"/>
      <c r="BT371" s="311"/>
      <c r="BU371" s="311"/>
      <c r="BV371" s="311"/>
      <c r="BW371" s="311"/>
      <c r="BX371" s="311"/>
      <c r="BY371" s="311"/>
      <c r="BZ371" s="311"/>
      <c r="CA371" s="311"/>
      <c r="CB371" s="311"/>
      <c r="CC371" s="311"/>
      <c r="CD371" s="311"/>
      <c r="CE371" s="311"/>
      <c r="CF371" s="311"/>
    </row>
    <row r="372" spans="1:84" ht="12.65" customHeight="1" x14ac:dyDescent="0.35">
      <c r="A372" s="369" t="s">
        <v>438</v>
      </c>
      <c r="B372" s="368" t="s">
        <v>256</v>
      </c>
      <c r="C372" s="376">
        <v>2266077.4200000004</v>
      </c>
      <c r="D372" s="371"/>
      <c r="E372" s="371"/>
      <c r="F372" s="311"/>
      <c r="G372" s="311"/>
      <c r="H372" s="311"/>
      <c r="I372" s="311"/>
      <c r="J372" s="311"/>
      <c r="K372" s="311"/>
      <c r="L372" s="311"/>
      <c r="M372" s="311"/>
      <c r="N372" s="311"/>
      <c r="O372" s="311"/>
      <c r="P372" s="311"/>
      <c r="Q372" s="311"/>
      <c r="R372" s="311"/>
      <c r="S372" s="311"/>
      <c r="T372" s="311"/>
      <c r="U372" s="311"/>
      <c r="V372" s="311"/>
      <c r="W372" s="311"/>
      <c r="X372" s="311"/>
      <c r="Y372" s="311"/>
      <c r="Z372" s="311"/>
      <c r="AA372" s="311"/>
      <c r="AB372" s="311"/>
      <c r="AC372" s="311"/>
      <c r="AD372" s="311"/>
      <c r="AE372" s="311"/>
      <c r="AF372" s="311"/>
      <c r="AG372" s="311"/>
      <c r="AH372" s="311"/>
      <c r="AI372" s="311"/>
      <c r="AJ372" s="311"/>
      <c r="AK372" s="311"/>
      <c r="AL372" s="311"/>
      <c r="AM372" s="311"/>
      <c r="AN372" s="311"/>
      <c r="AO372" s="311"/>
      <c r="AP372" s="311"/>
      <c r="AQ372" s="311"/>
      <c r="AR372" s="311"/>
      <c r="AS372" s="311"/>
      <c r="AT372" s="311"/>
      <c r="AU372" s="311"/>
      <c r="AV372" s="311"/>
      <c r="AW372" s="311"/>
      <c r="AX372" s="311"/>
      <c r="AY372" s="311"/>
      <c r="AZ372" s="311"/>
      <c r="BA372" s="311"/>
      <c r="BB372" s="311"/>
      <c r="BC372" s="311"/>
      <c r="BD372" s="311"/>
      <c r="BE372" s="311"/>
      <c r="BF372" s="311"/>
      <c r="BG372" s="311"/>
      <c r="BH372" s="311"/>
      <c r="BI372" s="311"/>
      <c r="BJ372" s="311"/>
      <c r="BK372" s="311"/>
      <c r="BL372" s="311"/>
      <c r="BM372" s="311"/>
      <c r="BN372" s="311"/>
      <c r="BO372" s="311"/>
      <c r="BP372" s="311"/>
      <c r="BQ372" s="311"/>
      <c r="BR372" s="311"/>
      <c r="BS372" s="311"/>
      <c r="BT372" s="311"/>
      <c r="BU372" s="311"/>
      <c r="BV372" s="311"/>
      <c r="BW372" s="311"/>
      <c r="BX372" s="311"/>
      <c r="BY372" s="311"/>
      <c r="BZ372" s="311"/>
      <c r="CA372" s="311"/>
      <c r="CB372" s="311"/>
      <c r="CC372" s="311"/>
      <c r="CD372" s="311"/>
      <c r="CE372" s="311"/>
      <c r="CF372" s="311"/>
    </row>
    <row r="373" spans="1:84" ht="12.65" customHeight="1" x14ac:dyDescent="0.35">
      <c r="A373" s="369" t="s">
        <v>439</v>
      </c>
      <c r="B373" s="371"/>
      <c r="C373" s="378"/>
      <c r="D373" s="371">
        <v>8853437.0899999999</v>
      </c>
      <c r="E373" s="371"/>
      <c r="F373" s="311"/>
      <c r="G373" s="311"/>
      <c r="H373" s="311"/>
      <c r="I373" s="311"/>
      <c r="J373" s="311"/>
      <c r="K373" s="311"/>
      <c r="L373" s="311"/>
      <c r="M373" s="311"/>
      <c r="N373" s="311"/>
      <c r="O373" s="311"/>
      <c r="P373" s="311"/>
      <c r="Q373" s="311"/>
      <c r="R373" s="311"/>
      <c r="S373" s="311"/>
      <c r="T373" s="311"/>
      <c r="U373" s="311"/>
      <c r="V373" s="311"/>
      <c r="W373" s="311"/>
      <c r="X373" s="311"/>
      <c r="Y373" s="311"/>
      <c r="Z373" s="311"/>
      <c r="AA373" s="311"/>
      <c r="AB373" s="311"/>
      <c r="AC373" s="311"/>
      <c r="AD373" s="311"/>
      <c r="AE373" s="311"/>
      <c r="AF373" s="311"/>
      <c r="AG373" s="311"/>
      <c r="AH373" s="311"/>
      <c r="AI373" s="311"/>
      <c r="AJ373" s="311"/>
      <c r="AK373" s="311"/>
      <c r="AL373" s="311"/>
      <c r="AM373" s="311"/>
      <c r="AN373" s="311"/>
      <c r="AO373" s="311"/>
      <c r="AP373" s="311"/>
      <c r="AQ373" s="311"/>
      <c r="AR373" s="311"/>
      <c r="AS373" s="311"/>
      <c r="AT373" s="311"/>
      <c r="AU373" s="311"/>
      <c r="AV373" s="311"/>
      <c r="AW373" s="311"/>
      <c r="AX373" s="311"/>
      <c r="AY373" s="311"/>
      <c r="AZ373" s="311"/>
      <c r="BA373" s="311"/>
      <c r="BB373" s="311"/>
      <c r="BC373" s="311"/>
      <c r="BD373" s="311"/>
      <c r="BE373" s="311"/>
      <c r="BF373" s="311"/>
      <c r="BG373" s="311"/>
      <c r="BH373" s="311"/>
      <c r="BI373" s="311"/>
      <c r="BJ373" s="311"/>
      <c r="BK373" s="311"/>
      <c r="BL373" s="311"/>
      <c r="BM373" s="311"/>
      <c r="BN373" s="311"/>
      <c r="BO373" s="311"/>
      <c r="BP373" s="311"/>
      <c r="BQ373" s="311"/>
      <c r="BR373" s="311"/>
      <c r="BS373" s="311"/>
      <c r="BT373" s="311"/>
      <c r="BU373" s="311"/>
      <c r="BV373" s="311"/>
      <c r="BW373" s="311"/>
      <c r="BX373" s="311"/>
      <c r="BY373" s="311"/>
      <c r="BZ373" s="311"/>
      <c r="CA373" s="311"/>
      <c r="CB373" s="311"/>
      <c r="CC373" s="311"/>
      <c r="CD373" s="311"/>
      <c r="CE373" s="311"/>
      <c r="CF373" s="311"/>
    </row>
    <row r="374" spans="1:84" ht="12.65" customHeight="1" x14ac:dyDescent="0.35">
      <c r="A374" s="369" t="s">
        <v>440</v>
      </c>
      <c r="B374" s="371"/>
      <c r="C374" s="378"/>
      <c r="D374" s="371">
        <v>112498004.03999999</v>
      </c>
      <c r="E374" s="371"/>
      <c r="F374" s="311"/>
      <c r="G374" s="311"/>
      <c r="H374" s="311"/>
      <c r="I374" s="311"/>
      <c r="J374" s="311"/>
      <c r="K374" s="311"/>
      <c r="L374" s="311"/>
      <c r="M374" s="311"/>
      <c r="N374" s="311"/>
      <c r="O374" s="311"/>
      <c r="P374" s="311"/>
      <c r="Q374" s="311"/>
      <c r="R374" s="311"/>
      <c r="S374" s="311"/>
      <c r="T374" s="311"/>
      <c r="U374" s="311"/>
      <c r="V374" s="311"/>
      <c r="W374" s="311"/>
      <c r="X374" s="311"/>
      <c r="Y374" s="311"/>
      <c r="Z374" s="311"/>
      <c r="AA374" s="311"/>
      <c r="AB374" s="311"/>
      <c r="AC374" s="311"/>
      <c r="AD374" s="311"/>
      <c r="AE374" s="311"/>
      <c r="AF374" s="311"/>
      <c r="AG374" s="311"/>
      <c r="AH374" s="311"/>
      <c r="AI374" s="311"/>
      <c r="AJ374" s="311"/>
      <c r="AK374" s="311"/>
      <c r="AL374" s="311"/>
      <c r="AM374" s="311"/>
      <c r="AN374" s="311"/>
      <c r="AO374" s="311"/>
      <c r="AP374" s="311"/>
      <c r="AQ374" s="311"/>
      <c r="AR374" s="311"/>
      <c r="AS374" s="311"/>
      <c r="AT374" s="311"/>
      <c r="AU374" s="311"/>
      <c r="AV374" s="311"/>
      <c r="AW374" s="311"/>
      <c r="AX374" s="311"/>
      <c r="AY374" s="311"/>
      <c r="AZ374" s="311"/>
      <c r="BA374" s="311"/>
      <c r="BB374" s="311"/>
      <c r="BC374" s="311"/>
      <c r="BD374" s="311"/>
      <c r="BE374" s="311"/>
      <c r="BF374" s="311"/>
      <c r="BG374" s="311"/>
      <c r="BH374" s="311"/>
      <c r="BI374" s="311"/>
      <c r="BJ374" s="311"/>
      <c r="BK374" s="311"/>
      <c r="BL374" s="311"/>
      <c r="BM374" s="311"/>
      <c r="BN374" s="311"/>
      <c r="BO374" s="311"/>
      <c r="BP374" s="311"/>
      <c r="BQ374" s="311"/>
      <c r="BR374" s="311"/>
      <c r="BS374" s="311"/>
      <c r="BT374" s="311"/>
      <c r="BU374" s="311"/>
      <c r="BV374" s="311"/>
      <c r="BW374" s="311"/>
      <c r="BX374" s="311"/>
      <c r="BY374" s="311"/>
      <c r="BZ374" s="311"/>
      <c r="CA374" s="311"/>
      <c r="CB374" s="311"/>
      <c r="CC374" s="311"/>
      <c r="CD374" s="311"/>
      <c r="CE374" s="311"/>
      <c r="CF374" s="311"/>
    </row>
    <row r="375" spans="1:84" ht="12.65" customHeight="1" x14ac:dyDescent="0.35">
      <c r="A375" s="369"/>
      <c r="B375" s="371"/>
      <c r="C375" s="378"/>
      <c r="D375" s="371"/>
      <c r="E375" s="371"/>
      <c r="F375" s="311"/>
      <c r="G375" s="311"/>
      <c r="H375" s="311"/>
      <c r="I375" s="311"/>
      <c r="J375" s="311"/>
      <c r="K375" s="311"/>
      <c r="L375" s="311"/>
      <c r="M375" s="311"/>
      <c r="N375" s="311"/>
      <c r="O375" s="311"/>
      <c r="P375" s="311"/>
      <c r="Q375" s="311"/>
      <c r="R375" s="311"/>
      <c r="S375" s="311"/>
      <c r="T375" s="311"/>
      <c r="U375" s="311"/>
      <c r="V375" s="311"/>
      <c r="W375" s="311"/>
      <c r="X375" s="311"/>
      <c r="Y375" s="311"/>
      <c r="Z375" s="311"/>
      <c r="AA375" s="311"/>
      <c r="AB375" s="311"/>
      <c r="AC375" s="311"/>
      <c r="AD375" s="311"/>
      <c r="AE375" s="311"/>
      <c r="AF375" s="311"/>
      <c r="AG375" s="311"/>
      <c r="AH375" s="311"/>
      <c r="AI375" s="311"/>
      <c r="AJ375" s="311"/>
      <c r="AK375" s="311"/>
      <c r="AL375" s="311"/>
      <c r="AM375" s="311"/>
      <c r="AN375" s="311"/>
      <c r="AO375" s="311"/>
      <c r="AP375" s="311"/>
      <c r="AQ375" s="311"/>
      <c r="AR375" s="311"/>
      <c r="AS375" s="311"/>
      <c r="AT375" s="311"/>
      <c r="AU375" s="311"/>
      <c r="AV375" s="311"/>
      <c r="AW375" s="311"/>
      <c r="AX375" s="311"/>
      <c r="AY375" s="311"/>
      <c r="AZ375" s="311"/>
      <c r="BA375" s="311"/>
      <c r="BB375" s="311"/>
      <c r="BC375" s="311"/>
      <c r="BD375" s="311"/>
      <c r="BE375" s="311"/>
      <c r="BF375" s="311"/>
      <c r="BG375" s="311"/>
      <c r="BH375" s="311"/>
      <c r="BI375" s="311"/>
      <c r="BJ375" s="311"/>
      <c r="BK375" s="311"/>
      <c r="BL375" s="311"/>
      <c r="BM375" s="311"/>
      <c r="BN375" s="311"/>
      <c r="BO375" s="311"/>
      <c r="BP375" s="311"/>
      <c r="BQ375" s="311"/>
      <c r="BR375" s="311"/>
      <c r="BS375" s="311"/>
      <c r="BT375" s="311"/>
      <c r="BU375" s="311"/>
      <c r="BV375" s="311"/>
      <c r="BW375" s="311"/>
      <c r="BX375" s="311"/>
      <c r="BY375" s="311"/>
      <c r="BZ375" s="311"/>
      <c r="CA375" s="311"/>
      <c r="CB375" s="311"/>
      <c r="CC375" s="311"/>
      <c r="CD375" s="311"/>
      <c r="CE375" s="311"/>
      <c r="CF375" s="311"/>
    </row>
    <row r="376" spans="1:84" ht="12.65" customHeight="1" x14ac:dyDescent="0.35">
      <c r="A376" s="369"/>
      <c r="B376" s="371"/>
      <c r="C376" s="378"/>
      <c r="D376" s="371"/>
      <c r="E376" s="371"/>
      <c r="F376" s="311"/>
      <c r="G376" s="311"/>
      <c r="H376" s="311"/>
      <c r="I376" s="311"/>
      <c r="J376" s="311"/>
      <c r="K376" s="311"/>
      <c r="L376" s="311"/>
      <c r="M376" s="311"/>
      <c r="N376" s="311"/>
      <c r="O376" s="311"/>
      <c r="P376" s="311"/>
      <c r="Q376" s="311"/>
      <c r="R376" s="311"/>
      <c r="S376" s="311"/>
      <c r="T376" s="311"/>
      <c r="U376" s="311"/>
      <c r="V376" s="311"/>
      <c r="W376" s="311"/>
      <c r="X376" s="311"/>
      <c r="Y376" s="311"/>
      <c r="Z376" s="311"/>
      <c r="AA376" s="311"/>
      <c r="AB376" s="311"/>
      <c r="AC376" s="311"/>
      <c r="AD376" s="311"/>
      <c r="AE376" s="311"/>
      <c r="AF376" s="311"/>
      <c r="AG376" s="311"/>
      <c r="AH376" s="311"/>
      <c r="AI376" s="311"/>
      <c r="AJ376" s="311"/>
      <c r="AK376" s="311"/>
      <c r="AL376" s="311"/>
      <c r="AM376" s="311"/>
      <c r="AN376" s="311"/>
      <c r="AO376" s="311"/>
      <c r="AP376" s="311"/>
      <c r="AQ376" s="311"/>
      <c r="AR376" s="311"/>
      <c r="AS376" s="311"/>
      <c r="AT376" s="311"/>
      <c r="AU376" s="311"/>
      <c r="AV376" s="311"/>
      <c r="AW376" s="311"/>
      <c r="AX376" s="311"/>
      <c r="AY376" s="311"/>
      <c r="AZ376" s="311"/>
      <c r="BA376" s="311"/>
      <c r="BB376" s="311"/>
      <c r="BC376" s="311"/>
      <c r="BD376" s="311"/>
      <c r="BE376" s="311"/>
      <c r="BF376" s="311"/>
      <c r="BG376" s="311"/>
      <c r="BH376" s="311"/>
      <c r="BI376" s="311"/>
      <c r="BJ376" s="311"/>
      <c r="BK376" s="311"/>
      <c r="BL376" s="311"/>
      <c r="BM376" s="311"/>
      <c r="BN376" s="311"/>
      <c r="BO376" s="311"/>
      <c r="BP376" s="311"/>
      <c r="BQ376" s="311"/>
      <c r="BR376" s="311"/>
      <c r="BS376" s="311"/>
      <c r="BT376" s="311"/>
      <c r="BU376" s="311"/>
      <c r="BV376" s="311"/>
      <c r="BW376" s="311"/>
      <c r="BX376" s="311"/>
      <c r="BY376" s="311"/>
      <c r="BZ376" s="311"/>
      <c r="CA376" s="311"/>
      <c r="CB376" s="311"/>
      <c r="CC376" s="311"/>
      <c r="CD376" s="311"/>
      <c r="CE376" s="311"/>
      <c r="CF376" s="311"/>
    </row>
    <row r="377" spans="1:84" ht="12.65" customHeight="1" x14ac:dyDescent="0.35">
      <c r="A377" s="369"/>
      <c r="B377" s="371"/>
      <c r="C377" s="378"/>
      <c r="D377" s="371"/>
      <c r="E377" s="371"/>
      <c r="F377" s="311"/>
      <c r="G377" s="311"/>
      <c r="H377" s="311"/>
      <c r="I377" s="311"/>
      <c r="J377" s="311"/>
      <c r="K377" s="311"/>
      <c r="L377" s="311"/>
      <c r="M377" s="311"/>
      <c r="N377" s="311"/>
      <c r="O377" s="311"/>
      <c r="P377" s="311"/>
      <c r="Q377" s="311"/>
      <c r="R377" s="311"/>
      <c r="S377" s="311"/>
      <c r="T377" s="311"/>
      <c r="U377" s="311"/>
      <c r="V377" s="311"/>
      <c r="W377" s="311"/>
      <c r="X377" s="311"/>
      <c r="Y377" s="311"/>
      <c r="Z377" s="311"/>
      <c r="AA377" s="311"/>
      <c r="AB377" s="311"/>
      <c r="AC377" s="311"/>
      <c r="AD377" s="311"/>
      <c r="AE377" s="311"/>
      <c r="AF377" s="311"/>
      <c r="AG377" s="311"/>
      <c r="AH377" s="311"/>
      <c r="AI377" s="311"/>
      <c r="AJ377" s="311"/>
      <c r="AK377" s="311"/>
      <c r="AL377" s="311"/>
      <c r="AM377" s="311"/>
      <c r="AN377" s="311"/>
      <c r="AO377" s="311"/>
      <c r="AP377" s="311"/>
      <c r="AQ377" s="311"/>
      <c r="AR377" s="311"/>
      <c r="AS377" s="311"/>
      <c r="AT377" s="311"/>
      <c r="AU377" s="311"/>
      <c r="AV377" s="311"/>
      <c r="AW377" s="311"/>
      <c r="AX377" s="311"/>
      <c r="AY377" s="311"/>
      <c r="AZ377" s="311"/>
      <c r="BA377" s="311"/>
      <c r="BB377" s="311"/>
      <c r="BC377" s="311"/>
      <c r="BD377" s="311"/>
      <c r="BE377" s="311"/>
      <c r="BF377" s="311"/>
      <c r="BG377" s="311"/>
      <c r="BH377" s="311"/>
      <c r="BI377" s="311"/>
      <c r="BJ377" s="311"/>
      <c r="BK377" s="311"/>
      <c r="BL377" s="311"/>
      <c r="BM377" s="311"/>
      <c r="BN377" s="311"/>
      <c r="BO377" s="311"/>
      <c r="BP377" s="311"/>
      <c r="BQ377" s="311"/>
      <c r="BR377" s="311"/>
      <c r="BS377" s="311"/>
      <c r="BT377" s="311"/>
      <c r="BU377" s="311"/>
      <c r="BV377" s="311"/>
      <c r="BW377" s="311"/>
      <c r="BX377" s="311"/>
      <c r="BY377" s="311"/>
      <c r="BZ377" s="311"/>
      <c r="CA377" s="311"/>
      <c r="CB377" s="311"/>
      <c r="CC377" s="311"/>
      <c r="CD377" s="311"/>
      <c r="CE377" s="311"/>
      <c r="CF377" s="311"/>
    </row>
    <row r="378" spans="1:84" ht="12.65" customHeight="1" x14ac:dyDescent="0.35">
      <c r="A378" s="393" t="s">
        <v>441</v>
      </c>
      <c r="B378" s="393"/>
      <c r="C378" s="393"/>
      <c r="D378" s="393"/>
      <c r="E378" s="393"/>
      <c r="F378" s="311"/>
      <c r="G378" s="311"/>
      <c r="H378" s="311"/>
      <c r="I378" s="311"/>
      <c r="J378" s="311"/>
      <c r="K378" s="311"/>
      <c r="L378" s="311"/>
      <c r="M378" s="311"/>
      <c r="N378" s="311"/>
      <c r="O378" s="311"/>
      <c r="P378" s="311"/>
      <c r="Q378" s="311"/>
      <c r="R378" s="311"/>
      <c r="S378" s="311"/>
      <c r="T378" s="311"/>
      <c r="U378" s="311"/>
      <c r="V378" s="311"/>
      <c r="W378" s="311"/>
      <c r="X378" s="311"/>
      <c r="Y378" s="311"/>
      <c r="Z378" s="311"/>
      <c r="AA378" s="311"/>
      <c r="AB378" s="311"/>
      <c r="AC378" s="311"/>
      <c r="AD378" s="311"/>
      <c r="AE378" s="311"/>
      <c r="AF378" s="311"/>
      <c r="AG378" s="311"/>
      <c r="AH378" s="311"/>
      <c r="AI378" s="311"/>
      <c r="AJ378" s="311"/>
      <c r="AK378" s="311"/>
      <c r="AL378" s="311"/>
      <c r="AM378" s="311"/>
      <c r="AN378" s="311"/>
      <c r="AO378" s="311"/>
      <c r="AP378" s="311"/>
      <c r="AQ378" s="311"/>
      <c r="AR378" s="311"/>
      <c r="AS378" s="311"/>
      <c r="AT378" s="311"/>
      <c r="AU378" s="311"/>
      <c r="AV378" s="311"/>
      <c r="AW378" s="311"/>
      <c r="AX378" s="311"/>
      <c r="AY378" s="311"/>
      <c r="AZ378" s="311"/>
      <c r="BA378" s="311"/>
      <c r="BB378" s="311"/>
      <c r="BC378" s="311"/>
      <c r="BD378" s="311"/>
      <c r="BE378" s="311"/>
      <c r="BF378" s="311"/>
      <c r="BG378" s="311"/>
      <c r="BH378" s="311"/>
      <c r="BI378" s="311"/>
      <c r="BJ378" s="311"/>
      <c r="BK378" s="311"/>
      <c r="BL378" s="311"/>
      <c r="BM378" s="311"/>
      <c r="BN378" s="311"/>
      <c r="BO378" s="311"/>
      <c r="BP378" s="311"/>
      <c r="BQ378" s="311"/>
      <c r="BR378" s="311"/>
      <c r="BS378" s="311"/>
      <c r="BT378" s="311"/>
      <c r="BU378" s="311"/>
      <c r="BV378" s="311"/>
      <c r="BW378" s="311"/>
      <c r="BX378" s="311"/>
      <c r="BY378" s="311"/>
      <c r="BZ378" s="311"/>
      <c r="CA378" s="311"/>
      <c r="CB378" s="311"/>
      <c r="CC378" s="311"/>
      <c r="CD378" s="311"/>
      <c r="CE378" s="311"/>
      <c r="CF378" s="311"/>
    </row>
    <row r="379" spans="1:84" ht="12.65" customHeight="1" x14ac:dyDescent="0.35">
      <c r="A379" s="369" t="s">
        <v>442</v>
      </c>
      <c r="B379" s="368" t="s">
        <v>256</v>
      </c>
      <c r="C379" s="376">
        <v>50758870.729999997</v>
      </c>
      <c r="D379" s="371"/>
      <c r="E379" s="371"/>
      <c r="F379" s="311"/>
      <c r="G379" s="311"/>
      <c r="H379" s="311"/>
      <c r="I379" s="311"/>
      <c r="J379" s="311"/>
      <c r="K379" s="311"/>
      <c r="L379" s="311"/>
      <c r="M379" s="311"/>
      <c r="N379" s="311"/>
      <c r="O379" s="311"/>
      <c r="P379" s="311"/>
      <c r="Q379" s="311"/>
      <c r="R379" s="311"/>
      <c r="S379" s="311"/>
      <c r="T379" s="311"/>
      <c r="U379" s="311"/>
      <c r="V379" s="311"/>
      <c r="W379" s="311"/>
      <c r="X379" s="311"/>
      <c r="Y379" s="311"/>
      <c r="Z379" s="311"/>
      <c r="AA379" s="311"/>
      <c r="AB379" s="311"/>
      <c r="AC379" s="311"/>
      <c r="AD379" s="311"/>
      <c r="AE379" s="311"/>
      <c r="AF379" s="311"/>
      <c r="AG379" s="311"/>
      <c r="AH379" s="311"/>
      <c r="AI379" s="311"/>
      <c r="AJ379" s="311"/>
      <c r="AK379" s="311"/>
      <c r="AL379" s="311"/>
      <c r="AM379" s="311"/>
      <c r="AN379" s="311"/>
      <c r="AO379" s="311"/>
      <c r="AP379" s="311"/>
      <c r="AQ379" s="311"/>
      <c r="AR379" s="311"/>
      <c r="AS379" s="311"/>
      <c r="AT379" s="311"/>
      <c r="AU379" s="311"/>
      <c r="AV379" s="311"/>
      <c r="AW379" s="311"/>
      <c r="AX379" s="311"/>
      <c r="AY379" s="311"/>
      <c r="AZ379" s="311"/>
      <c r="BA379" s="311"/>
      <c r="BB379" s="311"/>
      <c r="BC379" s="311"/>
      <c r="BD379" s="311"/>
      <c r="BE379" s="311"/>
      <c r="BF379" s="311"/>
      <c r="BG379" s="311"/>
      <c r="BH379" s="311"/>
      <c r="BI379" s="311"/>
      <c r="BJ379" s="311"/>
      <c r="BK379" s="311"/>
      <c r="BL379" s="311"/>
      <c r="BM379" s="311"/>
      <c r="BN379" s="311"/>
      <c r="BO379" s="311"/>
      <c r="BP379" s="311"/>
      <c r="BQ379" s="311"/>
      <c r="BR379" s="311"/>
      <c r="BS379" s="311"/>
      <c r="BT379" s="311"/>
      <c r="BU379" s="311"/>
      <c r="BV379" s="311"/>
      <c r="BW379" s="311"/>
      <c r="BX379" s="311"/>
      <c r="BY379" s="311"/>
      <c r="BZ379" s="311"/>
      <c r="CA379" s="311"/>
      <c r="CB379" s="311"/>
      <c r="CC379" s="311"/>
      <c r="CD379" s="311"/>
      <c r="CE379" s="311"/>
      <c r="CF379" s="311"/>
    </row>
    <row r="380" spans="1:84" ht="12.65" customHeight="1" x14ac:dyDescent="0.35">
      <c r="A380" s="369" t="s">
        <v>3</v>
      </c>
      <c r="B380" s="368" t="s">
        <v>256</v>
      </c>
      <c r="C380" s="376">
        <v>14630645.09</v>
      </c>
      <c r="D380" s="371"/>
      <c r="E380" s="371"/>
      <c r="F380" s="311"/>
      <c r="G380" s="311"/>
      <c r="H380" s="311"/>
      <c r="I380" s="311"/>
      <c r="J380" s="311"/>
      <c r="K380" s="311"/>
      <c r="L380" s="311"/>
      <c r="M380" s="311"/>
      <c r="N380" s="311"/>
      <c r="O380" s="311"/>
      <c r="P380" s="311"/>
      <c r="Q380" s="311"/>
      <c r="R380" s="311"/>
      <c r="S380" s="311"/>
      <c r="T380" s="311"/>
      <c r="U380" s="311"/>
      <c r="V380" s="311"/>
      <c r="W380" s="311"/>
      <c r="X380" s="311"/>
      <c r="Y380" s="311"/>
      <c r="Z380" s="311"/>
      <c r="AA380" s="311"/>
      <c r="AB380" s="311"/>
      <c r="AC380" s="311"/>
      <c r="AD380" s="311"/>
      <c r="AE380" s="311"/>
      <c r="AF380" s="311"/>
      <c r="AG380" s="311"/>
      <c r="AH380" s="311"/>
      <c r="AI380" s="311"/>
      <c r="AJ380" s="311"/>
      <c r="AK380" s="311"/>
      <c r="AL380" s="311"/>
      <c r="AM380" s="311"/>
      <c r="AN380" s="311"/>
      <c r="AO380" s="311"/>
      <c r="AP380" s="311"/>
      <c r="AQ380" s="311"/>
      <c r="AR380" s="311"/>
      <c r="AS380" s="311"/>
      <c r="AT380" s="311"/>
      <c r="AU380" s="311"/>
      <c r="AV380" s="311"/>
      <c r="AW380" s="311"/>
      <c r="AX380" s="311"/>
      <c r="AY380" s="311"/>
      <c r="AZ380" s="311"/>
      <c r="BA380" s="311"/>
      <c r="BB380" s="311"/>
      <c r="BC380" s="311"/>
      <c r="BD380" s="311"/>
      <c r="BE380" s="311"/>
      <c r="BF380" s="311"/>
      <c r="BG380" s="311"/>
      <c r="BH380" s="311"/>
      <c r="BI380" s="311"/>
      <c r="BJ380" s="311"/>
      <c r="BK380" s="311"/>
      <c r="BL380" s="311"/>
      <c r="BM380" s="311"/>
      <c r="BN380" s="311"/>
      <c r="BO380" s="311"/>
      <c r="BP380" s="311"/>
      <c r="BQ380" s="311"/>
      <c r="BR380" s="311"/>
      <c r="BS380" s="311"/>
      <c r="BT380" s="311"/>
      <c r="BU380" s="311"/>
      <c r="BV380" s="311"/>
      <c r="BW380" s="311"/>
      <c r="BX380" s="311"/>
      <c r="BY380" s="311"/>
      <c r="BZ380" s="311"/>
      <c r="CA380" s="311"/>
      <c r="CB380" s="311"/>
      <c r="CC380" s="311"/>
      <c r="CD380" s="311"/>
      <c r="CE380" s="311"/>
      <c r="CF380" s="311"/>
    </row>
    <row r="381" spans="1:84" ht="12.65" customHeight="1" x14ac:dyDescent="0.35">
      <c r="A381" s="369" t="s">
        <v>236</v>
      </c>
      <c r="B381" s="368" t="s">
        <v>256</v>
      </c>
      <c r="C381" s="376">
        <v>5938956.7300000004</v>
      </c>
      <c r="D381" s="371"/>
      <c r="E381" s="371"/>
      <c r="F381" s="311"/>
      <c r="G381" s="311"/>
      <c r="H381" s="311"/>
      <c r="I381" s="311"/>
      <c r="J381" s="311"/>
      <c r="K381" s="311"/>
      <c r="L381" s="311"/>
      <c r="M381" s="311"/>
      <c r="N381" s="311"/>
      <c r="O381" s="311"/>
      <c r="P381" s="311"/>
      <c r="Q381" s="311"/>
      <c r="R381" s="311"/>
      <c r="S381" s="311"/>
      <c r="T381" s="311"/>
      <c r="U381" s="311"/>
      <c r="V381" s="311"/>
      <c r="W381" s="311"/>
      <c r="X381" s="311"/>
      <c r="Y381" s="311"/>
      <c r="Z381" s="311"/>
      <c r="AA381" s="311"/>
      <c r="AB381" s="311"/>
      <c r="AC381" s="311"/>
      <c r="AD381" s="311"/>
      <c r="AE381" s="311"/>
      <c r="AF381" s="311"/>
      <c r="AG381" s="311"/>
      <c r="AH381" s="311"/>
      <c r="AI381" s="311"/>
      <c r="AJ381" s="311"/>
      <c r="AK381" s="311"/>
      <c r="AL381" s="311"/>
      <c r="AM381" s="311"/>
      <c r="AN381" s="311"/>
      <c r="AO381" s="311"/>
      <c r="AP381" s="311"/>
      <c r="AQ381" s="311"/>
      <c r="AR381" s="311"/>
      <c r="AS381" s="311"/>
      <c r="AT381" s="311"/>
      <c r="AU381" s="311"/>
      <c r="AV381" s="311"/>
      <c r="AW381" s="311"/>
      <c r="AX381" s="311"/>
      <c r="AY381" s="311"/>
      <c r="AZ381" s="311"/>
      <c r="BA381" s="311"/>
      <c r="BB381" s="311"/>
      <c r="BC381" s="311"/>
      <c r="BD381" s="311"/>
      <c r="BE381" s="311"/>
      <c r="BF381" s="311"/>
      <c r="BG381" s="311"/>
      <c r="BH381" s="311"/>
      <c r="BI381" s="311"/>
      <c r="BJ381" s="311"/>
      <c r="BK381" s="311"/>
      <c r="BL381" s="311"/>
      <c r="BM381" s="311"/>
      <c r="BN381" s="311"/>
      <c r="BO381" s="311"/>
      <c r="BP381" s="311"/>
      <c r="BQ381" s="311"/>
      <c r="BR381" s="311"/>
      <c r="BS381" s="311"/>
      <c r="BT381" s="311"/>
      <c r="BU381" s="311"/>
      <c r="BV381" s="311"/>
      <c r="BW381" s="311"/>
      <c r="BX381" s="311"/>
      <c r="BY381" s="311"/>
      <c r="BZ381" s="311"/>
      <c r="CA381" s="311"/>
      <c r="CB381" s="311"/>
      <c r="CC381" s="311"/>
      <c r="CD381" s="311"/>
      <c r="CE381" s="311"/>
      <c r="CF381" s="311"/>
    </row>
    <row r="382" spans="1:84" ht="12.65" customHeight="1" x14ac:dyDescent="0.35">
      <c r="A382" s="369" t="s">
        <v>443</v>
      </c>
      <c r="B382" s="368" t="s">
        <v>256</v>
      </c>
      <c r="C382" s="376">
        <v>13254622.659999998</v>
      </c>
      <c r="D382" s="371"/>
      <c r="E382" s="371"/>
      <c r="F382" s="311"/>
      <c r="G382" s="311"/>
      <c r="H382" s="311"/>
      <c r="I382" s="311"/>
      <c r="J382" s="311"/>
      <c r="K382" s="311"/>
      <c r="L382" s="311"/>
      <c r="M382" s="311"/>
      <c r="N382" s="311"/>
      <c r="O382" s="311"/>
      <c r="P382" s="311"/>
      <c r="Q382" s="311"/>
      <c r="R382" s="311"/>
      <c r="S382" s="311"/>
      <c r="T382" s="311"/>
      <c r="U382" s="311"/>
      <c r="V382" s="311"/>
      <c r="W382" s="311"/>
      <c r="X382" s="311"/>
      <c r="Y382" s="311"/>
      <c r="Z382" s="311"/>
      <c r="AA382" s="311"/>
      <c r="AB382" s="311"/>
      <c r="AC382" s="311"/>
      <c r="AD382" s="311"/>
      <c r="AE382" s="311"/>
      <c r="AF382" s="311"/>
      <c r="AG382" s="311"/>
      <c r="AH382" s="311"/>
      <c r="AI382" s="311"/>
      <c r="AJ382" s="311"/>
      <c r="AK382" s="311"/>
      <c r="AL382" s="311"/>
      <c r="AM382" s="311"/>
      <c r="AN382" s="311"/>
      <c r="AO382" s="311"/>
      <c r="AP382" s="311"/>
      <c r="AQ382" s="311"/>
      <c r="AR382" s="311"/>
      <c r="AS382" s="311"/>
      <c r="AT382" s="311"/>
      <c r="AU382" s="311"/>
      <c r="AV382" s="311"/>
      <c r="AW382" s="311"/>
      <c r="AX382" s="311"/>
      <c r="AY382" s="311"/>
      <c r="AZ382" s="311"/>
      <c r="BA382" s="311"/>
      <c r="BB382" s="311"/>
      <c r="BC382" s="311"/>
      <c r="BD382" s="311"/>
      <c r="BE382" s="311"/>
      <c r="BF382" s="311"/>
      <c r="BG382" s="311"/>
      <c r="BH382" s="311"/>
      <c r="BI382" s="311"/>
      <c r="BJ382" s="311"/>
      <c r="BK382" s="311"/>
      <c r="BL382" s="311"/>
      <c r="BM382" s="311"/>
      <c r="BN382" s="311"/>
      <c r="BO382" s="311"/>
      <c r="BP382" s="311"/>
      <c r="BQ382" s="311"/>
      <c r="BR382" s="311"/>
      <c r="BS382" s="311"/>
      <c r="BT382" s="311"/>
      <c r="BU382" s="311"/>
      <c r="BV382" s="311"/>
      <c r="BW382" s="311"/>
      <c r="BX382" s="311"/>
      <c r="BY382" s="311"/>
      <c r="BZ382" s="311"/>
      <c r="CA382" s="311"/>
      <c r="CB382" s="311"/>
      <c r="CC382" s="311"/>
      <c r="CD382" s="311"/>
      <c r="CE382" s="311"/>
      <c r="CF382" s="311"/>
    </row>
    <row r="383" spans="1:84" ht="12.65" customHeight="1" x14ac:dyDescent="0.35">
      <c r="A383" s="369" t="s">
        <v>444</v>
      </c>
      <c r="B383" s="368" t="s">
        <v>256</v>
      </c>
      <c r="C383" s="376">
        <v>1078923.8799999999</v>
      </c>
      <c r="D383" s="371"/>
      <c r="E383" s="371"/>
      <c r="F383" s="311"/>
      <c r="G383" s="311"/>
      <c r="H383" s="311"/>
      <c r="I383" s="311"/>
      <c r="J383" s="311"/>
      <c r="K383" s="311"/>
      <c r="L383" s="311"/>
      <c r="M383" s="311"/>
      <c r="N383" s="311"/>
      <c r="O383" s="311"/>
      <c r="P383" s="311"/>
      <c r="Q383" s="311"/>
      <c r="R383" s="311"/>
      <c r="S383" s="311"/>
      <c r="T383" s="311"/>
      <c r="U383" s="311"/>
      <c r="V383" s="311"/>
      <c r="W383" s="311"/>
      <c r="X383" s="311"/>
      <c r="Y383" s="311"/>
      <c r="Z383" s="311"/>
      <c r="AA383" s="311"/>
      <c r="AB383" s="311"/>
      <c r="AC383" s="311"/>
      <c r="AD383" s="311"/>
      <c r="AE383" s="311"/>
      <c r="AF383" s="311"/>
      <c r="AG383" s="311"/>
      <c r="AH383" s="311"/>
      <c r="AI383" s="311"/>
      <c r="AJ383" s="311"/>
      <c r="AK383" s="311"/>
      <c r="AL383" s="311"/>
      <c r="AM383" s="311"/>
      <c r="AN383" s="311"/>
      <c r="AO383" s="311"/>
      <c r="AP383" s="311"/>
      <c r="AQ383" s="311"/>
      <c r="AR383" s="311"/>
      <c r="AS383" s="311"/>
      <c r="AT383" s="311"/>
      <c r="AU383" s="311"/>
      <c r="AV383" s="311"/>
      <c r="AW383" s="311"/>
      <c r="AX383" s="311"/>
      <c r="AY383" s="311"/>
      <c r="AZ383" s="311"/>
      <c r="BA383" s="311"/>
      <c r="BB383" s="311"/>
      <c r="BC383" s="311"/>
      <c r="BD383" s="311"/>
      <c r="BE383" s="311"/>
      <c r="BF383" s="311"/>
      <c r="BG383" s="311"/>
      <c r="BH383" s="311"/>
      <c r="BI383" s="311"/>
      <c r="BJ383" s="311"/>
      <c r="BK383" s="311"/>
      <c r="BL383" s="311"/>
      <c r="BM383" s="311"/>
      <c r="BN383" s="311"/>
      <c r="BO383" s="311"/>
      <c r="BP383" s="311"/>
      <c r="BQ383" s="311"/>
      <c r="BR383" s="311"/>
      <c r="BS383" s="311"/>
      <c r="BT383" s="311"/>
      <c r="BU383" s="311"/>
      <c r="BV383" s="311"/>
      <c r="BW383" s="311"/>
      <c r="BX383" s="311"/>
      <c r="BY383" s="311"/>
      <c r="BZ383" s="311"/>
      <c r="CA383" s="311"/>
      <c r="CB383" s="311"/>
      <c r="CC383" s="311"/>
      <c r="CD383" s="311"/>
      <c r="CE383" s="311"/>
      <c r="CF383" s="311"/>
    </row>
    <row r="384" spans="1:84" ht="12.65" customHeight="1" x14ac:dyDescent="0.35">
      <c r="A384" s="369" t="s">
        <v>445</v>
      </c>
      <c r="B384" s="368" t="s">
        <v>256</v>
      </c>
      <c r="C384" s="376">
        <v>10369997.379999999</v>
      </c>
      <c r="D384" s="371"/>
      <c r="E384" s="371"/>
      <c r="F384" s="311"/>
      <c r="G384" s="311"/>
      <c r="H384" s="311"/>
      <c r="I384" s="311"/>
      <c r="J384" s="311"/>
      <c r="K384" s="311"/>
      <c r="L384" s="311"/>
      <c r="M384" s="311"/>
      <c r="N384" s="311"/>
      <c r="O384" s="311"/>
      <c r="P384" s="311"/>
      <c r="Q384" s="311"/>
      <c r="R384" s="311"/>
      <c r="S384" s="311"/>
      <c r="T384" s="311"/>
      <c r="U384" s="311"/>
      <c r="V384" s="311"/>
      <c r="W384" s="311"/>
      <c r="X384" s="311"/>
      <c r="Y384" s="311"/>
      <c r="Z384" s="311"/>
      <c r="AA384" s="311"/>
      <c r="AB384" s="311"/>
      <c r="AC384" s="311"/>
      <c r="AD384" s="311"/>
      <c r="AE384" s="311"/>
      <c r="AF384" s="311"/>
      <c r="AG384" s="311"/>
      <c r="AH384" s="311"/>
      <c r="AI384" s="311"/>
      <c r="AJ384" s="311"/>
      <c r="AK384" s="311"/>
      <c r="AL384" s="311"/>
      <c r="AM384" s="311"/>
      <c r="AN384" s="311"/>
      <c r="AO384" s="311"/>
      <c r="AP384" s="311"/>
      <c r="AQ384" s="311"/>
      <c r="AR384" s="311"/>
      <c r="AS384" s="311"/>
      <c r="AT384" s="311"/>
      <c r="AU384" s="311"/>
      <c r="AV384" s="311"/>
      <c r="AW384" s="311"/>
      <c r="AX384" s="311"/>
      <c r="AY384" s="311"/>
      <c r="AZ384" s="311"/>
      <c r="BA384" s="311"/>
      <c r="BB384" s="311"/>
      <c r="BC384" s="311"/>
      <c r="BD384" s="311"/>
      <c r="BE384" s="311"/>
      <c r="BF384" s="311"/>
      <c r="BG384" s="311"/>
      <c r="BH384" s="311"/>
      <c r="BI384" s="311"/>
      <c r="BJ384" s="311"/>
      <c r="BK384" s="311"/>
      <c r="BL384" s="311"/>
      <c r="BM384" s="311"/>
      <c r="BN384" s="311"/>
      <c r="BO384" s="311"/>
      <c r="BP384" s="311"/>
      <c r="BQ384" s="311"/>
      <c r="BR384" s="311"/>
      <c r="BS384" s="311"/>
      <c r="BT384" s="311"/>
      <c r="BU384" s="311"/>
      <c r="BV384" s="311"/>
      <c r="BW384" s="311"/>
      <c r="BX384" s="311"/>
      <c r="BY384" s="311"/>
      <c r="BZ384" s="311"/>
      <c r="CA384" s="311"/>
      <c r="CB384" s="311"/>
      <c r="CC384" s="311"/>
      <c r="CD384" s="311"/>
      <c r="CE384" s="311"/>
      <c r="CF384" s="311"/>
    </row>
    <row r="385" spans="1:84" ht="12.65" customHeight="1" x14ac:dyDescent="0.35">
      <c r="A385" s="369" t="s">
        <v>6</v>
      </c>
      <c r="B385" s="368" t="s">
        <v>256</v>
      </c>
      <c r="C385" s="376">
        <v>4975427.8699999992</v>
      </c>
      <c r="D385" s="371"/>
      <c r="E385" s="371"/>
      <c r="F385" s="355"/>
      <c r="G385" s="311"/>
      <c r="H385" s="311"/>
      <c r="I385" s="311"/>
      <c r="J385" s="311"/>
      <c r="K385" s="311"/>
      <c r="L385" s="311"/>
      <c r="M385" s="311"/>
      <c r="N385" s="311"/>
      <c r="O385" s="311"/>
      <c r="P385" s="311"/>
      <c r="Q385" s="311"/>
      <c r="R385" s="311"/>
      <c r="S385" s="311"/>
      <c r="T385" s="311"/>
      <c r="U385" s="311"/>
      <c r="V385" s="311"/>
      <c r="W385" s="311"/>
      <c r="X385" s="311"/>
      <c r="Y385" s="311"/>
      <c r="Z385" s="311"/>
      <c r="AA385" s="311"/>
      <c r="AB385" s="311"/>
      <c r="AC385" s="311"/>
      <c r="AD385" s="311"/>
      <c r="AE385" s="311"/>
      <c r="AF385" s="311"/>
      <c r="AG385" s="311"/>
      <c r="AH385" s="311"/>
      <c r="AI385" s="311"/>
      <c r="AJ385" s="311"/>
      <c r="AK385" s="311"/>
      <c r="AL385" s="311"/>
      <c r="AM385" s="311"/>
      <c r="AN385" s="311"/>
      <c r="AO385" s="311"/>
      <c r="AP385" s="311"/>
      <c r="AQ385" s="311"/>
      <c r="AR385" s="311"/>
      <c r="AS385" s="311"/>
      <c r="AT385" s="311"/>
      <c r="AU385" s="311"/>
      <c r="AV385" s="311"/>
      <c r="AW385" s="311"/>
      <c r="AX385" s="311"/>
      <c r="AY385" s="311"/>
      <c r="AZ385" s="311"/>
      <c r="BA385" s="311"/>
      <c r="BB385" s="311"/>
      <c r="BC385" s="311"/>
      <c r="BD385" s="311"/>
      <c r="BE385" s="311"/>
      <c r="BF385" s="311"/>
      <c r="BG385" s="311"/>
      <c r="BH385" s="311"/>
      <c r="BI385" s="311"/>
      <c r="BJ385" s="311"/>
      <c r="BK385" s="311"/>
      <c r="BL385" s="311"/>
      <c r="BM385" s="311"/>
      <c r="BN385" s="311"/>
      <c r="BO385" s="311"/>
      <c r="BP385" s="311"/>
      <c r="BQ385" s="311"/>
      <c r="BR385" s="311"/>
      <c r="BS385" s="311"/>
      <c r="BT385" s="311"/>
      <c r="BU385" s="311"/>
      <c r="BV385" s="311"/>
      <c r="BW385" s="311"/>
      <c r="BX385" s="311"/>
      <c r="BY385" s="311"/>
      <c r="BZ385" s="311"/>
      <c r="CA385" s="311"/>
      <c r="CB385" s="311"/>
      <c r="CC385" s="311"/>
      <c r="CD385" s="311"/>
      <c r="CE385" s="311"/>
      <c r="CF385" s="311"/>
    </row>
    <row r="386" spans="1:84" ht="12.65" customHeight="1" x14ac:dyDescent="0.35">
      <c r="A386" s="369" t="s">
        <v>446</v>
      </c>
      <c r="B386" s="368" t="s">
        <v>256</v>
      </c>
      <c r="C386" s="376">
        <v>665895.19999999995</v>
      </c>
      <c r="D386" s="371"/>
      <c r="E386" s="371"/>
      <c r="F386" s="355"/>
      <c r="G386" s="311"/>
      <c r="H386" s="311"/>
      <c r="I386" s="311"/>
      <c r="J386" s="311"/>
      <c r="K386" s="311"/>
      <c r="L386" s="311"/>
      <c r="M386" s="311"/>
      <c r="N386" s="311"/>
      <c r="O386" s="311"/>
      <c r="P386" s="311"/>
      <c r="Q386" s="311"/>
      <c r="R386" s="311"/>
      <c r="S386" s="311"/>
      <c r="T386" s="311"/>
      <c r="U386" s="311"/>
      <c r="V386" s="311"/>
      <c r="W386" s="311"/>
      <c r="X386" s="311"/>
      <c r="Y386" s="311"/>
      <c r="Z386" s="311"/>
      <c r="AA386" s="311"/>
      <c r="AB386" s="311"/>
      <c r="AC386" s="311"/>
      <c r="AD386" s="311"/>
      <c r="AE386" s="311"/>
      <c r="AF386" s="311"/>
      <c r="AG386" s="311"/>
      <c r="AH386" s="311"/>
      <c r="AI386" s="311"/>
      <c r="AJ386" s="311"/>
      <c r="AK386" s="311"/>
      <c r="AL386" s="311"/>
      <c r="AM386" s="311"/>
      <c r="AN386" s="311"/>
      <c r="AO386" s="311"/>
      <c r="AP386" s="311"/>
      <c r="AQ386" s="311"/>
      <c r="AR386" s="311"/>
      <c r="AS386" s="311"/>
      <c r="AT386" s="311"/>
      <c r="AU386" s="311"/>
      <c r="AV386" s="311"/>
      <c r="AW386" s="311"/>
      <c r="AX386" s="311"/>
      <c r="AY386" s="311"/>
      <c r="AZ386" s="311"/>
      <c r="BA386" s="311"/>
      <c r="BB386" s="311"/>
      <c r="BC386" s="311"/>
      <c r="BD386" s="311"/>
      <c r="BE386" s="311"/>
      <c r="BF386" s="311"/>
      <c r="BG386" s="311"/>
      <c r="BH386" s="311"/>
      <c r="BI386" s="311"/>
      <c r="BJ386" s="311"/>
      <c r="BK386" s="311"/>
      <c r="BL386" s="311"/>
      <c r="BM386" s="311"/>
      <c r="BN386" s="311"/>
      <c r="BO386" s="311"/>
      <c r="BP386" s="311"/>
      <c r="BQ386" s="311"/>
      <c r="BR386" s="311"/>
      <c r="BS386" s="311"/>
      <c r="BT386" s="311"/>
      <c r="BU386" s="311"/>
      <c r="BV386" s="311"/>
      <c r="BW386" s="311"/>
      <c r="BX386" s="311"/>
      <c r="BY386" s="311"/>
      <c r="BZ386" s="311"/>
      <c r="CA386" s="311"/>
      <c r="CB386" s="311"/>
      <c r="CC386" s="311"/>
      <c r="CD386" s="311"/>
      <c r="CE386" s="311"/>
      <c r="CF386" s="311"/>
    </row>
    <row r="387" spans="1:84" ht="12.65" customHeight="1" x14ac:dyDescent="0.35">
      <c r="A387" s="369" t="s">
        <v>447</v>
      </c>
      <c r="B387" s="368" t="s">
        <v>256</v>
      </c>
      <c r="C387" s="376">
        <v>609311.53999999992</v>
      </c>
      <c r="D387" s="371"/>
      <c r="E387" s="371"/>
      <c r="F387" s="355"/>
      <c r="G387" s="311"/>
      <c r="H387" s="311"/>
      <c r="I387" s="311"/>
      <c r="J387" s="311"/>
      <c r="K387" s="311"/>
      <c r="L387" s="311"/>
      <c r="M387" s="311"/>
      <c r="N387" s="311"/>
      <c r="O387" s="311"/>
      <c r="P387" s="311"/>
      <c r="Q387" s="311"/>
      <c r="R387" s="311"/>
      <c r="S387" s="311"/>
      <c r="T387" s="311"/>
      <c r="U387" s="311"/>
      <c r="V387" s="311"/>
      <c r="W387" s="311"/>
      <c r="X387" s="311"/>
      <c r="Y387" s="311"/>
      <c r="Z387" s="311"/>
      <c r="AA387" s="311"/>
      <c r="AB387" s="311"/>
      <c r="AC387" s="311"/>
      <c r="AD387" s="311"/>
      <c r="AE387" s="311"/>
      <c r="AF387" s="311"/>
      <c r="AG387" s="311"/>
      <c r="AH387" s="311"/>
      <c r="AI387" s="311"/>
      <c r="AJ387" s="311"/>
      <c r="AK387" s="311"/>
      <c r="AL387" s="311"/>
      <c r="AM387" s="311"/>
      <c r="AN387" s="311"/>
      <c r="AO387" s="311"/>
      <c r="AP387" s="311"/>
      <c r="AQ387" s="311"/>
      <c r="AR387" s="311"/>
      <c r="AS387" s="311"/>
      <c r="AT387" s="311"/>
      <c r="AU387" s="311"/>
      <c r="AV387" s="311"/>
      <c r="AW387" s="311"/>
      <c r="AX387" s="311"/>
      <c r="AY387" s="311"/>
      <c r="AZ387" s="311"/>
      <c r="BA387" s="311"/>
      <c r="BB387" s="311"/>
      <c r="BC387" s="311"/>
      <c r="BD387" s="311"/>
      <c r="BE387" s="311"/>
      <c r="BF387" s="311"/>
      <c r="BG387" s="311"/>
      <c r="BH387" s="311"/>
      <c r="BI387" s="311"/>
      <c r="BJ387" s="311"/>
      <c r="BK387" s="311"/>
      <c r="BL387" s="311"/>
      <c r="BM387" s="311"/>
      <c r="BN387" s="311"/>
      <c r="BO387" s="311"/>
      <c r="BP387" s="311"/>
      <c r="BQ387" s="311"/>
      <c r="BR387" s="311"/>
      <c r="BS387" s="311"/>
      <c r="BT387" s="311"/>
      <c r="BU387" s="311"/>
      <c r="BV387" s="311"/>
      <c r="BW387" s="311"/>
      <c r="BX387" s="311"/>
      <c r="BY387" s="311"/>
      <c r="BZ387" s="311"/>
      <c r="CA387" s="311"/>
      <c r="CB387" s="311"/>
      <c r="CC387" s="311"/>
      <c r="CD387" s="311"/>
      <c r="CE387" s="311"/>
      <c r="CF387" s="311"/>
    </row>
    <row r="388" spans="1:84" ht="12.65" customHeight="1" x14ac:dyDescent="0.35">
      <c r="A388" s="369" t="s">
        <v>448</v>
      </c>
      <c r="B388" s="368" t="s">
        <v>256</v>
      </c>
      <c r="C388" s="376">
        <v>679783.76</v>
      </c>
      <c r="D388" s="371"/>
      <c r="E388" s="371"/>
      <c r="F388" s="355"/>
      <c r="G388" s="311"/>
      <c r="H388" s="311"/>
      <c r="I388" s="311"/>
      <c r="J388" s="311"/>
      <c r="K388" s="311"/>
      <c r="L388" s="311"/>
      <c r="M388" s="311"/>
      <c r="N388" s="311"/>
      <c r="O388" s="311"/>
      <c r="P388" s="311"/>
      <c r="Q388" s="311"/>
      <c r="R388" s="311"/>
      <c r="S388" s="311"/>
      <c r="T388" s="311"/>
      <c r="U388" s="311"/>
      <c r="V388" s="311"/>
      <c r="W388" s="311"/>
      <c r="X388" s="311"/>
      <c r="Y388" s="311"/>
      <c r="Z388" s="311"/>
      <c r="AA388" s="311"/>
      <c r="AB388" s="311"/>
      <c r="AC388" s="311"/>
      <c r="AD388" s="311"/>
      <c r="AE388" s="311"/>
      <c r="AF388" s="311"/>
      <c r="AG388" s="311"/>
      <c r="AH388" s="311"/>
      <c r="AI388" s="311"/>
      <c r="AJ388" s="311"/>
      <c r="AK388" s="311"/>
      <c r="AL388" s="311"/>
      <c r="AM388" s="311"/>
      <c r="AN388" s="311"/>
      <c r="AO388" s="311"/>
      <c r="AP388" s="311"/>
      <c r="AQ388" s="311"/>
      <c r="AR388" s="311"/>
      <c r="AS388" s="311"/>
      <c r="AT388" s="311"/>
      <c r="AU388" s="311"/>
      <c r="AV388" s="311"/>
      <c r="AW388" s="311"/>
      <c r="AX388" s="311"/>
      <c r="AY388" s="311"/>
      <c r="AZ388" s="311"/>
      <c r="BA388" s="311"/>
      <c r="BB388" s="311"/>
      <c r="BC388" s="311"/>
      <c r="BD388" s="311"/>
      <c r="BE388" s="311"/>
      <c r="BF388" s="311"/>
      <c r="BG388" s="311"/>
      <c r="BH388" s="311"/>
      <c r="BI388" s="311"/>
      <c r="BJ388" s="311"/>
      <c r="BK388" s="311"/>
      <c r="BL388" s="311"/>
      <c r="BM388" s="311"/>
      <c r="BN388" s="311"/>
      <c r="BO388" s="311"/>
      <c r="BP388" s="311"/>
      <c r="BQ388" s="311"/>
      <c r="BR388" s="311"/>
      <c r="BS388" s="311"/>
      <c r="BT388" s="311"/>
      <c r="BU388" s="311"/>
      <c r="BV388" s="311"/>
      <c r="BW388" s="311"/>
      <c r="BX388" s="311"/>
      <c r="BY388" s="311"/>
      <c r="BZ388" s="311"/>
      <c r="CA388" s="311"/>
      <c r="CB388" s="311"/>
      <c r="CC388" s="311"/>
      <c r="CD388" s="311"/>
      <c r="CE388" s="311"/>
      <c r="CF388" s="311"/>
    </row>
    <row r="389" spans="1:84" ht="12.65" customHeight="1" x14ac:dyDescent="0.35">
      <c r="A389" s="369" t="s">
        <v>449</v>
      </c>
      <c r="B389" s="368" t="s">
        <v>256</v>
      </c>
      <c r="C389" s="376">
        <v>1010201.67</v>
      </c>
      <c r="D389" s="371"/>
      <c r="E389" s="371"/>
      <c r="F389" s="355"/>
      <c r="G389" s="311"/>
      <c r="H389" s="311"/>
      <c r="I389" s="311"/>
      <c r="J389" s="311"/>
      <c r="K389" s="311"/>
      <c r="L389" s="311"/>
      <c r="M389" s="311"/>
      <c r="N389" s="311"/>
      <c r="O389" s="311"/>
      <c r="P389" s="311"/>
      <c r="Q389" s="311"/>
      <c r="R389" s="311"/>
      <c r="S389" s="311"/>
      <c r="T389" s="311"/>
      <c r="U389" s="311"/>
      <c r="V389" s="311"/>
      <c r="W389" s="311"/>
      <c r="X389" s="311"/>
      <c r="Y389" s="311"/>
      <c r="Z389" s="311"/>
      <c r="AA389" s="311"/>
      <c r="AB389" s="311"/>
      <c r="AC389" s="311"/>
      <c r="AD389" s="311"/>
      <c r="AE389" s="311"/>
      <c r="AF389" s="311"/>
      <c r="AG389" s="311"/>
      <c r="AH389" s="311"/>
      <c r="AI389" s="311"/>
      <c r="AJ389" s="311"/>
      <c r="AK389" s="311"/>
      <c r="AL389" s="311"/>
      <c r="AM389" s="311"/>
      <c r="AN389" s="311"/>
      <c r="AO389" s="311"/>
      <c r="AP389" s="311"/>
      <c r="AQ389" s="311"/>
      <c r="AR389" s="311"/>
      <c r="AS389" s="311"/>
      <c r="AT389" s="311"/>
      <c r="AU389" s="311"/>
      <c r="AV389" s="311"/>
      <c r="AW389" s="311"/>
      <c r="AX389" s="311"/>
      <c r="AY389" s="311"/>
      <c r="AZ389" s="311"/>
      <c r="BA389" s="311"/>
      <c r="BB389" s="311"/>
      <c r="BC389" s="311"/>
      <c r="BD389" s="311"/>
      <c r="BE389" s="311"/>
      <c r="BF389" s="311"/>
      <c r="BG389" s="311"/>
      <c r="BH389" s="311"/>
      <c r="BI389" s="311"/>
      <c r="BJ389" s="311"/>
      <c r="BK389" s="311"/>
      <c r="BL389" s="311"/>
      <c r="BM389" s="311"/>
      <c r="BN389" s="311"/>
      <c r="BO389" s="311"/>
      <c r="BP389" s="311"/>
      <c r="BQ389" s="311"/>
      <c r="BR389" s="311"/>
      <c r="BS389" s="311"/>
      <c r="BT389" s="311"/>
      <c r="BU389" s="311"/>
      <c r="BV389" s="311"/>
      <c r="BW389" s="311"/>
      <c r="BX389" s="311"/>
      <c r="BY389" s="311"/>
      <c r="BZ389" s="311"/>
      <c r="CA389" s="311"/>
      <c r="CB389" s="311"/>
      <c r="CC389" s="311"/>
      <c r="CD389" s="311"/>
      <c r="CE389" s="311"/>
      <c r="CF389" s="311"/>
    </row>
    <row r="390" spans="1:84" ht="12.65" customHeight="1" x14ac:dyDescent="0.35">
      <c r="A390" s="369" t="s">
        <v>451</v>
      </c>
      <c r="B390" s="368" t="s">
        <v>256</v>
      </c>
      <c r="C390" s="376">
        <v>1670442.7900000003</v>
      </c>
      <c r="D390" s="371"/>
      <c r="E390" s="371"/>
      <c r="F390" s="355"/>
      <c r="G390" s="311"/>
      <c r="H390" s="311"/>
      <c r="I390" s="311"/>
      <c r="J390" s="311"/>
      <c r="K390" s="311"/>
      <c r="L390" s="311"/>
      <c r="M390" s="311"/>
      <c r="N390" s="311"/>
      <c r="O390" s="311"/>
      <c r="P390" s="311"/>
      <c r="Q390" s="311"/>
      <c r="R390" s="311"/>
      <c r="S390" s="311"/>
      <c r="T390" s="311"/>
      <c r="U390" s="311"/>
      <c r="V390" s="311"/>
      <c r="W390" s="311"/>
      <c r="X390" s="311"/>
      <c r="Y390" s="311"/>
      <c r="Z390" s="311"/>
      <c r="AA390" s="311"/>
      <c r="AB390" s="311"/>
      <c r="AC390" s="311"/>
      <c r="AD390" s="311"/>
      <c r="AE390" s="311"/>
      <c r="AF390" s="311"/>
      <c r="AG390" s="311"/>
      <c r="AH390" s="311"/>
      <c r="AI390" s="311"/>
      <c r="AJ390" s="311"/>
      <c r="AK390" s="311"/>
      <c r="AL390" s="311"/>
      <c r="AM390" s="311"/>
      <c r="AN390" s="311"/>
      <c r="AO390" s="311"/>
      <c r="AP390" s="311"/>
      <c r="AQ390" s="311"/>
      <c r="AR390" s="311"/>
      <c r="AS390" s="311"/>
      <c r="AT390" s="311"/>
      <c r="AU390" s="311"/>
      <c r="AV390" s="311"/>
      <c r="AW390" s="311"/>
      <c r="AX390" s="311"/>
      <c r="AY390" s="311"/>
      <c r="AZ390" s="311"/>
      <c r="BA390" s="311"/>
      <c r="BB390" s="311"/>
      <c r="BC390" s="311"/>
      <c r="BD390" s="311"/>
      <c r="BE390" s="311"/>
      <c r="BF390" s="311"/>
      <c r="BG390" s="311"/>
      <c r="BH390" s="311"/>
      <c r="BI390" s="311"/>
      <c r="BJ390" s="311"/>
      <c r="BK390" s="311"/>
      <c r="BL390" s="311"/>
      <c r="BM390" s="311"/>
      <c r="BN390" s="311"/>
      <c r="BO390" s="311"/>
      <c r="BP390" s="311"/>
      <c r="BQ390" s="311"/>
      <c r="BR390" s="311"/>
      <c r="BS390" s="311"/>
      <c r="BT390" s="311"/>
      <c r="BU390" s="311"/>
      <c r="BV390" s="311"/>
      <c r="BW390" s="311"/>
      <c r="BX390" s="311"/>
      <c r="BY390" s="311"/>
      <c r="BZ390" s="311"/>
      <c r="CA390" s="311"/>
      <c r="CB390" s="311"/>
      <c r="CC390" s="311"/>
      <c r="CD390" s="311"/>
      <c r="CE390" s="311"/>
      <c r="CF390" s="311"/>
    </row>
    <row r="391" spans="1:84" ht="12.65" customHeight="1" x14ac:dyDescent="0.35">
      <c r="A391" s="369" t="s">
        <v>452</v>
      </c>
      <c r="B391" s="371"/>
      <c r="C391" s="378"/>
      <c r="D391" s="371">
        <v>105643079.30000001</v>
      </c>
      <c r="E391" s="371"/>
      <c r="F391" s="355"/>
      <c r="G391" s="311"/>
      <c r="H391" s="311"/>
      <c r="I391" s="311"/>
      <c r="J391" s="311"/>
      <c r="K391" s="311"/>
      <c r="L391" s="311"/>
      <c r="M391" s="311"/>
      <c r="N391" s="311"/>
      <c r="O391" s="311"/>
      <c r="P391" s="311"/>
      <c r="Q391" s="311"/>
      <c r="R391" s="311"/>
      <c r="S391" s="311"/>
      <c r="T391" s="311"/>
      <c r="U391" s="311"/>
      <c r="V391" s="311"/>
      <c r="W391" s="311"/>
      <c r="X391" s="311"/>
      <c r="Y391" s="311"/>
      <c r="Z391" s="311"/>
      <c r="AA391" s="311"/>
      <c r="AB391" s="311"/>
      <c r="AC391" s="311"/>
      <c r="AD391" s="311"/>
      <c r="AE391" s="311"/>
      <c r="AF391" s="311"/>
      <c r="AG391" s="311"/>
      <c r="AH391" s="311"/>
      <c r="AI391" s="311"/>
      <c r="AJ391" s="311"/>
      <c r="AK391" s="311"/>
      <c r="AL391" s="311"/>
      <c r="AM391" s="311"/>
      <c r="AN391" s="311"/>
      <c r="AO391" s="311"/>
      <c r="AP391" s="311"/>
      <c r="AQ391" s="311"/>
      <c r="AR391" s="311"/>
      <c r="AS391" s="311"/>
      <c r="AT391" s="311"/>
      <c r="AU391" s="311"/>
      <c r="AV391" s="311"/>
      <c r="AW391" s="311"/>
      <c r="AX391" s="311"/>
      <c r="AY391" s="311"/>
      <c r="AZ391" s="311"/>
      <c r="BA391" s="311"/>
      <c r="BB391" s="311"/>
      <c r="BC391" s="311"/>
      <c r="BD391" s="311"/>
      <c r="BE391" s="311"/>
      <c r="BF391" s="311"/>
      <c r="BG391" s="311"/>
      <c r="BH391" s="311"/>
      <c r="BI391" s="311"/>
      <c r="BJ391" s="311"/>
      <c r="BK391" s="311"/>
      <c r="BL391" s="311"/>
      <c r="BM391" s="311"/>
      <c r="BN391" s="311"/>
      <c r="BO391" s="311"/>
      <c r="BP391" s="311"/>
      <c r="BQ391" s="311"/>
      <c r="BR391" s="311"/>
      <c r="BS391" s="311"/>
      <c r="BT391" s="311"/>
      <c r="BU391" s="311"/>
      <c r="BV391" s="311"/>
      <c r="BW391" s="311"/>
      <c r="BX391" s="311"/>
      <c r="BY391" s="311"/>
      <c r="BZ391" s="311"/>
      <c r="CA391" s="311"/>
      <c r="CB391" s="311"/>
      <c r="CC391" s="311"/>
      <c r="CD391" s="311"/>
      <c r="CE391" s="311"/>
      <c r="CF391" s="311"/>
    </row>
    <row r="392" spans="1:84" ht="12.65" customHeight="1" x14ac:dyDescent="0.35">
      <c r="A392" s="369" t="s">
        <v>453</v>
      </c>
      <c r="B392" s="371"/>
      <c r="C392" s="378"/>
      <c r="D392" s="371">
        <v>6854924.7399999797</v>
      </c>
      <c r="E392" s="371"/>
      <c r="F392" s="360"/>
      <c r="G392" s="311"/>
      <c r="H392" s="311"/>
      <c r="I392" s="311"/>
      <c r="J392" s="311"/>
      <c r="K392" s="311"/>
      <c r="L392" s="311"/>
      <c r="M392" s="311"/>
      <c r="N392" s="311"/>
      <c r="O392" s="311"/>
      <c r="P392" s="311"/>
      <c r="Q392" s="311"/>
      <c r="R392" s="311"/>
      <c r="S392" s="311"/>
      <c r="T392" s="311"/>
      <c r="U392" s="311"/>
      <c r="V392" s="311"/>
      <c r="W392" s="311"/>
      <c r="X392" s="311"/>
      <c r="Y392" s="311"/>
      <c r="Z392" s="311"/>
      <c r="AA392" s="311"/>
      <c r="AB392" s="311"/>
      <c r="AC392" s="311"/>
      <c r="AD392" s="311"/>
      <c r="AE392" s="311"/>
      <c r="AF392" s="311"/>
      <c r="AG392" s="311"/>
      <c r="AH392" s="311"/>
      <c r="AI392" s="311"/>
      <c r="AJ392" s="311"/>
      <c r="AK392" s="311"/>
      <c r="AL392" s="311"/>
      <c r="AM392" s="311"/>
      <c r="AN392" s="311"/>
      <c r="AO392" s="311"/>
      <c r="AP392" s="311"/>
      <c r="AQ392" s="311"/>
      <c r="AR392" s="311"/>
      <c r="AS392" s="311"/>
      <c r="AT392" s="311"/>
      <c r="AU392" s="311"/>
      <c r="AV392" s="311"/>
      <c r="AW392" s="311"/>
      <c r="AX392" s="311"/>
      <c r="AY392" s="311"/>
      <c r="AZ392" s="311"/>
      <c r="BA392" s="311"/>
      <c r="BB392" s="311"/>
      <c r="BC392" s="311"/>
      <c r="BD392" s="311"/>
      <c r="BE392" s="311"/>
      <c r="BF392" s="311"/>
      <c r="BG392" s="311"/>
      <c r="BH392" s="311"/>
      <c r="BI392" s="311"/>
      <c r="BJ392" s="311"/>
      <c r="BK392" s="311"/>
      <c r="BL392" s="311"/>
      <c r="BM392" s="311"/>
      <c r="BN392" s="311"/>
      <c r="BO392" s="311"/>
      <c r="BP392" s="311"/>
      <c r="BQ392" s="311"/>
      <c r="BR392" s="311"/>
      <c r="BS392" s="311"/>
      <c r="BT392" s="311"/>
      <c r="BU392" s="311"/>
      <c r="BV392" s="311"/>
      <c r="BW392" s="311"/>
      <c r="BX392" s="311"/>
      <c r="BY392" s="311"/>
      <c r="BZ392" s="311"/>
      <c r="CA392" s="311"/>
      <c r="CB392" s="311"/>
      <c r="CC392" s="311"/>
      <c r="CD392" s="311"/>
      <c r="CE392" s="311"/>
      <c r="CF392" s="311"/>
    </row>
    <row r="393" spans="1:84" ht="12.65" customHeight="1" x14ac:dyDescent="0.35">
      <c r="A393" s="369" t="s">
        <v>454</v>
      </c>
      <c r="B393" s="368" t="s">
        <v>256</v>
      </c>
      <c r="C393" s="376">
        <v>2218142.6800000002</v>
      </c>
      <c r="D393" s="371"/>
      <c r="E393" s="371"/>
      <c r="F393" s="355"/>
      <c r="G393" s="311"/>
      <c r="H393" s="311"/>
      <c r="I393" s="311"/>
      <c r="J393" s="311"/>
      <c r="K393" s="311"/>
      <c r="L393" s="311"/>
      <c r="M393" s="311"/>
      <c r="N393" s="311"/>
      <c r="O393" s="311"/>
      <c r="P393" s="311"/>
      <c r="Q393" s="311"/>
      <c r="R393" s="311"/>
      <c r="S393" s="311"/>
      <c r="T393" s="311"/>
      <c r="U393" s="311"/>
      <c r="V393" s="311"/>
      <c r="W393" s="311"/>
      <c r="X393" s="311"/>
      <c r="Y393" s="311"/>
      <c r="Z393" s="311"/>
      <c r="AA393" s="311"/>
      <c r="AB393" s="311"/>
      <c r="AC393" s="311"/>
      <c r="AD393" s="311"/>
      <c r="AE393" s="311"/>
      <c r="AF393" s="311"/>
      <c r="AG393" s="311"/>
      <c r="AH393" s="311"/>
      <c r="AI393" s="311"/>
      <c r="AJ393" s="311"/>
      <c r="AK393" s="311"/>
      <c r="AL393" s="311"/>
      <c r="AM393" s="311"/>
      <c r="AN393" s="311"/>
      <c r="AO393" s="311"/>
      <c r="AP393" s="311"/>
      <c r="AQ393" s="311"/>
      <c r="AR393" s="311"/>
      <c r="AS393" s="311"/>
      <c r="AT393" s="311"/>
      <c r="AU393" s="311"/>
      <c r="AV393" s="311"/>
      <c r="AW393" s="311"/>
      <c r="AX393" s="311"/>
      <c r="AY393" s="311"/>
      <c r="AZ393" s="311"/>
      <c r="BA393" s="311"/>
      <c r="BB393" s="311"/>
      <c r="BC393" s="311"/>
      <c r="BD393" s="311"/>
      <c r="BE393" s="311"/>
      <c r="BF393" s="311"/>
      <c r="BG393" s="311"/>
      <c r="BH393" s="311"/>
      <c r="BI393" s="311"/>
      <c r="BJ393" s="311"/>
      <c r="BK393" s="311"/>
      <c r="BL393" s="311"/>
      <c r="BM393" s="311"/>
      <c r="BN393" s="311"/>
      <c r="BO393" s="311"/>
      <c r="BP393" s="311"/>
      <c r="BQ393" s="311"/>
      <c r="BR393" s="311"/>
      <c r="BS393" s="311"/>
      <c r="BT393" s="311"/>
      <c r="BU393" s="311"/>
      <c r="BV393" s="311"/>
      <c r="BW393" s="311"/>
      <c r="BX393" s="311"/>
      <c r="BY393" s="311"/>
      <c r="BZ393" s="311"/>
      <c r="CA393" s="311"/>
      <c r="CB393" s="311"/>
      <c r="CC393" s="311"/>
      <c r="CD393" s="311"/>
      <c r="CE393" s="311"/>
      <c r="CF393" s="311"/>
    </row>
    <row r="394" spans="1:84" ht="12.65" customHeight="1" x14ac:dyDescent="0.35">
      <c r="A394" s="369" t="s">
        <v>455</v>
      </c>
      <c r="B394" s="371"/>
      <c r="C394" s="378"/>
      <c r="D394" s="381">
        <v>9073067.4199999794</v>
      </c>
      <c r="E394" s="371"/>
      <c r="F394" s="355"/>
      <c r="G394" s="311"/>
      <c r="H394" s="311"/>
      <c r="I394" s="311"/>
      <c r="J394" s="311"/>
      <c r="K394" s="311"/>
      <c r="L394" s="311"/>
      <c r="M394" s="311"/>
      <c r="N394" s="311"/>
      <c r="O394" s="311"/>
      <c r="P394" s="311"/>
      <c r="Q394" s="311"/>
      <c r="R394" s="311"/>
      <c r="S394" s="311"/>
      <c r="T394" s="311"/>
      <c r="U394" s="311"/>
      <c r="V394" s="311"/>
      <c r="W394" s="311"/>
      <c r="X394" s="311"/>
      <c r="Y394" s="311"/>
      <c r="Z394" s="311"/>
      <c r="AA394" s="311"/>
      <c r="AB394" s="311"/>
      <c r="AC394" s="311"/>
      <c r="AD394" s="311"/>
      <c r="AE394" s="311"/>
      <c r="AF394" s="311"/>
      <c r="AG394" s="311"/>
      <c r="AH394" s="311"/>
      <c r="AI394" s="311"/>
      <c r="AJ394" s="311"/>
      <c r="AK394" s="311"/>
      <c r="AL394" s="311"/>
      <c r="AM394" s="311"/>
      <c r="AN394" s="311"/>
      <c r="AO394" s="311"/>
      <c r="AP394" s="311"/>
      <c r="AQ394" s="311"/>
      <c r="AR394" s="311"/>
      <c r="AS394" s="311"/>
      <c r="AT394" s="311"/>
      <c r="AU394" s="311"/>
      <c r="AV394" s="311"/>
      <c r="AW394" s="311"/>
      <c r="AX394" s="311"/>
      <c r="AY394" s="311"/>
      <c r="AZ394" s="311"/>
      <c r="BA394" s="311"/>
      <c r="BB394" s="311"/>
      <c r="BC394" s="311"/>
      <c r="BD394" s="311"/>
      <c r="BE394" s="311"/>
      <c r="BF394" s="311"/>
      <c r="BG394" s="311"/>
      <c r="BH394" s="311"/>
      <c r="BI394" s="311"/>
      <c r="BJ394" s="311"/>
      <c r="BK394" s="311"/>
      <c r="BL394" s="311"/>
      <c r="BM394" s="311"/>
      <c r="BN394" s="311"/>
      <c r="BO394" s="311"/>
      <c r="BP394" s="311"/>
      <c r="BQ394" s="311"/>
      <c r="BR394" s="311"/>
      <c r="BS394" s="311"/>
      <c r="BT394" s="311"/>
      <c r="BU394" s="311"/>
      <c r="BV394" s="311"/>
      <c r="BW394" s="311"/>
      <c r="BX394" s="311"/>
      <c r="BY394" s="311"/>
      <c r="BZ394" s="311"/>
      <c r="CA394" s="311"/>
      <c r="CB394" s="311"/>
      <c r="CC394" s="311"/>
      <c r="CD394" s="311"/>
      <c r="CE394" s="311"/>
      <c r="CF394" s="311"/>
    </row>
    <row r="395" spans="1:84" ht="12.65" customHeight="1" x14ac:dyDescent="0.35">
      <c r="A395" s="369" t="s">
        <v>456</v>
      </c>
      <c r="B395" s="368" t="s">
        <v>256</v>
      </c>
      <c r="C395" s="376"/>
      <c r="D395" s="371"/>
      <c r="E395" s="371"/>
      <c r="F395" s="355"/>
      <c r="G395" s="311"/>
      <c r="H395" s="311"/>
      <c r="I395" s="311"/>
      <c r="J395" s="311"/>
      <c r="K395" s="311"/>
      <c r="L395" s="311"/>
      <c r="M395" s="311"/>
      <c r="N395" s="311"/>
      <c r="O395" s="311"/>
      <c r="P395" s="311"/>
      <c r="Q395" s="311"/>
      <c r="R395" s="311"/>
      <c r="S395" s="311"/>
      <c r="T395" s="311"/>
      <c r="U395" s="311"/>
      <c r="V395" s="311"/>
      <c r="W395" s="311"/>
      <c r="X395" s="311"/>
      <c r="Y395" s="311"/>
      <c r="Z395" s="311"/>
      <c r="AA395" s="311"/>
      <c r="AB395" s="311"/>
      <c r="AC395" s="311"/>
      <c r="AD395" s="311"/>
      <c r="AE395" s="311"/>
      <c r="AF395" s="311"/>
      <c r="AG395" s="311"/>
      <c r="AH395" s="311"/>
      <c r="AI395" s="311"/>
      <c r="AJ395" s="311"/>
      <c r="AK395" s="311"/>
      <c r="AL395" s="311"/>
      <c r="AM395" s="311"/>
      <c r="AN395" s="311"/>
      <c r="AO395" s="311"/>
      <c r="AP395" s="311"/>
      <c r="AQ395" s="311"/>
      <c r="AR395" s="311"/>
      <c r="AS395" s="311"/>
      <c r="AT395" s="311"/>
      <c r="AU395" s="311"/>
      <c r="AV395" s="311"/>
      <c r="AW395" s="311"/>
      <c r="AX395" s="311"/>
      <c r="AY395" s="311"/>
      <c r="AZ395" s="311"/>
      <c r="BA395" s="311"/>
      <c r="BB395" s="311"/>
      <c r="BC395" s="311"/>
      <c r="BD395" s="311"/>
      <c r="BE395" s="311"/>
      <c r="BF395" s="311"/>
      <c r="BG395" s="311"/>
      <c r="BH395" s="311"/>
      <c r="BI395" s="311"/>
      <c r="BJ395" s="311"/>
      <c r="BK395" s="311"/>
      <c r="BL395" s="311"/>
      <c r="BM395" s="311"/>
      <c r="BN395" s="311"/>
      <c r="BO395" s="311"/>
      <c r="BP395" s="311"/>
      <c r="BQ395" s="311"/>
      <c r="BR395" s="311"/>
      <c r="BS395" s="311"/>
      <c r="BT395" s="311"/>
      <c r="BU395" s="311"/>
      <c r="BV395" s="311"/>
      <c r="BW395" s="311"/>
      <c r="BX395" s="311"/>
      <c r="BY395" s="311"/>
      <c r="BZ395" s="311"/>
      <c r="CA395" s="311"/>
      <c r="CB395" s="311"/>
      <c r="CC395" s="311"/>
      <c r="CD395" s="311"/>
      <c r="CE395" s="311"/>
      <c r="CF395" s="311"/>
    </row>
    <row r="396" spans="1:84" ht="12.65" customHeight="1" x14ac:dyDescent="0.35">
      <c r="A396" s="369" t="s">
        <v>457</v>
      </c>
      <c r="B396" s="368" t="s">
        <v>256</v>
      </c>
      <c r="C396" s="376"/>
      <c r="D396" s="371"/>
      <c r="E396" s="371"/>
      <c r="F396" s="312"/>
    </row>
    <row r="397" spans="1:84" ht="12.65" customHeight="1" x14ac:dyDescent="0.35">
      <c r="A397" s="369" t="s">
        <v>458</v>
      </c>
      <c r="B397" s="371"/>
      <c r="C397" s="378"/>
      <c r="D397" s="371">
        <v>9073067.4199999794</v>
      </c>
      <c r="E397" s="371"/>
      <c r="F397" s="312"/>
    </row>
    <row r="398" spans="1:84" ht="13.5" customHeight="1" x14ac:dyDescent="0.35">
      <c r="A398" s="313"/>
      <c r="B398" s="313"/>
      <c r="C398" s="312"/>
      <c r="D398" s="312"/>
      <c r="E398" s="312"/>
      <c r="F398" s="312"/>
    </row>
    <row r="399" spans="1:84" ht="12.65" customHeight="1" x14ac:dyDescent="0.35">
      <c r="A399" s="313"/>
      <c r="B399" s="313"/>
      <c r="C399" s="312"/>
      <c r="D399" s="312"/>
      <c r="E399" s="312"/>
      <c r="F399" s="312"/>
    </row>
    <row r="400" spans="1:84" ht="12.65" customHeight="1" x14ac:dyDescent="0.35">
      <c r="A400" s="313"/>
      <c r="B400" s="313"/>
      <c r="C400" s="312"/>
      <c r="D400" s="312"/>
      <c r="E400" s="312"/>
      <c r="F400" s="312"/>
    </row>
    <row r="401" spans="1:5" ht="12" customHeight="1" x14ac:dyDescent="0.35">
      <c r="A401" s="313"/>
      <c r="B401" s="313"/>
      <c r="C401" s="312"/>
      <c r="D401" s="312"/>
      <c r="E401" s="312"/>
    </row>
    <row r="402" spans="1:5" ht="12" customHeight="1" x14ac:dyDescent="0.35">
      <c r="A402" s="313"/>
      <c r="B402" s="313"/>
      <c r="C402" s="312"/>
      <c r="D402" s="312"/>
      <c r="E402" s="312"/>
    </row>
    <row r="403" spans="1:5" ht="12" customHeight="1" x14ac:dyDescent="0.35">
      <c r="A403" s="313"/>
      <c r="B403" s="313"/>
      <c r="C403" s="312"/>
      <c r="D403" s="312"/>
      <c r="E403" s="312"/>
    </row>
    <row r="404" spans="1:5" ht="12" customHeight="1" x14ac:dyDescent="0.35">
      <c r="A404" s="313"/>
      <c r="B404" s="313"/>
      <c r="C404" s="312"/>
      <c r="D404" s="312"/>
      <c r="E404" s="312"/>
    </row>
    <row r="405" spans="1:5" ht="12" customHeight="1" x14ac:dyDescent="0.35">
      <c r="A405" s="313"/>
      <c r="B405" s="313"/>
      <c r="C405" s="312"/>
      <c r="D405" s="312"/>
      <c r="E405" s="312"/>
    </row>
    <row r="406" spans="1:5" ht="12.65" customHeight="1" x14ac:dyDescent="0.35">
      <c r="A406" s="313"/>
      <c r="B406" s="313"/>
      <c r="C406" s="312"/>
      <c r="D406" s="312"/>
      <c r="E406" s="312"/>
    </row>
    <row r="407" spans="1:5" ht="12.65" customHeight="1" x14ac:dyDescent="0.35">
      <c r="A407" s="313"/>
      <c r="B407" s="313"/>
      <c r="C407" s="312"/>
      <c r="D407" s="312"/>
      <c r="E407" s="312"/>
    </row>
    <row r="408" spans="1:5" ht="12.65" customHeight="1" x14ac:dyDescent="0.35">
      <c r="A408" s="313"/>
      <c r="B408" s="313"/>
      <c r="C408" s="312"/>
      <c r="D408" s="312"/>
      <c r="E408" s="312"/>
    </row>
    <row r="409" spans="1:5" ht="12.65" customHeight="1" x14ac:dyDescent="0.35">
      <c r="A409" s="313"/>
      <c r="B409" s="313"/>
      <c r="C409" s="312"/>
      <c r="D409" s="312"/>
      <c r="E409" s="312"/>
    </row>
    <row r="410" spans="1:5" ht="12.65" customHeight="1" x14ac:dyDescent="0.35">
      <c r="A410" s="313"/>
      <c r="B410" s="313"/>
      <c r="C410" s="315" t="s">
        <v>459</v>
      </c>
      <c r="D410" s="313"/>
      <c r="E410" s="342"/>
    </row>
    <row r="411" spans="1:5" ht="12.65" customHeight="1" x14ac:dyDescent="0.35">
      <c r="A411" s="313" t="s">
        <v>1283</v>
      </c>
      <c r="B411" s="313"/>
      <c r="C411" s="313"/>
      <c r="D411" s="313"/>
      <c r="E411" s="342"/>
    </row>
    <row r="412" spans="1:5" ht="12.65" customHeight="1" x14ac:dyDescent="0.35">
      <c r="A412" s="313" t="s">
        <v>460</v>
      </c>
      <c r="B412" s="315" t="s">
        <v>461</v>
      </c>
      <c r="C412" s="315" t="s">
        <v>1243</v>
      </c>
      <c r="D412" s="315" t="s">
        <v>462</v>
      </c>
      <c r="E412" s="312"/>
    </row>
    <row r="413" spans="1:5" ht="12.65" customHeight="1" x14ac:dyDescent="0.35">
      <c r="A413" s="313" t="s">
        <v>463</v>
      </c>
      <c r="B413" s="313">
        <v>1423</v>
      </c>
      <c r="C413" s="316">
        <v>1423</v>
      </c>
      <c r="D413" s="313"/>
      <c r="E413" s="312"/>
    </row>
    <row r="414" spans="1:5" ht="12.65" customHeight="1" x14ac:dyDescent="0.35">
      <c r="A414" s="313" t="s">
        <v>464</v>
      </c>
      <c r="B414" s="313">
        <v>4190</v>
      </c>
      <c r="C414" s="313">
        <v>4190</v>
      </c>
      <c r="D414" s="316">
        <v>4190</v>
      </c>
      <c r="E414" s="312"/>
    </row>
    <row r="415" spans="1:5" ht="12.65" customHeight="1" x14ac:dyDescent="0.35">
      <c r="A415" s="313"/>
      <c r="B415" s="313"/>
      <c r="C415" s="316"/>
      <c r="D415" s="313"/>
      <c r="E415" s="312"/>
    </row>
    <row r="416" spans="1:5" ht="12.65" customHeight="1" x14ac:dyDescent="0.35">
      <c r="A416" s="313" t="s">
        <v>465</v>
      </c>
      <c r="B416" s="313">
        <v>0</v>
      </c>
      <c r="C416" s="316">
        <v>0</v>
      </c>
      <c r="D416" s="313"/>
      <c r="E416" s="312"/>
    </row>
    <row r="417" spans="1:7" ht="12.65" customHeight="1" x14ac:dyDescent="0.35">
      <c r="A417" s="313" t="s">
        <v>466</v>
      </c>
      <c r="B417" s="313">
        <v>0</v>
      </c>
      <c r="C417" s="313">
        <v>0</v>
      </c>
      <c r="D417" s="313">
        <v>0</v>
      </c>
      <c r="E417" s="312"/>
      <c r="F417" s="312"/>
      <c r="G417" s="312"/>
    </row>
    <row r="418" spans="1:7" ht="12.65" customHeight="1" x14ac:dyDescent="0.35">
      <c r="A418" s="313"/>
      <c r="B418" s="313"/>
      <c r="C418" s="316"/>
      <c r="D418" s="313"/>
      <c r="E418" s="312"/>
      <c r="F418" s="312"/>
      <c r="G418" s="312"/>
    </row>
    <row r="419" spans="1:7" ht="12.65" customHeight="1" x14ac:dyDescent="0.35">
      <c r="A419" s="313" t="s">
        <v>467</v>
      </c>
      <c r="B419" s="313">
        <v>0</v>
      </c>
      <c r="C419" s="313">
        <v>0</v>
      </c>
      <c r="D419" s="313"/>
      <c r="E419" s="312"/>
      <c r="F419" s="312"/>
      <c r="G419" s="312"/>
    </row>
    <row r="420" spans="1:7" ht="12.65" customHeight="1" x14ac:dyDescent="0.35">
      <c r="A420" s="313" t="s">
        <v>468</v>
      </c>
      <c r="B420" s="313">
        <v>0</v>
      </c>
      <c r="C420" s="313">
        <v>0</v>
      </c>
      <c r="D420" s="313">
        <v>0</v>
      </c>
      <c r="E420" s="312"/>
      <c r="F420" s="312"/>
      <c r="G420" s="312"/>
    </row>
    <row r="421" spans="1:7" ht="12.65" customHeight="1" x14ac:dyDescent="0.35">
      <c r="A421" s="325"/>
      <c r="B421" s="325"/>
      <c r="C421" s="315"/>
      <c r="D421" s="313"/>
      <c r="E421" s="312"/>
      <c r="F421" s="312"/>
      <c r="G421" s="312"/>
    </row>
    <row r="422" spans="1:7" ht="12.65" customHeight="1" x14ac:dyDescent="0.35">
      <c r="A422" s="314" t="s">
        <v>469</v>
      </c>
      <c r="B422" s="314">
        <v>255</v>
      </c>
      <c r="C422" s="312"/>
      <c r="D422" s="312"/>
      <c r="E422" s="312"/>
      <c r="F422" s="312"/>
      <c r="G422" s="312"/>
    </row>
    <row r="423" spans="1:7" ht="12.65" customHeight="1" x14ac:dyDescent="0.35">
      <c r="A423" s="313" t="s">
        <v>1244</v>
      </c>
      <c r="B423" s="313">
        <v>520</v>
      </c>
      <c r="C423" s="312"/>
      <c r="D423" s="313">
        <v>582</v>
      </c>
      <c r="E423" s="312"/>
      <c r="F423" s="312"/>
      <c r="G423" s="312"/>
    </row>
    <row r="424" spans="1:7" ht="12.65" customHeight="1" x14ac:dyDescent="0.35">
      <c r="A424" s="325"/>
      <c r="B424" s="325"/>
      <c r="C424" s="325"/>
      <c r="D424" s="325"/>
      <c r="E424" s="312"/>
      <c r="F424" s="325"/>
      <c r="G424" s="325"/>
    </row>
    <row r="425" spans="1:7" ht="12.65" customHeight="1" x14ac:dyDescent="0.35">
      <c r="A425" s="313" t="s">
        <v>470</v>
      </c>
      <c r="B425" s="315" t="s">
        <v>471</v>
      </c>
      <c r="C425" s="315" t="s">
        <v>462</v>
      </c>
      <c r="D425" s="315" t="s">
        <v>472</v>
      </c>
      <c r="E425" s="312"/>
      <c r="F425" s="312"/>
      <c r="G425" s="312"/>
    </row>
    <row r="426" spans="1:7" ht="12.65" customHeight="1" x14ac:dyDescent="0.35">
      <c r="A426" s="313" t="s">
        <v>473</v>
      </c>
      <c r="B426" s="313">
        <v>48797794</v>
      </c>
      <c r="C426" s="313">
        <v>48797793</v>
      </c>
      <c r="D426" s="313"/>
      <c r="E426" s="312"/>
      <c r="F426" s="312"/>
      <c r="G426" s="312"/>
    </row>
    <row r="427" spans="1:7" ht="12.65" customHeight="1" x14ac:dyDescent="0.35">
      <c r="A427" s="313" t="s">
        <v>3</v>
      </c>
      <c r="B427" s="313">
        <v>13460108</v>
      </c>
      <c r="C427" s="313">
        <v>13460108</v>
      </c>
      <c r="D427" s="313">
        <v>13460109</v>
      </c>
      <c r="E427" s="312"/>
      <c r="F427" s="312"/>
      <c r="G427" s="312"/>
    </row>
    <row r="428" spans="1:7" ht="12.65" customHeight="1" x14ac:dyDescent="0.35">
      <c r="A428" s="313" t="s">
        <v>236</v>
      </c>
      <c r="B428" s="313">
        <v>4300805</v>
      </c>
      <c r="C428" s="313">
        <v>4300805</v>
      </c>
      <c r="D428" s="313"/>
      <c r="E428" s="312"/>
      <c r="F428" s="312"/>
      <c r="G428" s="312"/>
    </row>
    <row r="429" spans="1:7" ht="12.65" customHeight="1" x14ac:dyDescent="0.35">
      <c r="A429" s="313" t="s">
        <v>237</v>
      </c>
      <c r="B429" s="313">
        <v>11855296</v>
      </c>
      <c r="C429" s="313">
        <v>11855296</v>
      </c>
      <c r="D429" s="313"/>
      <c r="E429" s="312"/>
      <c r="F429" s="312"/>
      <c r="G429" s="312"/>
    </row>
    <row r="430" spans="1:7" ht="12.65" customHeight="1" x14ac:dyDescent="0.35">
      <c r="A430" s="313" t="s">
        <v>444</v>
      </c>
      <c r="B430" s="313">
        <v>1033970</v>
      </c>
      <c r="C430" s="313">
        <v>1033970</v>
      </c>
      <c r="D430" s="313"/>
      <c r="E430" s="312"/>
      <c r="F430" s="312"/>
      <c r="G430" s="312"/>
    </row>
    <row r="431" spans="1:7" ht="12.65" customHeight="1" x14ac:dyDescent="0.35">
      <c r="A431" s="313" t="s">
        <v>445</v>
      </c>
      <c r="B431" s="313">
        <v>9462831</v>
      </c>
      <c r="C431" s="313">
        <v>9462831</v>
      </c>
      <c r="D431" s="313"/>
      <c r="E431" s="312"/>
      <c r="F431" s="312"/>
      <c r="G431" s="312"/>
    </row>
    <row r="432" spans="1:7" ht="12.65" customHeight="1" x14ac:dyDescent="0.35">
      <c r="A432" s="313" t="s">
        <v>6</v>
      </c>
      <c r="B432" s="313">
        <v>6489169</v>
      </c>
      <c r="C432" s="313">
        <v>6489171</v>
      </c>
      <c r="D432" s="313">
        <v>6489169</v>
      </c>
      <c r="E432" s="312"/>
      <c r="F432" s="312"/>
      <c r="G432" s="312"/>
    </row>
    <row r="433" spans="1:7" ht="12.65" customHeight="1" x14ac:dyDescent="0.35">
      <c r="A433" s="313" t="s">
        <v>474</v>
      </c>
      <c r="B433" s="313">
        <v>735822</v>
      </c>
      <c r="C433" s="313">
        <v>735822</v>
      </c>
      <c r="D433" s="313">
        <v>735822</v>
      </c>
      <c r="E433" s="312"/>
      <c r="F433" s="312"/>
      <c r="G433" s="312"/>
    </row>
    <row r="434" spans="1:7" ht="12.65" customHeight="1" x14ac:dyDescent="0.35">
      <c r="A434" s="313" t="s">
        <v>447</v>
      </c>
      <c r="B434" s="313">
        <v>622757</v>
      </c>
      <c r="C434" s="313"/>
      <c r="D434" s="313">
        <v>622756</v>
      </c>
      <c r="E434" s="312"/>
      <c r="F434" s="312"/>
      <c r="G434" s="312"/>
    </row>
    <row r="435" spans="1:7" ht="12.65" customHeight="1" x14ac:dyDescent="0.35">
      <c r="A435" s="313" t="s">
        <v>475</v>
      </c>
      <c r="B435" s="313">
        <v>627132</v>
      </c>
      <c r="C435" s="313"/>
      <c r="D435" s="313">
        <v>627132</v>
      </c>
      <c r="E435" s="312"/>
      <c r="F435" s="312"/>
      <c r="G435" s="312"/>
    </row>
    <row r="436" spans="1:7" ht="12.65" customHeight="1" x14ac:dyDescent="0.35">
      <c r="A436" s="316" t="s">
        <v>449</v>
      </c>
      <c r="B436" s="316">
        <v>891551</v>
      </c>
      <c r="C436" s="316"/>
      <c r="D436" s="316">
        <v>891551</v>
      </c>
      <c r="E436" s="312"/>
      <c r="F436" s="312"/>
      <c r="G436" s="312"/>
    </row>
    <row r="437" spans="1:7" ht="12.65" customHeight="1" x14ac:dyDescent="0.35">
      <c r="A437" s="316" t="s">
        <v>476</v>
      </c>
      <c r="B437" s="316">
        <v>2141440</v>
      </c>
      <c r="C437" s="316">
        <v>1332333</v>
      </c>
      <c r="D437" s="316">
        <v>2141439</v>
      </c>
      <c r="E437" s="312"/>
      <c r="F437" s="312"/>
      <c r="G437" s="312"/>
    </row>
    <row r="438" spans="1:7" ht="12.65" customHeight="1" x14ac:dyDescent="0.35">
      <c r="A438" s="313" t="s">
        <v>1282</v>
      </c>
      <c r="B438" s="313">
        <v>4316744</v>
      </c>
      <c r="C438" s="313">
        <v>4316744</v>
      </c>
      <c r="D438" s="313"/>
      <c r="E438" s="312"/>
      <c r="F438" s="312"/>
      <c r="G438" s="312"/>
    </row>
    <row r="439" spans="1:7" ht="12.65" customHeight="1" x14ac:dyDescent="0.35">
      <c r="A439" s="313" t="s">
        <v>451</v>
      </c>
      <c r="B439" s="316">
        <v>1753107</v>
      </c>
      <c r="C439" s="316">
        <v>2562214</v>
      </c>
      <c r="D439" s="313"/>
      <c r="E439" s="312"/>
      <c r="F439" s="312"/>
      <c r="G439" s="312"/>
    </row>
    <row r="440" spans="1:7" ht="12.65" customHeight="1" x14ac:dyDescent="0.35">
      <c r="A440" s="313" t="s">
        <v>477</v>
      </c>
      <c r="B440" s="316">
        <v>3894547</v>
      </c>
      <c r="C440" s="316">
        <v>3894547</v>
      </c>
      <c r="D440" s="313"/>
      <c r="E440" s="312"/>
      <c r="F440" s="312"/>
      <c r="G440" s="312"/>
    </row>
    <row r="441" spans="1:7" ht="12.65" customHeight="1" x14ac:dyDescent="0.35">
      <c r="A441" s="313" t="s">
        <v>478</v>
      </c>
      <c r="B441" s="313">
        <v>104347086</v>
      </c>
      <c r="C441" s="313">
        <v>104347087</v>
      </c>
      <c r="D441" s="313"/>
      <c r="E441" s="312"/>
      <c r="F441" s="312"/>
      <c r="G441" s="312"/>
    </row>
    <row r="442" spans="1:7" ht="12.65" customHeight="1" x14ac:dyDescent="0.35">
      <c r="A442" s="325"/>
      <c r="B442" s="325"/>
      <c r="C442" s="325"/>
      <c r="D442" s="325"/>
      <c r="E442" s="312"/>
      <c r="F442" s="325"/>
      <c r="G442" s="325"/>
    </row>
    <row r="443" spans="1:7" ht="12.65" customHeight="1" x14ac:dyDescent="0.35">
      <c r="A443" s="313" t="s">
        <v>479</v>
      </c>
      <c r="B443" s="315" t="s">
        <v>480</v>
      </c>
      <c r="C443" s="315" t="s">
        <v>471</v>
      </c>
      <c r="D443" s="313"/>
      <c r="E443" s="312"/>
      <c r="F443" s="312"/>
      <c r="G443" s="312"/>
    </row>
    <row r="444" spans="1:7" ht="12.65" customHeight="1" x14ac:dyDescent="0.35">
      <c r="A444" s="313" t="s">
        <v>343</v>
      </c>
      <c r="B444" s="313">
        <v>120305015</v>
      </c>
      <c r="C444" s="313">
        <v>120305016</v>
      </c>
      <c r="D444" s="313"/>
      <c r="E444" s="312"/>
      <c r="F444" s="312"/>
      <c r="G444" s="312"/>
    </row>
    <row r="445" spans="1:7" ht="12.65" customHeight="1" x14ac:dyDescent="0.35">
      <c r="A445" s="313" t="s">
        <v>351</v>
      </c>
      <c r="B445" s="313">
        <v>3476258</v>
      </c>
      <c r="C445" s="313">
        <v>3476258</v>
      </c>
      <c r="D445" s="313"/>
      <c r="E445" s="312"/>
      <c r="F445" s="312"/>
      <c r="G445" s="312"/>
    </row>
    <row r="446" spans="1:7" ht="12.65" customHeight="1" x14ac:dyDescent="0.35">
      <c r="A446" s="313" t="s">
        <v>356</v>
      </c>
      <c r="B446" s="313">
        <v>2210751</v>
      </c>
      <c r="C446" s="313">
        <v>2210751</v>
      </c>
      <c r="D446" s="313"/>
      <c r="E446" s="312"/>
      <c r="F446" s="312"/>
      <c r="G446" s="312"/>
    </row>
    <row r="447" spans="1:7" ht="12.65" customHeight="1" x14ac:dyDescent="0.35">
      <c r="A447" s="313" t="s">
        <v>358</v>
      </c>
      <c r="B447" s="313">
        <v>125992024</v>
      </c>
      <c r="C447" s="313">
        <v>125992025</v>
      </c>
      <c r="D447" s="313"/>
      <c r="E447" s="312"/>
      <c r="F447" s="312"/>
      <c r="G447" s="312"/>
    </row>
    <row r="448" spans="1:7" ht="12.65" customHeight="1" x14ac:dyDescent="0.35">
      <c r="A448" s="325"/>
      <c r="B448" s="325"/>
      <c r="C448" s="325"/>
      <c r="D448" s="325"/>
      <c r="E448" s="312"/>
      <c r="F448" s="325"/>
      <c r="G448" s="325"/>
    </row>
    <row r="449" spans="1:7" ht="12.65" customHeight="1" x14ac:dyDescent="0.35">
      <c r="A449" s="314" t="s">
        <v>481</v>
      </c>
      <c r="B449" s="315" t="s">
        <v>482</v>
      </c>
      <c r="C449" s="325"/>
      <c r="D449" s="325"/>
      <c r="E449" s="312"/>
      <c r="F449" s="325"/>
      <c r="G449" s="325"/>
    </row>
    <row r="450" spans="1:7" ht="12.65" customHeight="1" x14ac:dyDescent="0.35">
      <c r="A450" s="312"/>
      <c r="B450" s="315" t="s">
        <v>483</v>
      </c>
      <c r="C450" s="312"/>
      <c r="D450" s="312"/>
      <c r="E450" s="312"/>
      <c r="F450" s="312"/>
      <c r="G450" s="312"/>
    </row>
    <row r="451" spans="1:7" ht="12.65" customHeight="1" x14ac:dyDescent="0.35">
      <c r="A451" s="312"/>
      <c r="B451" s="315" t="s">
        <v>472</v>
      </c>
      <c r="C451" s="312"/>
      <c r="D451" s="312"/>
      <c r="E451" s="312"/>
      <c r="F451" s="312"/>
      <c r="G451" s="312"/>
    </row>
    <row r="452" spans="1:7" ht="12.65" customHeight="1" x14ac:dyDescent="0.35">
      <c r="A452" s="320" t="s">
        <v>484</v>
      </c>
      <c r="B452" s="314">
        <v>1768</v>
      </c>
      <c r="C452" s="312"/>
      <c r="D452" s="312"/>
      <c r="E452" s="312"/>
      <c r="F452" s="312"/>
      <c r="G452" s="312"/>
    </row>
    <row r="453" spans="1:7" ht="12.65" customHeight="1" x14ac:dyDescent="0.35">
      <c r="A453" s="313" t="s">
        <v>168</v>
      </c>
      <c r="B453" s="313">
        <v>213713</v>
      </c>
      <c r="C453" s="313"/>
      <c r="D453" s="313"/>
      <c r="E453" s="312"/>
      <c r="F453" s="312"/>
      <c r="G453" s="312"/>
    </row>
    <row r="454" spans="1:7" ht="12.65" customHeight="1" x14ac:dyDescent="0.35">
      <c r="A454" s="313" t="s">
        <v>131</v>
      </c>
      <c r="B454" s="313">
        <v>3262545</v>
      </c>
      <c r="C454" s="313"/>
      <c r="D454" s="313"/>
      <c r="E454" s="312"/>
      <c r="F454" s="312"/>
      <c r="G454" s="312"/>
    </row>
    <row r="455" spans="1:7" ht="12.65" customHeight="1" x14ac:dyDescent="0.35">
      <c r="A455" s="325"/>
      <c r="B455" s="325"/>
      <c r="C455" s="325"/>
      <c r="D455" s="325"/>
      <c r="E455" s="312"/>
      <c r="F455" s="325"/>
      <c r="G455" s="325"/>
    </row>
    <row r="456" spans="1:7" ht="12.65" customHeight="1" x14ac:dyDescent="0.35">
      <c r="A456" s="313" t="s">
        <v>485</v>
      </c>
      <c r="B456" s="315" t="s">
        <v>471</v>
      </c>
      <c r="C456" s="315" t="s">
        <v>486</v>
      </c>
      <c r="D456" s="313"/>
      <c r="E456" s="312"/>
      <c r="F456" s="312"/>
      <c r="G456" s="312"/>
    </row>
    <row r="457" spans="1:7" ht="12.65" customHeight="1" x14ac:dyDescent="0.35">
      <c r="A457" s="313" t="s">
        <v>487</v>
      </c>
      <c r="B457" s="316">
        <v>8159192</v>
      </c>
      <c r="C457" s="316">
        <v>8159196</v>
      </c>
      <c r="D457" s="316"/>
      <c r="E457" s="312"/>
      <c r="F457" s="312"/>
      <c r="G457" s="312"/>
    </row>
    <row r="458" spans="1:7" ht="12.65" customHeight="1" x14ac:dyDescent="0.35">
      <c r="A458" s="313" t="s">
        <v>244</v>
      </c>
      <c r="B458" s="316">
        <v>2215600</v>
      </c>
      <c r="C458" s="316">
        <v>2215600</v>
      </c>
      <c r="D458" s="316"/>
      <c r="E458" s="312"/>
      <c r="F458" s="312"/>
      <c r="G458" s="312"/>
    </row>
    <row r="459" spans="1:7" ht="12.65" customHeight="1" x14ac:dyDescent="0.35">
      <c r="A459" s="325"/>
      <c r="B459" s="325"/>
      <c r="C459" s="325"/>
      <c r="D459" s="325"/>
      <c r="E459" s="312"/>
      <c r="F459" s="325"/>
      <c r="G459" s="325"/>
    </row>
    <row r="460" spans="1:7" ht="12.65" customHeight="1" x14ac:dyDescent="0.35">
      <c r="A460" s="313" t="s">
        <v>488</v>
      </c>
      <c r="B460" s="315"/>
      <c r="C460" s="315"/>
      <c r="D460" s="315" t="s">
        <v>1245</v>
      </c>
      <c r="E460" s="312"/>
      <c r="F460" s="312"/>
      <c r="G460" s="312"/>
    </row>
    <row r="461" spans="1:7" ht="12.65" customHeight="1" x14ac:dyDescent="0.35">
      <c r="A461" s="312"/>
      <c r="B461" s="315" t="s">
        <v>471</v>
      </c>
      <c r="C461" s="315" t="s">
        <v>486</v>
      </c>
      <c r="D461" s="315" t="s">
        <v>490</v>
      </c>
      <c r="E461" s="312"/>
      <c r="F461" s="312"/>
      <c r="G461" s="312"/>
    </row>
    <row r="462" spans="1:7" ht="12.65" customHeight="1" x14ac:dyDescent="0.35">
      <c r="A462" s="313" t="s">
        <v>245</v>
      </c>
      <c r="B462" s="316">
        <v>49586754</v>
      </c>
      <c r="C462" s="316">
        <v>49586755</v>
      </c>
      <c r="D462" s="316">
        <v>49586754</v>
      </c>
      <c r="E462" s="312"/>
      <c r="F462" s="312"/>
      <c r="G462" s="312"/>
    </row>
    <row r="463" spans="1:7" ht="12.65" customHeight="1" x14ac:dyDescent="0.35">
      <c r="A463" s="313" t="s">
        <v>246</v>
      </c>
      <c r="B463" s="316">
        <v>173295881</v>
      </c>
      <c r="C463" s="316">
        <v>173295880</v>
      </c>
      <c r="D463" s="316">
        <v>173295884</v>
      </c>
      <c r="E463" s="312"/>
      <c r="F463" s="312"/>
      <c r="G463" s="312"/>
    </row>
    <row r="464" spans="1:7" ht="12.65" customHeight="1" x14ac:dyDescent="0.35">
      <c r="A464" s="313" t="s">
        <v>247</v>
      </c>
      <c r="B464" s="316">
        <v>222882635</v>
      </c>
      <c r="C464" s="316">
        <v>222882635</v>
      </c>
      <c r="D464" s="316">
        <v>222882638</v>
      </c>
      <c r="E464" s="312"/>
      <c r="F464" s="312"/>
      <c r="G464" s="312"/>
    </row>
    <row r="465" spans="1:7" ht="12.65" customHeight="1" x14ac:dyDescent="0.35">
      <c r="A465" s="325"/>
      <c r="B465" s="325"/>
      <c r="C465" s="325"/>
      <c r="D465" s="325"/>
      <c r="E465" s="312"/>
      <c r="F465" s="325"/>
      <c r="G465" s="325"/>
    </row>
    <row r="466" spans="1:7" ht="12.65" customHeight="1" x14ac:dyDescent="0.35">
      <c r="A466" s="313" t="s">
        <v>491</v>
      </c>
      <c r="B466" s="315" t="s">
        <v>492</v>
      </c>
      <c r="C466" s="315" t="s">
        <v>493</v>
      </c>
      <c r="D466" s="313"/>
      <c r="E466" s="312"/>
      <c r="F466" s="312"/>
      <c r="G466" s="312"/>
    </row>
    <row r="467" spans="1:7" ht="12.65" customHeight="1" x14ac:dyDescent="0.35">
      <c r="A467" s="313" t="s">
        <v>332</v>
      </c>
      <c r="B467" s="313">
        <v>2015497</v>
      </c>
      <c r="C467" s="313">
        <v>2015497</v>
      </c>
      <c r="D467" s="313"/>
      <c r="E467" s="312"/>
      <c r="F467" s="312"/>
      <c r="G467" s="312"/>
    </row>
    <row r="468" spans="1:7" ht="12.65" customHeight="1" x14ac:dyDescent="0.35">
      <c r="A468" s="313" t="s">
        <v>333</v>
      </c>
      <c r="B468" s="313">
        <v>2729456</v>
      </c>
      <c r="C468" s="313">
        <v>2729456</v>
      </c>
      <c r="D468" s="313"/>
      <c r="E468" s="312"/>
      <c r="F468" s="312"/>
      <c r="G468" s="312"/>
    </row>
    <row r="469" spans="1:7" ht="12.65" customHeight="1" x14ac:dyDescent="0.35">
      <c r="A469" s="313" t="s">
        <v>334</v>
      </c>
      <c r="B469" s="313">
        <v>36033915</v>
      </c>
      <c r="C469" s="313">
        <v>36033915</v>
      </c>
      <c r="D469" s="313"/>
      <c r="E469" s="312"/>
      <c r="F469" s="312"/>
      <c r="G469" s="312"/>
    </row>
    <row r="470" spans="1:7" ht="12.65" customHeight="1" x14ac:dyDescent="0.35">
      <c r="A470" s="313" t="s">
        <v>494</v>
      </c>
      <c r="B470" s="313">
        <v>21304669</v>
      </c>
      <c r="C470" s="313">
        <v>21304668</v>
      </c>
      <c r="D470" s="313"/>
      <c r="E470" s="312"/>
      <c r="F470" s="312"/>
      <c r="G470" s="312"/>
    </row>
    <row r="471" spans="1:7" ht="12.65" customHeight="1" x14ac:dyDescent="0.35">
      <c r="A471" s="313" t="s">
        <v>377</v>
      </c>
      <c r="B471" s="313">
        <v>1750935</v>
      </c>
      <c r="C471" s="313">
        <v>1750936</v>
      </c>
      <c r="D471" s="313"/>
      <c r="E471" s="312"/>
      <c r="F471" s="312"/>
      <c r="G471" s="312"/>
    </row>
    <row r="472" spans="1:7" ht="12.65" customHeight="1" x14ac:dyDescent="0.35">
      <c r="A472" s="313" t="s">
        <v>495</v>
      </c>
      <c r="B472" s="313">
        <v>33847876</v>
      </c>
      <c r="C472" s="313">
        <v>33847876</v>
      </c>
      <c r="D472" s="313"/>
      <c r="E472" s="312"/>
      <c r="F472" s="312"/>
      <c r="G472" s="312"/>
    </row>
    <row r="473" spans="1:7" ht="12.65" customHeight="1" x14ac:dyDescent="0.35">
      <c r="A473" s="313" t="s">
        <v>339</v>
      </c>
      <c r="B473" s="313">
        <v>1150715</v>
      </c>
      <c r="C473" s="313">
        <v>1150715</v>
      </c>
      <c r="D473" s="313"/>
      <c r="E473" s="312"/>
      <c r="F473" s="312"/>
      <c r="G473" s="312"/>
    </row>
    <row r="474" spans="1:7" ht="12.65" customHeight="1" x14ac:dyDescent="0.35">
      <c r="A474" s="313" t="s">
        <v>340</v>
      </c>
      <c r="B474" s="313">
        <v>6155456</v>
      </c>
      <c r="C474" s="313">
        <v>6155456</v>
      </c>
      <c r="D474" s="313"/>
      <c r="E474" s="312"/>
      <c r="F474" s="312"/>
      <c r="G474" s="312"/>
    </row>
    <row r="475" spans="1:7" ht="12.65" customHeight="1" x14ac:dyDescent="0.35">
      <c r="A475" s="313" t="s">
        <v>203</v>
      </c>
      <c r="B475" s="313">
        <v>104988519</v>
      </c>
      <c r="C475" s="313">
        <v>104988519</v>
      </c>
      <c r="D475" s="313"/>
      <c r="E475" s="312"/>
      <c r="F475" s="312"/>
      <c r="G475" s="312"/>
    </row>
    <row r="476" spans="1:7" ht="12.65" customHeight="1" x14ac:dyDescent="0.35">
      <c r="A476" s="313"/>
      <c r="B476" s="313"/>
      <c r="C476" s="313"/>
      <c r="D476" s="313"/>
      <c r="E476" s="312"/>
      <c r="F476" s="312"/>
      <c r="G476" s="312"/>
    </row>
    <row r="477" spans="1:7" ht="12.65" customHeight="1" x14ac:dyDescent="0.35">
      <c r="A477" s="313" t="s">
        <v>496</v>
      </c>
      <c r="B477" s="313">
        <v>58500463</v>
      </c>
      <c r="C477" s="313">
        <v>58500463</v>
      </c>
      <c r="D477" s="313"/>
      <c r="E477" s="312"/>
      <c r="F477" s="312"/>
      <c r="G477" s="312"/>
    </row>
    <row r="479" spans="1:7" ht="12.65" customHeight="1" x14ac:dyDescent="0.35">
      <c r="A479" s="314" t="s">
        <v>497</v>
      </c>
      <c r="B479" s="312"/>
      <c r="C479" s="312"/>
      <c r="D479" s="312"/>
      <c r="E479" s="312"/>
      <c r="F479" s="312"/>
      <c r="G479" s="312"/>
    </row>
    <row r="480" spans="1:7" ht="12.65" customHeight="1" x14ac:dyDescent="0.35">
      <c r="A480" s="314" t="s">
        <v>498</v>
      </c>
      <c r="B480" s="312"/>
      <c r="C480" s="314">
        <v>156199063</v>
      </c>
      <c r="D480" s="312"/>
      <c r="E480" s="312"/>
      <c r="F480" s="312"/>
      <c r="G480" s="312"/>
    </row>
    <row r="481" spans="1:12" ht="12.65" customHeight="1" x14ac:dyDescent="0.35">
      <c r="A481" s="314" t="s">
        <v>499</v>
      </c>
      <c r="B481" s="312"/>
      <c r="C481" s="314">
        <v>156199063</v>
      </c>
      <c r="D481" s="312"/>
      <c r="E481" s="312"/>
      <c r="F481" s="312"/>
      <c r="G481" s="312"/>
      <c r="H481" s="312"/>
      <c r="I481" s="312"/>
      <c r="J481" s="312"/>
      <c r="K481" s="312"/>
      <c r="L481" s="312"/>
    </row>
    <row r="484" spans="1:12" ht="12.65" customHeight="1" x14ac:dyDescent="0.35">
      <c r="A484" s="320" t="s">
        <v>500</v>
      </c>
      <c r="B484" s="312"/>
      <c r="C484" s="312"/>
      <c r="D484" s="312"/>
      <c r="E484" s="312"/>
      <c r="F484" s="312"/>
      <c r="G484" s="312"/>
      <c r="H484" s="312"/>
      <c r="I484" s="312"/>
      <c r="J484" s="312"/>
      <c r="K484" s="312"/>
      <c r="L484" s="312"/>
    </row>
    <row r="485" spans="1:12" ht="12.65" customHeight="1" x14ac:dyDescent="0.35">
      <c r="A485" s="320" t="s">
        <v>501</v>
      </c>
      <c r="B485" s="312"/>
      <c r="C485" s="312"/>
      <c r="D485" s="312"/>
      <c r="E485" s="312"/>
      <c r="F485" s="312"/>
      <c r="G485" s="312"/>
      <c r="H485" s="312"/>
      <c r="I485" s="312"/>
      <c r="J485" s="312"/>
      <c r="K485" s="312"/>
      <c r="L485" s="312"/>
    </row>
    <row r="486" spans="1:12" ht="12.65" customHeight="1" x14ac:dyDescent="0.35">
      <c r="A486" s="320" t="s">
        <v>502</v>
      </c>
      <c r="B486" s="312"/>
      <c r="C486" s="312"/>
      <c r="D486" s="312"/>
      <c r="E486" s="312"/>
      <c r="F486" s="312"/>
      <c r="G486" s="312"/>
      <c r="H486" s="312"/>
      <c r="I486" s="312"/>
      <c r="J486" s="312"/>
      <c r="K486" s="312"/>
      <c r="L486" s="312"/>
    </row>
    <row r="487" spans="1:12" ht="12.65" customHeight="1" x14ac:dyDescent="0.35">
      <c r="A487" s="320"/>
      <c r="B487" s="312"/>
      <c r="C487" s="312"/>
      <c r="D487" s="312"/>
      <c r="E487" s="312"/>
      <c r="F487" s="312"/>
      <c r="G487" s="312"/>
      <c r="H487" s="312"/>
      <c r="I487" s="312"/>
      <c r="J487" s="312"/>
      <c r="K487" s="312"/>
      <c r="L487" s="312"/>
    </row>
    <row r="488" spans="1:12" ht="12.65" customHeight="1" x14ac:dyDescent="0.35">
      <c r="A488" s="319" t="s">
        <v>503</v>
      </c>
      <c r="B488" s="312"/>
      <c r="C488" s="312"/>
      <c r="D488" s="312"/>
      <c r="E488" s="312"/>
      <c r="F488" s="312"/>
      <c r="G488" s="312"/>
      <c r="H488" s="312"/>
      <c r="I488" s="312"/>
      <c r="J488" s="312"/>
      <c r="K488" s="312"/>
      <c r="L488" s="312"/>
    </row>
    <row r="489" spans="1:12" ht="12.65" customHeight="1" x14ac:dyDescent="0.35">
      <c r="A489" s="320" t="s">
        <v>504</v>
      </c>
      <c r="B489" s="312"/>
      <c r="C489" s="312"/>
      <c r="D489" s="312"/>
      <c r="E489" s="312"/>
      <c r="F489" s="312"/>
      <c r="G489" s="312"/>
      <c r="H489" s="312"/>
      <c r="I489" s="312"/>
      <c r="J489" s="312"/>
      <c r="K489" s="312"/>
      <c r="L489" s="312"/>
    </row>
    <row r="490" spans="1:12" ht="12.65" customHeight="1" x14ac:dyDescent="0.35">
      <c r="A490" s="320"/>
      <c r="B490" s="312"/>
      <c r="C490" s="312"/>
      <c r="D490" s="312"/>
      <c r="E490" s="312"/>
      <c r="F490" s="312"/>
      <c r="G490" s="312"/>
      <c r="H490" s="312"/>
      <c r="I490" s="312"/>
      <c r="J490" s="312"/>
      <c r="K490" s="312"/>
      <c r="L490" s="312"/>
    </row>
    <row r="491" spans="1:12" ht="12.65" customHeight="1" x14ac:dyDescent="0.35">
      <c r="A491" s="287"/>
    </row>
    <row r="492" spans="1:12" ht="12.65" customHeight="1" x14ac:dyDescent="0.35">
      <c r="A492" s="314" t="s">
        <v>1266</v>
      </c>
      <c r="B492" s="343" t="s">
        <v>1284</v>
      </c>
      <c r="C492" s="343" t="s">
        <v>1285</v>
      </c>
      <c r="D492" s="343" t="s">
        <v>1284</v>
      </c>
      <c r="E492" s="343" t="s">
        <v>1285</v>
      </c>
      <c r="F492" s="343" t="s">
        <v>1284</v>
      </c>
      <c r="G492" s="343" t="s">
        <v>1285</v>
      </c>
      <c r="H492" s="343"/>
      <c r="I492" s="312"/>
      <c r="J492" s="312"/>
      <c r="K492" s="343"/>
      <c r="L492" s="343"/>
    </row>
    <row r="493" spans="1:12" ht="12.65" customHeight="1" x14ac:dyDescent="0.35">
      <c r="A493" s="319"/>
      <c r="B493" s="315" t="s">
        <v>505</v>
      </c>
      <c r="C493" s="315" t="s">
        <v>505</v>
      </c>
      <c r="D493" s="344" t="s">
        <v>506</v>
      </c>
      <c r="E493" s="344" t="s">
        <v>506</v>
      </c>
      <c r="F493" s="343" t="s">
        <v>507</v>
      </c>
      <c r="G493" s="343" t="s">
        <v>507</v>
      </c>
      <c r="H493" s="343" t="s">
        <v>508</v>
      </c>
      <c r="I493" s="312"/>
      <c r="J493" s="312"/>
      <c r="K493" s="343"/>
      <c r="L493" s="343"/>
    </row>
    <row r="494" spans="1:12" ht="12.65" customHeight="1" x14ac:dyDescent="0.35">
      <c r="A494" s="312"/>
      <c r="B494" s="315" t="s">
        <v>303</v>
      </c>
      <c r="C494" s="315" t="s">
        <v>303</v>
      </c>
      <c r="D494" s="315" t="s">
        <v>509</v>
      </c>
      <c r="E494" s="315" t="s">
        <v>509</v>
      </c>
      <c r="F494" s="343" t="s">
        <v>510</v>
      </c>
      <c r="G494" s="343" t="s">
        <v>510</v>
      </c>
      <c r="H494" s="343" t="s">
        <v>511</v>
      </c>
      <c r="I494" s="312"/>
      <c r="J494" s="312"/>
      <c r="K494" s="343"/>
      <c r="L494" s="343"/>
    </row>
    <row r="495" spans="1:12" ht="12.65" customHeight="1" x14ac:dyDescent="0.35">
      <c r="A495" s="314" t="s">
        <v>512</v>
      </c>
      <c r="B495" s="338">
        <v>16109014</v>
      </c>
      <c r="C495" s="338">
        <v>2776885</v>
      </c>
      <c r="D495" s="338">
        <v>9430</v>
      </c>
      <c r="E495" s="314">
        <v>899</v>
      </c>
      <c r="F495" s="345">
        <v>1708.2729586426299</v>
      </c>
      <c r="G495" s="346">
        <v>3088.8598442714128</v>
      </c>
      <c r="H495" s="347">
        <v>0.80817698286682371</v>
      </c>
      <c r="I495" s="349"/>
      <c r="J495" s="312"/>
      <c r="K495" s="343"/>
      <c r="L495" s="343"/>
    </row>
    <row r="496" spans="1:12" ht="12.65" customHeight="1" x14ac:dyDescent="0.35">
      <c r="A496" s="314" t="s">
        <v>513</v>
      </c>
      <c r="B496" s="338">
        <v>0</v>
      </c>
      <c r="C496" s="338">
        <v>0</v>
      </c>
      <c r="D496" s="338">
        <v>0</v>
      </c>
      <c r="E496" s="314">
        <v>0</v>
      </c>
      <c r="F496" s="345" t="s">
        <v>1278</v>
      </c>
      <c r="G496" s="345" t="s">
        <v>1278</v>
      </c>
      <c r="H496" s="347" t="s">
        <v>1278</v>
      </c>
      <c r="I496" s="349"/>
      <c r="J496" s="312"/>
      <c r="K496" s="343"/>
      <c r="L496" s="343"/>
    </row>
    <row r="497" spans="1:12" ht="12.65" customHeight="1" x14ac:dyDescent="0.35">
      <c r="A497" s="314" t="s">
        <v>514</v>
      </c>
      <c r="B497" s="338">
        <v>41784874</v>
      </c>
      <c r="C497" s="338">
        <v>7453079</v>
      </c>
      <c r="D497" s="338">
        <v>48942</v>
      </c>
      <c r="E497" s="314">
        <v>3291</v>
      </c>
      <c r="F497" s="345">
        <v>853.76310735155903</v>
      </c>
      <c r="G497" s="345">
        <v>2264.6852020662413</v>
      </c>
      <c r="H497" s="347">
        <v>1.6525920159416057</v>
      </c>
      <c r="I497" s="349"/>
      <c r="J497" s="312"/>
      <c r="K497" s="343"/>
      <c r="L497" s="343"/>
    </row>
    <row r="498" spans="1:12" ht="12.65" customHeight="1" x14ac:dyDescent="0.35">
      <c r="A498" s="314" t="s">
        <v>515</v>
      </c>
      <c r="B498" s="338">
        <v>0</v>
      </c>
      <c r="C498" s="338">
        <v>0</v>
      </c>
      <c r="D498" s="338">
        <v>0</v>
      </c>
      <c r="E498" s="314">
        <v>0</v>
      </c>
      <c r="F498" s="345" t="s">
        <v>1278</v>
      </c>
      <c r="G498" s="345" t="s">
        <v>1278</v>
      </c>
      <c r="H498" s="347" t="s">
        <v>1278</v>
      </c>
      <c r="I498" s="349"/>
      <c r="J498" s="312"/>
      <c r="K498" s="343"/>
      <c r="L498" s="343"/>
    </row>
    <row r="499" spans="1:12" ht="12.65" customHeight="1" x14ac:dyDescent="0.35">
      <c r="A499" s="314" t="s">
        <v>516</v>
      </c>
      <c r="B499" s="338">
        <v>0</v>
      </c>
      <c r="C499" s="338">
        <v>0</v>
      </c>
      <c r="D499" s="338">
        <v>0</v>
      </c>
      <c r="E499" s="314">
        <v>0</v>
      </c>
      <c r="F499" s="345" t="s">
        <v>1278</v>
      </c>
      <c r="G499" s="345" t="s">
        <v>1278</v>
      </c>
      <c r="H499" s="347" t="s">
        <v>1278</v>
      </c>
      <c r="I499" s="349"/>
      <c r="J499" s="312"/>
      <c r="K499" s="343"/>
      <c r="L499" s="343"/>
    </row>
    <row r="500" spans="1:12" ht="12.65" customHeight="1" x14ac:dyDescent="0.35">
      <c r="A500" s="314" t="s">
        <v>517</v>
      </c>
      <c r="B500" s="338">
        <v>2945804</v>
      </c>
      <c r="C500" s="338">
        <v>0</v>
      </c>
      <c r="D500" s="338">
        <v>4243</v>
      </c>
      <c r="E500" s="314">
        <v>0</v>
      </c>
      <c r="F500" s="345">
        <v>694.27386283290127</v>
      </c>
      <c r="G500" s="345" t="s">
        <v>1278</v>
      </c>
      <c r="H500" s="347" t="s">
        <v>1278</v>
      </c>
      <c r="I500" s="349"/>
      <c r="J500" s="312"/>
      <c r="K500" s="343"/>
      <c r="L500" s="343"/>
    </row>
    <row r="501" spans="1:12" ht="12.65" customHeight="1" x14ac:dyDescent="0.35">
      <c r="A501" s="314" t="s">
        <v>518</v>
      </c>
      <c r="B501" s="338">
        <v>0</v>
      </c>
      <c r="C501" s="338">
        <v>0</v>
      </c>
      <c r="D501" s="338">
        <v>0</v>
      </c>
      <c r="E501" s="314">
        <v>0</v>
      </c>
      <c r="F501" s="345" t="s">
        <v>1278</v>
      </c>
      <c r="G501" s="345" t="s">
        <v>1278</v>
      </c>
      <c r="H501" s="347" t="s">
        <v>1278</v>
      </c>
      <c r="I501" s="349"/>
      <c r="J501" s="312"/>
      <c r="K501" s="343"/>
      <c r="L501" s="343"/>
    </row>
    <row r="502" spans="1:12" ht="12.65" customHeight="1" x14ac:dyDescent="0.35">
      <c r="A502" s="314" t="s">
        <v>519</v>
      </c>
      <c r="B502" s="338">
        <v>0</v>
      </c>
      <c r="C502" s="338">
        <v>45742</v>
      </c>
      <c r="D502" s="338">
        <v>0</v>
      </c>
      <c r="E502" s="314">
        <v>582</v>
      </c>
      <c r="F502" s="345" t="s">
        <v>1278</v>
      </c>
      <c r="G502" s="345">
        <v>78.594501718213053</v>
      </c>
      <c r="H502" s="347" t="s">
        <v>1278</v>
      </c>
      <c r="I502" s="349"/>
      <c r="J502" s="312"/>
      <c r="K502" s="343"/>
      <c r="L502" s="343"/>
    </row>
    <row r="503" spans="1:12" ht="12.65" customHeight="1" x14ac:dyDescent="0.35">
      <c r="A503" s="314" t="s">
        <v>520</v>
      </c>
      <c r="B503" s="338">
        <v>0</v>
      </c>
      <c r="C503" s="338">
        <v>0</v>
      </c>
      <c r="D503" s="338">
        <v>0</v>
      </c>
      <c r="E503" s="314">
        <v>0</v>
      </c>
      <c r="F503" s="345" t="s">
        <v>1278</v>
      </c>
      <c r="G503" s="345" t="s">
        <v>1278</v>
      </c>
      <c r="H503" s="347" t="s">
        <v>1278</v>
      </c>
      <c r="I503" s="349"/>
      <c r="J503" s="312"/>
      <c r="K503" s="343"/>
      <c r="L503" s="343"/>
    </row>
    <row r="504" spans="1:12" ht="12.65" customHeight="1" x14ac:dyDescent="0.35">
      <c r="A504" s="314" t="s">
        <v>521</v>
      </c>
      <c r="B504" s="338">
        <v>0</v>
      </c>
      <c r="C504" s="338">
        <v>0</v>
      </c>
      <c r="D504" s="338">
        <v>0</v>
      </c>
      <c r="E504" s="314">
        <v>0</v>
      </c>
      <c r="F504" s="345" t="s">
        <v>1278</v>
      </c>
      <c r="G504" s="345" t="s">
        <v>1278</v>
      </c>
      <c r="H504" s="347" t="s">
        <v>1278</v>
      </c>
      <c r="I504" s="349"/>
      <c r="J504" s="312"/>
      <c r="K504" s="343"/>
      <c r="L504" s="343"/>
    </row>
    <row r="505" spans="1:12" ht="12.65" customHeight="1" x14ac:dyDescent="0.35">
      <c r="A505" s="314" t="s">
        <v>522</v>
      </c>
      <c r="B505" s="338">
        <v>0</v>
      </c>
      <c r="C505" s="338">
        <v>0</v>
      </c>
      <c r="D505" s="338">
        <v>0</v>
      </c>
      <c r="E505" s="314">
        <v>0</v>
      </c>
      <c r="F505" s="345" t="s">
        <v>1278</v>
      </c>
      <c r="G505" s="345" t="s">
        <v>1278</v>
      </c>
      <c r="H505" s="347" t="s">
        <v>1278</v>
      </c>
      <c r="I505" s="349"/>
      <c r="J505" s="312"/>
      <c r="K505" s="343"/>
      <c r="L505" s="343"/>
    </row>
    <row r="506" spans="1:12" ht="12.65" customHeight="1" x14ac:dyDescent="0.35">
      <c r="A506" s="314" t="s">
        <v>523</v>
      </c>
      <c r="B506" s="338">
        <v>0</v>
      </c>
      <c r="C506" s="338">
        <v>0</v>
      </c>
      <c r="D506" s="338">
        <v>0</v>
      </c>
      <c r="E506" s="314">
        <v>0</v>
      </c>
      <c r="F506" s="345" t="s">
        <v>1278</v>
      </c>
      <c r="G506" s="345" t="s">
        <v>1278</v>
      </c>
      <c r="H506" s="347" t="s">
        <v>1278</v>
      </c>
      <c r="I506" s="349"/>
      <c r="J506" s="312"/>
      <c r="K506" s="343"/>
      <c r="L506" s="343"/>
    </row>
    <row r="507" spans="1:12" ht="12.65" customHeight="1" x14ac:dyDescent="0.35">
      <c r="A507" s="314" t="s">
        <v>524</v>
      </c>
      <c r="B507" s="338">
        <v>8566030</v>
      </c>
      <c r="C507" s="338">
        <v>114517</v>
      </c>
      <c r="D507" s="338">
        <v>3648</v>
      </c>
      <c r="E507" s="314">
        <v>747</v>
      </c>
      <c r="F507" s="345">
        <v>2348.1441885964914</v>
      </c>
      <c r="G507" s="345">
        <v>153.30254350736277</v>
      </c>
      <c r="H507" s="347">
        <v>-0.93471331775456545</v>
      </c>
      <c r="I507" s="349"/>
      <c r="J507" s="312"/>
      <c r="K507" s="343"/>
      <c r="L507" s="343"/>
    </row>
    <row r="508" spans="1:12" ht="12.65" customHeight="1" x14ac:dyDescent="0.35">
      <c r="A508" s="314" t="s">
        <v>525</v>
      </c>
      <c r="B508" s="338">
        <v>46359899</v>
      </c>
      <c r="C508" s="338">
        <v>3127337</v>
      </c>
      <c r="D508" s="338">
        <v>1391652</v>
      </c>
      <c r="E508" s="314">
        <v>109409</v>
      </c>
      <c r="F508" s="345">
        <v>33.312853357017417</v>
      </c>
      <c r="G508" s="345">
        <v>28.583909916003254</v>
      </c>
      <c r="H508" s="347" t="s">
        <v>1278</v>
      </c>
      <c r="I508" s="349"/>
      <c r="J508" s="312"/>
      <c r="K508" s="343"/>
      <c r="L508" s="343"/>
    </row>
    <row r="509" spans="1:12" ht="12.65" customHeight="1" x14ac:dyDescent="0.35">
      <c r="A509" s="314" t="s">
        <v>526</v>
      </c>
      <c r="B509" s="338">
        <v>3671387</v>
      </c>
      <c r="C509" s="338">
        <v>1838349</v>
      </c>
      <c r="D509" s="338">
        <v>693702</v>
      </c>
      <c r="E509" s="314">
        <v>117610</v>
      </c>
      <c r="F509" s="345">
        <v>5.2924555500776993</v>
      </c>
      <c r="G509" s="345">
        <v>15.630890230422583</v>
      </c>
      <c r="H509" s="347">
        <v>1.9534287217949529</v>
      </c>
      <c r="I509" s="349"/>
      <c r="J509" s="312"/>
      <c r="K509" s="343"/>
      <c r="L509" s="343"/>
    </row>
    <row r="510" spans="1:12" ht="12.65" customHeight="1" x14ac:dyDescent="0.35">
      <c r="A510" s="314" t="s">
        <v>527</v>
      </c>
      <c r="B510" s="338">
        <v>2026281</v>
      </c>
      <c r="C510" s="338">
        <v>-186382</v>
      </c>
      <c r="D510" s="338">
        <v>1385678</v>
      </c>
      <c r="E510" s="314">
        <v>109409</v>
      </c>
      <c r="F510" s="345">
        <v>1.4623029304066313</v>
      </c>
      <c r="G510" s="345">
        <v>-1.7035344441499327</v>
      </c>
      <c r="H510" s="347">
        <v>-2.1649668538079321</v>
      </c>
      <c r="I510" s="349"/>
      <c r="J510" s="312"/>
      <c r="K510" s="343"/>
      <c r="L510" s="343"/>
    </row>
    <row r="511" spans="1:12" ht="12.65" customHeight="1" x14ac:dyDescent="0.35">
      <c r="A511" s="314" t="s">
        <v>528</v>
      </c>
      <c r="B511" s="338">
        <v>5731579</v>
      </c>
      <c r="C511" s="338">
        <v>3729203</v>
      </c>
      <c r="D511" s="315" t="s">
        <v>529</v>
      </c>
      <c r="E511" s="315" t="s">
        <v>529</v>
      </c>
      <c r="F511" s="345" t="s">
        <v>1278</v>
      </c>
      <c r="G511" s="345" t="s">
        <v>1278</v>
      </c>
      <c r="H511" s="347" t="s">
        <v>1278</v>
      </c>
      <c r="I511" s="349"/>
      <c r="J511" s="312"/>
      <c r="K511" s="343"/>
      <c r="L511" s="343"/>
    </row>
    <row r="512" spans="1:12" ht="12.65" customHeight="1" x14ac:dyDescent="0.35">
      <c r="A512" s="314" t="s">
        <v>1246</v>
      </c>
      <c r="B512" s="338">
        <v>8670551</v>
      </c>
      <c r="C512" s="338">
        <v>0</v>
      </c>
      <c r="D512" s="315" t="s">
        <v>529</v>
      </c>
      <c r="E512" s="315" t="s">
        <v>529</v>
      </c>
      <c r="F512" s="345" t="s">
        <v>1278</v>
      </c>
      <c r="G512" s="345" t="s">
        <v>1278</v>
      </c>
      <c r="H512" s="347" t="s">
        <v>1278</v>
      </c>
      <c r="I512" s="349"/>
      <c r="J512" s="312"/>
      <c r="K512" s="343"/>
      <c r="L512" s="343"/>
    </row>
    <row r="513" spans="1:12" ht="12.65" customHeight="1" x14ac:dyDescent="0.35">
      <c r="A513" s="314" t="s">
        <v>530</v>
      </c>
      <c r="B513" s="338">
        <v>15012657</v>
      </c>
      <c r="C513" s="338">
        <v>4627117</v>
      </c>
      <c r="D513" s="338">
        <v>1204214</v>
      </c>
      <c r="E513" s="314">
        <v>204576</v>
      </c>
      <c r="F513" s="345">
        <v>12.466768365091255</v>
      </c>
      <c r="G513" s="345">
        <v>22.618083255122791</v>
      </c>
      <c r="H513" s="347">
        <v>0.8142699529459998</v>
      </c>
      <c r="I513" s="349"/>
      <c r="J513" s="312"/>
      <c r="K513" s="343"/>
      <c r="L513" s="343"/>
    </row>
    <row r="514" spans="1:12" ht="12.65" customHeight="1" x14ac:dyDescent="0.35">
      <c r="A514" s="314" t="s">
        <v>531</v>
      </c>
      <c r="B514" s="338">
        <v>625057</v>
      </c>
      <c r="C514" s="338">
        <v>0</v>
      </c>
      <c r="D514" s="338">
        <v>23863</v>
      </c>
      <c r="E514" s="314">
        <v>0</v>
      </c>
      <c r="F514" s="345">
        <v>26.193563256924946</v>
      </c>
      <c r="G514" s="345" t="s">
        <v>1278</v>
      </c>
      <c r="H514" s="347" t="s">
        <v>1278</v>
      </c>
      <c r="I514" s="349"/>
      <c r="J514" s="312"/>
      <c r="K514" s="343"/>
      <c r="L514" s="343"/>
    </row>
    <row r="515" spans="1:12" ht="12.65" customHeight="1" x14ac:dyDescent="0.35">
      <c r="A515" s="314" t="s">
        <v>532</v>
      </c>
      <c r="B515" s="338">
        <v>3024844</v>
      </c>
      <c r="C515" s="338">
        <v>449103</v>
      </c>
      <c r="D515" s="338">
        <v>136581</v>
      </c>
      <c r="E515" s="314">
        <v>1833</v>
      </c>
      <c r="F515" s="345">
        <v>22.146887195144274</v>
      </c>
      <c r="G515" s="345">
        <v>245.00981996726676</v>
      </c>
      <c r="H515" s="347">
        <v>10.062946129105917</v>
      </c>
      <c r="I515" s="349"/>
      <c r="J515" s="312"/>
      <c r="K515" s="343"/>
      <c r="L515" s="343"/>
    </row>
    <row r="516" spans="1:12" ht="12.65" customHeight="1" x14ac:dyDescent="0.35">
      <c r="A516" s="314" t="s">
        <v>533</v>
      </c>
      <c r="B516" s="338">
        <v>2350447</v>
      </c>
      <c r="C516" s="338">
        <v>776034</v>
      </c>
      <c r="D516" s="338">
        <v>138430</v>
      </c>
      <c r="E516" s="314">
        <v>26503</v>
      </c>
      <c r="F516" s="345">
        <v>16.979318066893015</v>
      </c>
      <c r="G516" s="345">
        <v>29.280987058068899</v>
      </c>
      <c r="H516" s="347">
        <v>0.72450901400817691</v>
      </c>
      <c r="I516" s="349"/>
      <c r="J516" s="312"/>
      <c r="K516" s="343"/>
      <c r="L516" s="343"/>
    </row>
    <row r="517" spans="1:12" ht="12.65" customHeight="1" x14ac:dyDescent="0.35">
      <c r="A517" s="314" t="s">
        <v>534</v>
      </c>
      <c r="B517" s="338">
        <v>8956392</v>
      </c>
      <c r="C517" s="338">
        <v>3077000</v>
      </c>
      <c r="D517" s="338">
        <v>146839</v>
      </c>
      <c r="E517" s="314">
        <v>36371</v>
      </c>
      <c r="F517" s="345">
        <v>60.994640388452659</v>
      </c>
      <c r="G517" s="345">
        <v>84.600368425393853</v>
      </c>
      <c r="H517" s="347">
        <v>0.38701315208360776</v>
      </c>
      <c r="I517" s="349"/>
      <c r="J517" s="312"/>
      <c r="K517" s="343"/>
      <c r="L517" s="343"/>
    </row>
    <row r="518" spans="1:12" ht="12.65" customHeight="1" x14ac:dyDescent="0.35">
      <c r="A518" s="314" t="s">
        <v>535</v>
      </c>
      <c r="B518" s="338">
        <v>17585421</v>
      </c>
      <c r="C518" s="338">
        <v>0</v>
      </c>
      <c r="D518" s="338">
        <v>24260</v>
      </c>
      <c r="E518" s="314">
        <v>0</v>
      </c>
      <c r="F518" s="345">
        <v>724.87308326463312</v>
      </c>
      <c r="G518" s="345" t="s">
        <v>1278</v>
      </c>
      <c r="H518" s="347" t="s">
        <v>1278</v>
      </c>
      <c r="I518" s="349"/>
      <c r="J518" s="312"/>
      <c r="K518" s="343"/>
      <c r="L518" s="343"/>
    </row>
    <row r="519" spans="1:12" ht="12.65" customHeight="1" x14ac:dyDescent="0.35">
      <c r="A519" s="314" t="s">
        <v>536</v>
      </c>
      <c r="B519" s="338">
        <v>2093570</v>
      </c>
      <c r="C519" s="338">
        <v>214320</v>
      </c>
      <c r="D519" s="338">
        <v>38874.47</v>
      </c>
      <c r="E519" s="314">
        <v>0</v>
      </c>
      <c r="F519" s="345">
        <v>53.854624899066145</v>
      </c>
      <c r="G519" s="345" t="s">
        <v>1278</v>
      </c>
      <c r="H519" s="347" t="s">
        <v>1278</v>
      </c>
      <c r="I519" s="349"/>
      <c r="J519" s="312"/>
      <c r="K519" s="343"/>
      <c r="L519" s="343"/>
    </row>
    <row r="520" spans="1:12" ht="12.65" customHeight="1" x14ac:dyDescent="0.35">
      <c r="A520" s="314" t="s">
        <v>537</v>
      </c>
      <c r="B520" s="338">
        <v>11973528</v>
      </c>
      <c r="C520" s="338">
        <v>741964</v>
      </c>
      <c r="D520" s="315" t="s">
        <v>529</v>
      </c>
      <c r="E520" s="315" t="s">
        <v>529</v>
      </c>
      <c r="F520" s="345" t="s">
        <v>1278</v>
      </c>
      <c r="G520" s="345" t="s">
        <v>1278</v>
      </c>
      <c r="H520" s="347" t="s">
        <v>1278</v>
      </c>
      <c r="I520" s="349"/>
      <c r="J520" s="312"/>
      <c r="K520" s="343"/>
      <c r="L520" s="343"/>
    </row>
    <row r="521" spans="1:12" ht="12.65" customHeight="1" x14ac:dyDescent="0.35">
      <c r="A521" s="314" t="s">
        <v>538</v>
      </c>
      <c r="B521" s="338">
        <v>2657104</v>
      </c>
      <c r="C521" s="338">
        <v>1144642</v>
      </c>
      <c r="D521" s="338">
        <v>0</v>
      </c>
      <c r="E521" s="314">
        <v>6206</v>
      </c>
      <c r="F521" s="345" t="s">
        <v>1278</v>
      </c>
      <c r="G521" s="345">
        <v>184.44118594908153</v>
      </c>
      <c r="H521" s="347" t="s">
        <v>1278</v>
      </c>
      <c r="I521" s="349"/>
      <c r="J521" s="312"/>
      <c r="K521" s="343"/>
      <c r="L521" s="343"/>
    </row>
    <row r="522" spans="1:12" ht="12.65" customHeight="1" x14ac:dyDescent="0.35">
      <c r="A522" s="314" t="s">
        <v>539</v>
      </c>
      <c r="B522" s="338">
        <v>564627</v>
      </c>
      <c r="C522" s="338">
        <v>0</v>
      </c>
      <c r="D522" s="338">
        <v>0</v>
      </c>
      <c r="E522" s="314">
        <v>0</v>
      </c>
      <c r="F522" s="345" t="s">
        <v>1278</v>
      </c>
      <c r="G522" s="345" t="s">
        <v>1278</v>
      </c>
      <c r="H522" s="347" t="s">
        <v>1278</v>
      </c>
      <c r="I522" s="349"/>
      <c r="J522" s="312"/>
      <c r="K522" s="343"/>
      <c r="L522" s="343"/>
    </row>
    <row r="523" spans="1:12" ht="12.65" customHeight="1" x14ac:dyDescent="0.35">
      <c r="A523" s="314" t="s">
        <v>540</v>
      </c>
      <c r="B523" s="338">
        <v>2474179</v>
      </c>
      <c r="C523" s="338">
        <v>2214269</v>
      </c>
      <c r="D523" s="338">
        <v>0</v>
      </c>
      <c r="E523" s="314">
        <v>22498</v>
      </c>
      <c r="F523" s="345" t="s">
        <v>1278</v>
      </c>
      <c r="G523" s="345">
        <v>98.42070406258334</v>
      </c>
      <c r="H523" s="347" t="s">
        <v>1278</v>
      </c>
      <c r="I523" s="349"/>
      <c r="J523" s="312"/>
      <c r="K523" s="343"/>
      <c r="L523" s="343"/>
    </row>
    <row r="524" spans="1:12" ht="12.65" customHeight="1" x14ac:dyDescent="0.35">
      <c r="A524" s="314" t="s">
        <v>541</v>
      </c>
      <c r="B524" s="338">
        <v>3972673</v>
      </c>
      <c r="C524" s="338">
        <v>0</v>
      </c>
      <c r="D524" s="338">
        <v>32902</v>
      </c>
      <c r="E524" s="314">
        <v>0</v>
      </c>
      <c r="F524" s="345">
        <v>120.74259923408911</v>
      </c>
      <c r="G524" s="345" t="s">
        <v>1278</v>
      </c>
      <c r="H524" s="347" t="s">
        <v>1278</v>
      </c>
      <c r="I524" s="349"/>
      <c r="J524" s="312"/>
      <c r="K524" s="343"/>
      <c r="L524" s="343"/>
    </row>
    <row r="525" spans="1:12" ht="12.65" customHeight="1" x14ac:dyDescent="0.35">
      <c r="A525" s="314" t="s">
        <v>542</v>
      </c>
      <c r="B525" s="338">
        <v>11843440</v>
      </c>
      <c r="C525" s="338">
        <v>6441027</v>
      </c>
      <c r="D525" s="338">
        <v>44098</v>
      </c>
      <c r="E525" s="314">
        <v>19855</v>
      </c>
      <c r="F525" s="345">
        <v>268.5709102453626</v>
      </c>
      <c r="G525" s="345">
        <v>324.40327373457569</v>
      </c>
      <c r="H525" s="347" t="s">
        <v>1278</v>
      </c>
      <c r="I525" s="349"/>
      <c r="J525" s="312"/>
      <c r="K525" s="343"/>
      <c r="L525" s="343"/>
    </row>
    <row r="526" spans="1:12" ht="12.65" customHeight="1" x14ac:dyDescent="0.35">
      <c r="A526" s="314" t="s">
        <v>543</v>
      </c>
      <c r="B526" s="338">
        <v>0</v>
      </c>
      <c r="C526" s="338">
        <v>0</v>
      </c>
      <c r="D526" s="338">
        <v>0</v>
      </c>
      <c r="E526" s="314">
        <v>0</v>
      </c>
      <c r="F526" s="345" t="s">
        <v>1278</v>
      </c>
      <c r="G526" s="345" t="s">
        <v>1278</v>
      </c>
      <c r="H526" s="347" t="s">
        <v>1278</v>
      </c>
      <c r="I526" s="349"/>
      <c r="J526" s="312"/>
      <c r="K526" s="343"/>
      <c r="L526" s="343"/>
    </row>
    <row r="527" spans="1:12" ht="12.65" customHeight="1" x14ac:dyDescent="0.35">
      <c r="A527" s="314" t="s">
        <v>544</v>
      </c>
      <c r="B527" s="338">
        <v>0</v>
      </c>
      <c r="C527" s="338">
        <v>0</v>
      </c>
      <c r="D527" s="338">
        <v>0</v>
      </c>
      <c r="E527" s="314">
        <v>0</v>
      </c>
      <c r="F527" s="345" t="s">
        <v>1278</v>
      </c>
      <c r="G527" s="345" t="s">
        <v>1278</v>
      </c>
      <c r="H527" s="347" t="s">
        <v>1278</v>
      </c>
      <c r="I527" s="349"/>
      <c r="J527" s="312"/>
      <c r="K527" s="343"/>
      <c r="L527" s="343"/>
    </row>
    <row r="528" spans="1:12" ht="12.65" customHeight="1" x14ac:dyDescent="0.35">
      <c r="A528" s="314" t="s">
        <v>545</v>
      </c>
      <c r="B528" s="338">
        <v>2123212</v>
      </c>
      <c r="C528" s="338">
        <v>0</v>
      </c>
      <c r="D528" s="338">
        <v>23069</v>
      </c>
      <c r="E528" s="314">
        <v>0</v>
      </c>
      <c r="F528" s="345">
        <v>92.037452858814859</v>
      </c>
      <c r="G528" s="345" t="s">
        <v>1278</v>
      </c>
      <c r="H528" s="347" t="s">
        <v>1278</v>
      </c>
      <c r="I528" s="349"/>
      <c r="J528" s="312"/>
      <c r="K528" s="343"/>
      <c r="L528" s="343"/>
    </row>
    <row r="529" spans="1:12" ht="12.65" customHeight="1" x14ac:dyDescent="0.35">
      <c r="A529" s="314" t="s">
        <v>546</v>
      </c>
      <c r="B529" s="338">
        <v>468609</v>
      </c>
      <c r="C529" s="338">
        <v>0</v>
      </c>
      <c r="D529" s="338">
        <v>0</v>
      </c>
      <c r="E529" s="314">
        <v>0</v>
      </c>
      <c r="F529" s="345" t="s">
        <v>1278</v>
      </c>
      <c r="G529" s="345" t="s">
        <v>1278</v>
      </c>
      <c r="H529" s="347" t="s">
        <v>1278</v>
      </c>
      <c r="I529" s="349"/>
      <c r="J529" s="312"/>
      <c r="K529" s="343"/>
      <c r="L529" s="343"/>
    </row>
    <row r="530" spans="1:12" ht="12.65" customHeight="1" x14ac:dyDescent="0.35">
      <c r="A530" s="314" t="s">
        <v>547</v>
      </c>
      <c r="B530" s="338">
        <v>392840</v>
      </c>
      <c r="C530" s="338">
        <v>0</v>
      </c>
      <c r="D530" s="338">
        <v>0</v>
      </c>
      <c r="E530" s="314">
        <v>0</v>
      </c>
      <c r="F530" s="345" t="s">
        <v>1278</v>
      </c>
      <c r="G530" s="345" t="s">
        <v>1278</v>
      </c>
      <c r="H530" s="347" t="s">
        <v>1278</v>
      </c>
      <c r="I530" s="349"/>
      <c r="J530" s="312"/>
      <c r="K530" s="343"/>
      <c r="L530" s="343"/>
    </row>
    <row r="531" spans="1:12" ht="12.65" customHeight="1" x14ac:dyDescent="0.35">
      <c r="A531" s="314" t="s">
        <v>548</v>
      </c>
      <c r="B531" s="338">
        <v>0</v>
      </c>
      <c r="C531" s="338">
        <v>0</v>
      </c>
      <c r="D531" s="338">
        <v>0</v>
      </c>
      <c r="E531" s="314">
        <v>0</v>
      </c>
      <c r="F531" s="345" t="s">
        <v>1278</v>
      </c>
      <c r="G531" s="345" t="s">
        <v>1278</v>
      </c>
      <c r="H531" s="347" t="s">
        <v>1278</v>
      </c>
      <c r="I531" s="349"/>
      <c r="J531" s="312"/>
      <c r="K531" s="343"/>
      <c r="L531" s="343"/>
    </row>
    <row r="532" spans="1:12" ht="12.65" customHeight="1" x14ac:dyDescent="0.35">
      <c r="A532" s="314" t="s">
        <v>1247</v>
      </c>
      <c r="B532" s="338">
        <v>0</v>
      </c>
      <c r="C532" s="338">
        <v>0</v>
      </c>
      <c r="D532" s="338">
        <v>0</v>
      </c>
      <c r="E532" s="314">
        <v>0</v>
      </c>
      <c r="F532" s="345" t="s">
        <v>1278</v>
      </c>
      <c r="G532" s="345" t="s">
        <v>1278</v>
      </c>
      <c r="H532" s="347" t="s">
        <v>1278</v>
      </c>
      <c r="I532" s="349"/>
      <c r="J532" s="312"/>
      <c r="K532" s="343"/>
      <c r="L532" s="343"/>
    </row>
    <row r="533" spans="1:12" ht="12.65" customHeight="1" x14ac:dyDescent="0.35">
      <c r="A533" s="314" t="s">
        <v>549</v>
      </c>
      <c r="B533" s="338">
        <v>0</v>
      </c>
      <c r="C533" s="338">
        <v>0</v>
      </c>
      <c r="D533" s="338">
        <v>0</v>
      </c>
      <c r="E533" s="314">
        <v>0</v>
      </c>
      <c r="F533" s="345" t="s">
        <v>1278</v>
      </c>
      <c r="G533" s="345" t="s">
        <v>1278</v>
      </c>
      <c r="H533" s="347" t="s">
        <v>1278</v>
      </c>
      <c r="I533" s="349"/>
      <c r="J533" s="312"/>
      <c r="K533" s="343"/>
      <c r="L533" s="343"/>
    </row>
    <row r="534" spans="1:12" ht="12.65" customHeight="1" x14ac:dyDescent="0.35">
      <c r="A534" s="314" t="s">
        <v>550</v>
      </c>
      <c r="B534" s="338">
        <v>52726844</v>
      </c>
      <c r="C534" s="338">
        <v>22765699</v>
      </c>
      <c r="D534" s="338">
        <v>190475</v>
      </c>
      <c r="E534" s="314">
        <v>85586</v>
      </c>
      <c r="F534" s="345">
        <v>276.81766111038195</v>
      </c>
      <c r="G534" s="345">
        <v>265.99793190475077</v>
      </c>
      <c r="H534" s="347" t="s">
        <v>1278</v>
      </c>
      <c r="I534" s="349"/>
      <c r="J534" s="312"/>
      <c r="K534" s="343"/>
      <c r="L534" s="343"/>
    </row>
    <row r="535" spans="1:12" ht="12.65" customHeight="1" x14ac:dyDescent="0.35">
      <c r="A535" s="314" t="s">
        <v>551</v>
      </c>
      <c r="B535" s="338">
        <v>0</v>
      </c>
      <c r="C535" s="338">
        <v>0</v>
      </c>
      <c r="D535" s="338">
        <v>0</v>
      </c>
      <c r="E535" s="314">
        <v>0</v>
      </c>
      <c r="F535" s="345" t="s">
        <v>1278</v>
      </c>
      <c r="G535" s="345" t="s">
        <v>1278</v>
      </c>
      <c r="H535" s="347" t="s">
        <v>1278</v>
      </c>
      <c r="I535" s="349"/>
      <c r="J535" s="312"/>
      <c r="K535" s="343"/>
      <c r="L535" s="343"/>
    </row>
    <row r="536" spans="1:12" ht="12.65" customHeight="1" x14ac:dyDescent="0.35">
      <c r="A536" s="314" t="s">
        <v>552</v>
      </c>
      <c r="B536" s="338">
        <v>0</v>
      </c>
      <c r="C536" s="338">
        <v>0</v>
      </c>
      <c r="D536" s="338">
        <v>0</v>
      </c>
      <c r="E536" s="314">
        <v>0</v>
      </c>
      <c r="F536" s="345" t="s">
        <v>1278</v>
      </c>
      <c r="G536" s="345" t="s">
        <v>1278</v>
      </c>
      <c r="H536" s="347" t="s">
        <v>1278</v>
      </c>
      <c r="I536" s="349"/>
      <c r="J536" s="312"/>
      <c r="K536" s="343"/>
      <c r="L536" s="343"/>
    </row>
    <row r="537" spans="1:12" ht="12.65" customHeight="1" x14ac:dyDescent="0.35">
      <c r="A537" s="314" t="s">
        <v>553</v>
      </c>
      <c r="B537" s="338">
        <v>0</v>
      </c>
      <c r="C537" s="338">
        <v>0</v>
      </c>
      <c r="D537" s="338">
        <v>0</v>
      </c>
      <c r="E537" s="314">
        <v>0</v>
      </c>
      <c r="F537" s="345" t="s">
        <v>1278</v>
      </c>
      <c r="G537" s="345" t="s">
        <v>1278</v>
      </c>
      <c r="H537" s="347" t="s">
        <v>1278</v>
      </c>
      <c r="I537" s="349"/>
      <c r="J537" s="312"/>
      <c r="K537" s="343"/>
      <c r="L537" s="343"/>
    </row>
    <row r="538" spans="1:12" ht="12.65" customHeight="1" x14ac:dyDescent="0.35">
      <c r="A538" s="314" t="s">
        <v>554</v>
      </c>
      <c r="B538" s="338">
        <v>0</v>
      </c>
      <c r="C538" s="338">
        <v>0</v>
      </c>
      <c r="D538" s="338">
        <v>0</v>
      </c>
      <c r="E538" s="314">
        <v>0</v>
      </c>
      <c r="F538" s="345" t="s">
        <v>1278</v>
      </c>
      <c r="G538" s="345" t="s">
        <v>1278</v>
      </c>
      <c r="H538" s="347" t="s">
        <v>1278</v>
      </c>
      <c r="I538" s="349"/>
      <c r="J538" s="312"/>
      <c r="K538" s="343"/>
      <c r="L538" s="343"/>
    </row>
    <row r="539" spans="1:12" ht="12.65" customHeight="1" x14ac:dyDescent="0.35">
      <c r="A539" s="314" t="s">
        <v>555</v>
      </c>
      <c r="B539" s="338">
        <v>0</v>
      </c>
      <c r="C539" s="338">
        <v>0</v>
      </c>
      <c r="D539" s="338">
        <v>0</v>
      </c>
      <c r="E539" s="314">
        <v>0</v>
      </c>
      <c r="F539" s="345" t="s">
        <v>1278</v>
      </c>
      <c r="G539" s="345" t="s">
        <v>1278</v>
      </c>
      <c r="H539" s="347" t="s">
        <v>1278</v>
      </c>
      <c r="I539" s="349"/>
      <c r="J539" s="312"/>
      <c r="K539" s="343"/>
      <c r="L539" s="343"/>
    </row>
    <row r="540" spans="1:12" ht="12.65" customHeight="1" x14ac:dyDescent="0.35">
      <c r="A540" s="314" t="s">
        <v>556</v>
      </c>
      <c r="B540" s="338">
        <v>1983283</v>
      </c>
      <c r="C540" s="338">
        <v>363071</v>
      </c>
      <c r="D540" s="315" t="s">
        <v>529</v>
      </c>
      <c r="E540" s="315" t="s">
        <v>529</v>
      </c>
      <c r="F540" s="345"/>
      <c r="G540" s="345"/>
      <c r="H540" s="347"/>
      <c r="I540" s="349"/>
      <c r="J540" s="312"/>
      <c r="K540" s="343"/>
      <c r="L540" s="343"/>
    </row>
    <row r="541" spans="1:12" ht="12.65" customHeight="1" x14ac:dyDescent="0.35">
      <c r="A541" s="314" t="s">
        <v>1248</v>
      </c>
      <c r="B541" s="338">
        <v>96382</v>
      </c>
      <c r="C541" s="338">
        <v>0</v>
      </c>
      <c r="D541" s="315" t="s">
        <v>529</v>
      </c>
      <c r="E541" s="315" t="s">
        <v>529</v>
      </c>
      <c r="F541" s="345"/>
      <c r="G541" s="345"/>
      <c r="H541" s="347"/>
      <c r="I541" s="349"/>
      <c r="J541" s="312"/>
      <c r="K541" s="343"/>
      <c r="L541" s="343"/>
    </row>
    <row r="542" spans="1:12" ht="12.65" customHeight="1" x14ac:dyDescent="0.35">
      <c r="A542" s="314" t="s">
        <v>557</v>
      </c>
      <c r="B542" s="338">
        <v>0</v>
      </c>
      <c r="C542" s="338">
        <v>0</v>
      </c>
      <c r="D542" s="315" t="s">
        <v>529</v>
      </c>
      <c r="E542" s="315" t="s">
        <v>529</v>
      </c>
      <c r="F542" s="345"/>
      <c r="G542" s="345"/>
      <c r="H542" s="347"/>
      <c r="I542" s="349"/>
      <c r="J542" s="312"/>
      <c r="K542" s="343"/>
      <c r="L542" s="343"/>
    </row>
    <row r="543" spans="1:12" ht="12.65" customHeight="1" x14ac:dyDescent="0.35">
      <c r="A543" s="314" t="s">
        <v>558</v>
      </c>
      <c r="B543" s="338">
        <v>646580</v>
      </c>
      <c r="C543" s="338">
        <v>1353638</v>
      </c>
      <c r="D543" s="338">
        <v>285759</v>
      </c>
      <c r="E543" s="314">
        <v>28442</v>
      </c>
      <c r="F543" s="345">
        <v>2.2626758912230236</v>
      </c>
      <c r="G543" s="345">
        <v>47.59292595457422</v>
      </c>
      <c r="H543" s="347">
        <v>20.033912165320881</v>
      </c>
      <c r="I543" s="349"/>
      <c r="J543" s="312"/>
      <c r="K543" s="343"/>
      <c r="L543" s="343"/>
    </row>
    <row r="544" spans="1:12" ht="12.65" customHeight="1" x14ac:dyDescent="0.35">
      <c r="A544" s="314" t="s">
        <v>559</v>
      </c>
      <c r="B544" s="338">
        <v>4466226</v>
      </c>
      <c r="C544" s="338">
        <v>0</v>
      </c>
      <c r="D544" s="338">
        <v>1081972</v>
      </c>
      <c r="E544" s="314">
        <v>0</v>
      </c>
      <c r="F544" s="345">
        <v>4.1278572828132338</v>
      </c>
      <c r="G544" s="345" t="s">
        <v>1278</v>
      </c>
      <c r="H544" s="347" t="s">
        <v>1278</v>
      </c>
      <c r="I544" s="349"/>
      <c r="J544" s="312"/>
      <c r="K544" s="343"/>
      <c r="L544" s="343"/>
    </row>
    <row r="545" spans="1:13" ht="12.65" customHeight="1" x14ac:dyDescent="0.35">
      <c r="A545" s="314" t="s">
        <v>560</v>
      </c>
      <c r="B545" s="338">
        <v>276882</v>
      </c>
      <c r="C545" s="338">
        <v>335672</v>
      </c>
      <c r="D545" s="338">
        <v>0</v>
      </c>
      <c r="E545" s="314">
        <v>0</v>
      </c>
      <c r="F545" s="345" t="s">
        <v>1278</v>
      </c>
      <c r="G545" s="345" t="s">
        <v>1278</v>
      </c>
      <c r="H545" s="347" t="s">
        <v>1278</v>
      </c>
      <c r="I545" s="349"/>
      <c r="J545" s="312"/>
      <c r="K545" s="343"/>
      <c r="L545" s="343"/>
      <c r="M545" s="312"/>
    </row>
    <row r="546" spans="1:13" ht="12.65" customHeight="1" x14ac:dyDescent="0.35">
      <c r="A546" s="314" t="s">
        <v>561</v>
      </c>
      <c r="B546" s="338">
        <v>2219789</v>
      </c>
      <c r="C546" s="338">
        <v>0</v>
      </c>
      <c r="D546" s="315" t="s">
        <v>529</v>
      </c>
      <c r="E546" s="315" t="s">
        <v>529</v>
      </c>
      <c r="F546" s="345"/>
      <c r="G546" s="345"/>
      <c r="H546" s="347"/>
      <c r="I546" s="349"/>
      <c r="J546" s="312"/>
      <c r="K546" s="343"/>
      <c r="L546" s="343"/>
      <c r="M546" s="312"/>
    </row>
    <row r="547" spans="1:13" ht="12.65" customHeight="1" x14ac:dyDescent="0.35">
      <c r="A547" s="314" t="s">
        <v>562</v>
      </c>
      <c r="B547" s="338">
        <v>0</v>
      </c>
      <c r="C547" s="338">
        <v>0</v>
      </c>
      <c r="D547" s="315" t="s">
        <v>529</v>
      </c>
      <c r="E547" s="315" t="s">
        <v>529</v>
      </c>
      <c r="F547" s="345"/>
      <c r="G547" s="345"/>
      <c r="H547" s="347"/>
      <c r="I547" s="349"/>
      <c r="J547" s="312"/>
      <c r="K547" s="343"/>
      <c r="L547" s="343"/>
      <c r="M547" s="312"/>
    </row>
    <row r="548" spans="1:13" ht="12.65" customHeight="1" x14ac:dyDescent="0.35">
      <c r="A548" s="314" t="s">
        <v>563</v>
      </c>
      <c r="B548" s="338">
        <v>1192055</v>
      </c>
      <c r="C548" s="338">
        <v>584236</v>
      </c>
      <c r="D548" s="315" t="s">
        <v>529</v>
      </c>
      <c r="E548" s="315" t="s">
        <v>529</v>
      </c>
      <c r="F548" s="345"/>
      <c r="G548" s="345"/>
      <c r="H548" s="347"/>
      <c r="I548" s="349"/>
      <c r="J548" s="312"/>
      <c r="K548" s="343"/>
      <c r="L548" s="343"/>
      <c r="M548" s="312"/>
    </row>
    <row r="549" spans="1:13" ht="12.65" customHeight="1" x14ac:dyDescent="0.35">
      <c r="A549" s="314" t="s">
        <v>564</v>
      </c>
      <c r="B549" s="338">
        <v>9757658</v>
      </c>
      <c r="C549" s="338">
        <v>3014216</v>
      </c>
      <c r="D549" s="338">
        <v>564884</v>
      </c>
      <c r="E549" s="314">
        <v>186976.5</v>
      </c>
      <c r="F549" s="345">
        <v>17.27373761692666</v>
      </c>
      <c r="G549" s="345">
        <v>16.120828018494304</v>
      </c>
      <c r="H549" s="347" t="s">
        <v>1278</v>
      </c>
      <c r="I549" s="349"/>
      <c r="J549" s="312"/>
      <c r="K549" s="343"/>
      <c r="L549" s="343"/>
      <c r="M549" s="312"/>
    </row>
    <row r="550" spans="1:13" ht="12.65" customHeight="1" x14ac:dyDescent="0.35">
      <c r="A550" s="314" t="s">
        <v>565</v>
      </c>
      <c r="B550" s="338">
        <v>4700501</v>
      </c>
      <c r="C550" s="338">
        <v>1747286</v>
      </c>
      <c r="D550" s="315" t="s">
        <v>529</v>
      </c>
      <c r="E550" s="315" t="s">
        <v>529</v>
      </c>
      <c r="F550" s="345"/>
      <c r="G550" s="345"/>
      <c r="H550" s="347"/>
      <c r="I550" s="349"/>
      <c r="J550" s="320"/>
      <c r="K550" s="312"/>
      <c r="L550" s="312"/>
      <c r="M550" s="347"/>
    </row>
    <row r="551" spans="1:13" ht="12.65" customHeight="1" x14ac:dyDescent="0.35">
      <c r="A551" s="314" t="s">
        <v>566</v>
      </c>
      <c r="B551" s="338">
        <v>610351</v>
      </c>
      <c r="C551" s="338">
        <v>0</v>
      </c>
      <c r="D551" s="315" t="s">
        <v>529</v>
      </c>
      <c r="E551" s="315" t="s">
        <v>529</v>
      </c>
      <c r="F551" s="345"/>
      <c r="G551" s="345"/>
      <c r="H551" s="347"/>
      <c r="I551" s="312"/>
      <c r="J551" s="320"/>
      <c r="K551" s="312"/>
      <c r="L551" s="312"/>
      <c r="M551" s="347"/>
    </row>
    <row r="552" spans="1:13" ht="12.65" customHeight="1" x14ac:dyDescent="0.35">
      <c r="A552" s="314" t="s">
        <v>567</v>
      </c>
      <c r="B552" s="338">
        <v>28930273</v>
      </c>
      <c r="C552" s="338">
        <v>5130173</v>
      </c>
      <c r="D552" s="315" t="s">
        <v>529</v>
      </c>
      <c r="E552" s="315" t="s">
        <v>529</v>
      </c>
      <c r="F552" s="345"/>
      <c r="G552" s="345"/>
      <c r="H552" s="347"/>
      <c r="I552" s="312"/>
      <c r="J552" s="320"/>
      <c r="K552" s="312"/>
      <c r="L552" s="312"/>
      <c r="M552" s="347"/>
    </row>
    <row r="553" spans="1:13" ht="12.65" customHeight="1" x14ac:dyDescent="0.35">
      <c r="A553" s="314" t="s">
        <v>568</v>
      </c>
      <c r="B553" s="338">
        <v>-11751</v>
      </c>
      <c r="C553" s="338">
        <v>0</v>
      </c>
      <c r="D553" s="315" t="s">
        <v>529</v>
      </c>
      <c r="E553" s="315" t="s">
        <v>529</v>
      </c>
      <c r="F553" s="345"/>
      <c r="G553" s="345"/>
      <c r="H553" s="347"/>
      <c r="I553" s="312"/>
      <c r="J553" s="320"/>
      <c r="K553" s="312"/>
      <c r="L553" s="312"/>
      <c r="M553" s="347"/>
    </row>
    <row r="554" spans="1:13" ht="12.65" customHeight="1" x14ac:dyDescent="0.35">
      <c r="A554" s="314" t="s">
        <v>569</v>
      </c>
      <c r="B554" s="338">
        <v>1918608</v>
      </c>
      <c r="C554" s="338">
        <v>879918</v>
      </c>
      <c r="D554" s="315" t="s">
        <v>529</v>
      </c>
      <c r="E554" s="315" t="s">
        <v>529</v>
      </c>
      <c r="F554" s="345"/>
      <c r="G554" s="345"/>
      <c r="H554" s="347"/>
      <c r="I554" s="312"/>
      <c r="J554" s="320"/>
      <c r="K554" s="312"/>
      <c r="L554" s="312"/>
      <c r="M554" s="347"/>
    </row>
    <row r="555" spans="1:13" ht="12.65" customHeight="1" x14ac:dyDescent="0.35">
      <c r="A555" s="314" t="s">
        <v>570</v>
      </c>
      <c r="B555" s="338">
        <v>4520064</v>
      </c>
      <c r="C555" s="338">
        <v>1892076</v>
      </c>
      <c r="D555" s="315" t="s">
        <v>529</v>
      </c>
      <c r="E555" s="315" t="s">
        <v>529</v>
      </c>
      <c r="F555" s="345"/>
      <c r="G555" s="345"/>
      <c r="H555" s="347"/>
      <c r="I555" s="312"/>
      <c r="J555" s="320"/>
      <c r="K555" s="312"/>
      <c r="L555" s="312"/>
      <c r="M555" s="347"/>
    </row>
    <row r="556" spans="1:13" ht="12.65" customHeight="1" x14ac:dyDescent="0.35">
      <c r="A556" s="314" t="s">
        <v>571</v>
      </c>
      <c r="B556" s="338">
        <v>5787754</v>
      </c>
      <c r="C556" s="338">
        <v>1552287</v>
      </c>
      <c r="D556" s="315" t="s">
        <v>529</v>
      </c>
      <c r="E556" s="315" t="s">
        <v>529</v>
      </c>
      <c r="F556" s="345"/>
      <c r="G556" s="345"/>
      <c r="H556" s="347"/>
      <c r="I556" s="312"/>
      <c r="J556" s="320"/>
      <c r="K556" s="312"/>
      <c r="L556" s="312"/>
      <c r="M556" s="347"/>
    </row>
    <row r="557" spans="1:13" ht="12.65" customHeight="1" x14ac:dyDescent="0.35">
      <c r="A557" s="314" t="s">
        <v>572</v>
      </c>
      <c r="B557" s="338">
        <v>0</v>
      </c>
      <c r="C557" s="338">
        <v>0</v>
      </c>
      <c r="D557" s="315" t="s">
        <v>529</v>
      </c>
      <c r="E557" s="315" t="s">
        <v>529</v>
      </c>
      <c r="F557" s="345"/>
      <c r="G557" s="345"/>
      <c r="H557" s="347"/>
      <c r="I557" s="312"/>
      <c r="J557" s="320"/>
      <c r="K557" s="312"/>
      <c r="L557" s="312"/>
      <c r="M557" s="347"/>
    </row>
    <row r="558" spans="1:13" ht="12.65" customHeight="1" x14ac:dyDescent="0.35">
      <c r="A558" s="314" t="s">
        <v>573</v>
      </c>
      <c r="B558" s="338">
        <v>8034118</v>
      </c>
      <c r="C558" s="338">
        <v>4293308</v>
      </c>
      <c r="D558" s="315" t="s">
        <v>529</v>
      </c>
      <c r="E558" s="315" t="s">
        <v>529</v>
      </c>
      <c r="F558" s="345"/>
      <c r="G558" s="345"/>
      <c r="H558" s="347"/>
      <c r="I558" s="312"/>
      <c r="J558" s="320"/>
      <c r="K558" s="312"/>
      <c r="L558" s="312"/>
      <c r="M558" s="347"/>
    </row>
    <row r="559" spans="1:13" ht="12.65" customHeight="1" x14ac:dyDescent="0.35">
      <c r="A559" s="314" t="s">
        <v>574</v>
      </c>
      <c r="B559" s="338">
        <v>287037</v>
      </c>
      <c r="C559" s="338">
        <v>277958</v>
      </c>
      <c r="D559" s="315" t="s">
        <v>529</v>
      </c>
      <c r="E559" s="315" t="s">
        <v>529</v>
      </c>
      <c r="F559" s="345"/>
      <c r="G559" s="345"/>
      <c r="H559" s="347"/>
      <c r="I559" s="312"/>
      <c r="J559" s="320"/>
      <c r="K559" s="312"/>
      <c r="L559" s="312"/>
      <c r="M559" s="347"/>
    </row>
    <row r="560" spans="1:13" ht="12.65" customHeight="1" x14ac:dyDescent="0.35">
      <c r="A560" s="314" t="s">
        <v>575</v>
      </c>
      <c r="B560" s="338">
        <v>2708727</v>
      </c>
      <c r="C560" s="338">
        <v>287844</v>
      </c>
      <c r="D560" s="315" t="s">
        <v>529</v>
      </c>
      <c r="E560" s="315" t="s">
        <v>529</v>
      </c>
      <c r="F560" s="345"/>
      <c r="G560" s="345"/>
      <c r="H560" s="347"/>
      <c r="I560" s="312"/>
      <c r="J560" s="320"/>
      <c r="K560" s="312"/>
      <c r="L560" s="312"/>
      <c r="M560" s="347"/>
    </row>
    <row r="561" spans="1:13" ht="12.65" customHeight="1" x14ac:dyDescent="0.35">
      <c r="A561" s="314" t="s">
        <v>576</v>
      </c>
      <c r="B561" s="338">
        <v>1483071</v>
      </c>
      <c r="C561" s="338">
        <v>0</v>
      </c>
      <c r="D561" s="315" t="s">
        <v>529</v>
      </c>
      <c r="E561" s="315" t="s">
        <v>529</v>
      </c>
      <c r="F561" s="345"/>
      <c r="G561" s="345"/>
      <c r="H561" s="347"/>
      <c r="I561" s="312"/>
      <c r="J561" s="320"/>
      <c r="K561" s="312"/>
      <c r="L561" s="312"/>
      <c r="M561" s="347"/>
    </row>
    <row r="562" spans="1:13" ht="12.65" customHeight="1" x14ac:dyDescent="0.35">
      <c r="A562" s="314" t="s">
        <v>577</v>
      </c>
      <c r="B562" s="338">
        <v>3493607</v>
      </c>
      <c r="C562" s="338">
        <v>810604</v>
      </c>
      <c r="D562" s="315" t="s">
        <v>529</v>
      </c>
      <c r="E562" s="315" t="s">
        <v>529</v>
      </c>
      <c r="F562" s="345"/>
      <c r="G562" s="345"/>
      <c r="H562" s="347"/>
      <c r="I562" s="312"/>
      <c r="J562" s="320"/>
      <c r="K562" s="312"/>
      <c r="L562" s="312"/>
      <c r="M562" s="347"/>
    </row>
    <row r="563" spans="1:13" ht="12.65" customHeight="1" x14ac:dyDescent="0.35">
      <c r="A563" s="314" t="s">
        <v>1249</v>
      </c>
      <c r="B563" s="338">
        <v>72645</v>
      </c>
      <c r="C563" s="338">
        <v>0</v>
      </c>
      <c r="D563" s="315" t="s">
        <v>529</v>
      </c>
      <c r="E563" s="315" t="s">
        <v>529</v>
      </c>
      <c r="F563" s="345"/>
      <c r="G563" s="345"/>
      <c r="H563" s="347"/>
      <c r="I563" s="312"/>
      <c r="J563" s="320"/>
      <c r="K563" s="312"/>
      <c r="L563" s="312"/>
      <c r="M563" s="347"/>
    </row>
    <row r="564" spans="1:13" ht="12.65" customHeight="1" x14ac:dyDescent="0.35">
      <c r="A564" s="314" t="s">
        <v>578</v>
      </c>
      <c r="B564" s="338">
        <v>97302</v>
      </c>
      <c r="C564" s="338">
        <v>0</v>
      </c>
      <c r="D564" s="315" t="s">
        <v>529</v>
      </c>
      <c r="E564" s="315" t="s">
        <v>529</v>
      </c>
      <c r="F564" s="345"/>
      <c r="G564" s="345"/>
      <c r="H564" s="347"/>
      <c r="I564" s="312"/>
      <c r="J564" s="320"/>
      <c r="K564" s="312"/>
      <c r="L564" s="312"/>
      <c r="M564" s="347"/>
    </row>
    <row r="565" spans="1:13" ht="12.65" customHeight="1" x14ac:dyDescent="0.35">
      <c r="A565" s="314" t="s">
        <v>579</v>
      </c>
      <c r="B565" s="338">
        <v>0</v>
      </c>
      <c r="C565" s="338">
        <v>0</v>
      </c>
      <c r="D565" s="315" t="s">
        <v>529</v>
      </c>
      <c r="E565" s="315" t="s">
        <v>529</v>
      </c>
      <c r="F565" s="345"/>
      <c r="G565" s="345"/>
      <c r="H565" s="347"/>
      <c r="I565" s="312"/>
      <c r="J565" s="320"/>
      <c r="K565" s="312"/>
      <c r="L565" s="312"/>
      <c r="M565" s="347"/>
    </row>
    <row r="566" spans="1:13" ht="12.65" customHeight="1" x14ac:dyDescent="0.35">
      <c r="A566" s="314" t="s">
        <v>580</v>
      </c>
      <c r="B566" s="338">
        <v>3525872</v>
      </c>
      <c r="C566" s="338">
        <v>2114987</v>
      </c>
      <c r="D566" s="315" t="s">
        <v>529</v>
      </c>
      <c r="E566" s="315" t="s">
        <v>529</v>
      </c>
      <c r="F566" s="345"/>
      <c r="G566" s="345"/>
      <c r="H566" s="347"/>
      <c r="I566" s="312"/>
      <c r="J566" s="320"/>
      <c r="K566" s="312"/>
      <c r="L566" s="312"/>
      <c r="M566" s="347"/>
    </row>
    <row r="567" spans="1:13" ht="12.65" customHeight="1" x14ac:dyDescent="0.35">
      <c r="A567" s="314" t="s">
        <v>581</v>
      </c>
      <c r="B567" s="338">
        <v>1557491</v>
      </c>
      <c r="C567" s="338">
        <v>291675</v>
      </c>
      <c r="D567" s="315" t="s">
        <v>529</v>
      </c>
      <c r="E567" s="315" t="s">
        <v>529</v>
      </c>
      <c r="F567" s="345"/>
      <c r="G567" s="345"/>
      <c r="H567" s="347"/>
      <c r="I567" s="312"/>
      <c r="J567" s="320"/>
      <c r="K567" s="312"/>
      <c r="L567" s="312"/>
      <c r="M567" s="347"/>
    </row>
    <row r="568" spans="1:13" ht="12.65" customHeight="1" x14ac:dyDescent="0.35">
      <c r="A568" s="314" t="s">
        <v>582</v>
      </c>
      <c r="B568" s="338">
        <v>773855</v>
      </c>
      <c r="C568" s="338">
        <v>0</v>
      </c>
      <c r="D568" s="315" t="s">
        <v>529</v>
      </c>
      <c r="E568" s="315" t="s">
        <v>529</v>
      </c>
      <c r="F568" s="345"/>
      <c r="G568" s="345"/>
      <c r="H568" s="347"/>
      <c r="I568" s="312"/>
      <c r="J568" s="320"/>
      <c r="K568" s="312"/>
      <c r="L568" s="312"/>
      <c r="M568" s="347"/>
    </row>
    <row r="569" spans="1:13" ht="12.65" customHeight="1" x14ac:dyDescent="0.35">
      <c r="A569" s="314" t="s">
        <v>583</v>
      </c>
      <c r="B569" s="338">
        <v>4571883</v>
      </c>
      <c r="C569" s="338">
        <v>3731436</v>
      </c>
      <c r="D569" s="315" t="s">
        <v>529</v>
      </c>
      <c r="E569" s="315" t="s">
        <v>529</v>
      </c>
      <c r="F569" s="345"/>
      <c r="G569" s="345"/>
      <c r="H569" s="347"/>
      <c r="I569" s="312"/>
      <c r="J569" s="320"/>
      <c r="K569" s="312"/>
      <c r="L569" s="312"/>
      <c r="M569" s="347"/>
    </row>
    <row r="570" spans="1:13" ht="12.65" customHeight="1" x14ac:dyDescent="0.35">
      <c r="A570" s="314" t="s">
        <v>584</v>
      </c>
      <c r="B570" s="338">
        <v>599653</v>
      </c>
      <c r="C570" s="338">
        <v>0</v>
      </c>
      <c r="D570" s="315" t="s">
        <v>529</v>
      </c>
      <c r="E570" s="315" t="s">
        <v>529</v>
      </c>
      <c r="F570" s="345"/>
      <c r="G570" s="345"/>
      <c r="H570" s="347"/>
      <c r="I570" s="312"/>
      <c r="J570" s="320"/>
      <c r="K570" s="312"/>
      <c r="L570" s="312"/>
      <c r="M570" s="347"/>
    </row>
    <row r="571" spans="1:13" ht="12.65" customHeight="1" x14ac:dyDescent="0.35">
      <c r="A571" s="314" t="s">
        <v>585</v>
      </c>
      <c r="B571" s="338">
        <v>1447841</v>
      </c>
      <c r="C571" s="338">
        <v>353276</v>
      </c>
      <c r="D571" s="315" t="s">
        <v>529</v>
      </c>
      <c r="E571" s="315" t="s">
        <v>529</v>
      </c>
      <c r="F571" s="345"/>
      <c r="G571" s="345"/>
      <c r="H571" s="347"/>
      <c r="I571" s="312"/>
      <c r="J571" s="320"/>
      <c r="K571" s="312"/>
      <c r="L571" s="312"/>
      <c r="M571" s="347"/>
    </row>
    <row r="572" spans="1:13" ht="12.65" customHeight="1" x14ac:dyDescent="0.35">
      <c r="A572" s="314" t="s">
        <v>586</v>
      </c>
      <c r="B572" s="338">
        <v>983783</v>
      </c>
      <c r="C572" s="338">
        <v>0</v>
      </c>
      <c r="D572" s="315" t="s">
        <v>529</v>
      </c>
      <c r="E572" s="315" t="s">
        <v>529</v>
      </c>
      <c r="F572" s="345"/>
      <c r="G572" s="345"/>
      <c r="H572" s="347"/>
      <c r="I572" s="312"/>
      <c r="J572" s="320"/>
      <c r="K572" s="312"/>
      <c r="L572" s="312"/>
      <c r="M572" s="347"/>
    </row>
    <row r="573" spans="1:13" ht="12.65" customHeight="1" x14ac:dyDescent="0.35">
      <c r="A573" s="314" t="s">
        <v>587</v>
      </c>
      <c r="B573" s="338">
        <v>8595100</v>
      </c>
      <c r="C573" s="338">
        <v>2024203</v>
      </c>
      <c r="D573" s="315" t="s">
        <v>529</v>
      </c>
      <c r="E573" s="315" t="s">
        <v>529</v>
      </c>
      <c r="F573" s="345"/>
      <c r="G573" s="345"/>
      <c r="H573" s="347"/>
      <c r="I573" s="312"/>
      <c r="J573" s="320"/>
      <c r="K573" s="312"/>
      <c r="L573" s="312"/>
      <c r="M573" s="347"/>
    </row>
    <row r="574" spans="1:13" ht="12.65" customHeight="1" x14ac:dyDescent="0.35">
      <c r="A574" s="314" t="s">
        <v>588</v>
      </c>
      <c r="B574" s="338">
        <v>41487391</v>
      </c>
      <c r="C574" s="338">
        <v>3800122</v>
      </c>
      <c r="D574" s="315" t="s">
        <v>529</v>
      </c>
      <c r="E574" s="315" t="s">
        <v>529</v>
      </c>
      <c r="F574" s="345"/>
      <c r="G574" s="345"/>
      <c r="H574" s="347"/>
      <c r="I574" s="312"/>
      <c r="J574" s="312"/>
      <c r="K574" s="312"/>
      <c r="L574" s="312"/>
      <c r="M574" s="312"/>
    </row>
    <row r="575" spans="1:13" ht="12.65" customHeight="1" x14ac:dyDescent="0.35">
      <c r="A575" s="312"/>
      <c r="B575" s="312"/>
      <c r="C575" s="312"/>
      <c r="D575" s="312"/>
      <c r="E575" s="312"/>
      <c r="F575" s="312"/>
      <c r="G575" s="312"/>
      <c r="H575" s="312"/>
      <c r="I575" s="312"/>
      <c r="J575" s="312"/>
      <c r="K575" s="312"/>
      <c r="L575" s="312"/>
      <c r="M575" s="347"/>
    </row>
    <row r="576" spans="1:13" ht="12.65" customHeight="1" x14ac:dyDescent="0.35">
      <c r="A576" s="312"/>
      <c r="B576" s="312"/>
      <c r="C576" s="312"/>
      <c r="D576" s="312"/>
      <c r="E576" s="312"/>
      <c r="F576" s="312"/>
      <c r="G576" s="312"/>
      <c r="H576" s="312"/>
      <c r="I576" s="312"/>
      <c r="J576" s="312"/>
      <c r="K576" s="312"/>
      <c r="L576" s="312"/>
      <c r="M576" s="347"/>
    </row>
    <row r="577" spans="13:13" ht="12.65" customHeight="1" x14ac:dyDescent="0.35">
      <c r="M577" s="347"/>
    </row>
    <row r="578" spans="13:13" ht="12.65" customHeight="1" x14ac:dyDescent="0.35">
      <c r="M578" s="300"/>
    </row>
    <row r="579" spans="13:13" ht="12.65" customHeight="1" x14ac:dyDescent="0.35">
      <c r="M579" s="300"/>
    </row>
    <row r="611" spans="1:14" ht="12.65" customHeight="1" x14ac:dyDescent="0.35">
      <c r="A611" s="317"/>
      <c r="B611" s="312"/>
      <c r="C611" s="315" t="s">
        <v>589</v>
      </c>
      <c r="D611" s="314">
        <v>162235.22999999998</v>
      </c>
      <c r="E611" s="314">
        <v>88142846.769160554</v>
      </c>
      <c r="F611" s="314">
        <v>11624837</v>
      </c>
      <c r="G611" s="314">
        <v>28442</v>
      </c>
      <c r="H611" s="318">
        <v>509.46000000000009</v>
      </c>
      <c r="I611" s="314">
        <v>136136.65999999997</v>
      </c>
      <c r="J611" s="314">
        <v>298490</v>
      </c>
      <c r="K611" s="314">
        <v>222882635</v>
      </c>
      <c r="L611" s="318">
        <v>133.87</v>
      </c>
      <c r="M611" s="312"/>
      <c r="N611" s="312"/>
    </row>
    <row r="612" spans="1:14" ht="12.65" customHeight="1" x14ac:dyDescent="0.35">
      <c r="A612" s="317"/>
      <c r="B612" s="312"/>
      <c r="C612" s="315" t="s">
        <v>590</v>
      </c>
      <c r="D612" s="315" t="s">
        <v>591</v>
      </c>
      <c r="E612" s="319" t="s">
        <v>592</v>
      </c>
      <c r="F612" s="315" t="s">
        <v>593</v>
      </c>
      <c r="G612" s="315" t="s">
        <v>594</v>
      </c>
      <c r="H612" s="315" t="s">
        <v>595</v>
      </c>
      <c r="I612" s="315" t="s">
        <v>596</v>
      </c>
      <c r="J612" s="315" t="s">
        <v>597</v>
      </c>
      <c r="K612" s="315" t="s">
        <v>598</v>
      </c>
      <c r="L612" s="319" t="s">
        <v>599</v>
      </c>
      <c r="M612" s="312"/>
      <c r="N612" s="312"/>
    </row>
    <row r="613" spans="1:14" ht="12.65" customHeight="1" x14ac:dyDescent="0.35">
      <c r="A613" s="317">
        <v>8430</v>
      </c>
      <c r="B613" s="319" t="s">
        <v>140</v>
      </c>
      <c r="C613" s="314">
        <v>3014216</v>
      </c>
      <c r="D613" s="312"/>
      <c r="E613" s="312"/>
      <c r="F613" s="312"/>
      <c r="G613" s="312"/>
      <c r="H613" s="312"/>
      <c r="I613" s="312"/>
      <c r="J613" s="312"/>
      <c r="K613" s="312"/>
      <c r="L613" s="312"/>
      <c r="M613" s="312"/>
      <c r="N613" s="320" t="s">
        <v>600</v>
      </c>
    </row>
    <row r="614" spans="1:14" ht="12.65" customHeight="1" x14ac:dyDescent="0.35">
      <c r="A614" s="317"/>
      <c r="B614" s="319" t="s">
        <v>601</v>
      </c>
      <c r="C614" s="314">
        <v>3800122</v>
      </c>
      <c r="D614" s="348">
        <v>6814338</v>
      </c>
      <c r="E614" s="312"/>
      <c r="F614" s="312"/>
      <c r="G614" s="312"/>
      <c r="H614" s="312"/>
      <c r="I614" s="312"/>
      <c r="J614" s="312"/>
      <c r="K614" s="312"/>
      <c r="L614" s="312"/>
      <c r="M614" s="312"/>
      <c r="N614" s="320" t="s">
        <v>602</v>
      </c>
    </row>
    <row r="615" spans="1:14" ht="12.65" customHeight="1" x14ac:dyDescent="0.35">
      <c r="A615" s="317">
        <v>8310</v>
      </c>
      <c r="B615" s="321" t="s">
        <v>603</v>
      </c>
      <c r="C615" s="314">
        <v>0</v>
      </c>
      <c r="D615" s="314">
        <v>0</v>
      </c>
      <c r="E615" s="312"/>
      <c r="F615" s="312"/>
      <c r="G615" s="312"/>
      <c r="H615" s="312"/>
      <c r="I615" s="312"/>
      <c r="J615" s="312"/>
      <c r="K615" s="312"/>
      <c r="L615" s="312"/>
      <c r="M615" s="312"/>
      <c r="N615" s="320" t="s">
        <v>604</v>
      </c>
    </row>
    <row r="616" spans="1:14" ht="12.65" customHeight="1" x14ac:dyDescent="0.35">
      <c r="A616" s="317">
        <v>8510</v>
      </c>
      <c r="B616" s="321" t="s">
        <v>145</v>
      </c>
      <c r="C616" s="314">
        <v>879918</v>
      </c>
      <c r="D616" s="314">
        <v>128927.67181949323</v>
      </c>
      <c r="E616" s="312"/>
      <c r="F616" s="312"/>
      <c r="G616" s="312"/>
      <c r="H616" s="312"/>
      <c r="I616" s="312"/>
      <c r="J616" s="312"/>
      <c r="K616" s="312"/>
      <c r="L616" s="312"/>
      <c r="M616" s="312"/>
      <c r="N616" s="320" t="s">
        <v>605</v>
      </c>
    </row>
    <row r="617" spans="1:14" ht="12.65" customHeight="1" x14ac:dyDescent="0.35">
      <c r="A617" s="317">
        <v>8470</v>
      </c>
      <c r="B617" s="321" t="s">
        <v>606</v>
      </c>
      <c r="C617" s="314">
        <v>0</v>
      </c>
      <c r="D617" s="314">
        <v>0</v>
      </c>
      <c r="E617" s="312"/>
      <c r="F617" s="312"/>
      <c r="G617" s="312"/>
      <c r="H617" s="312"/>
      <c r="I617" s="312"/>
      <c r="J617" s="312"/>
      <c r="K617" s="312"/>
      <c r="L617" s="312"/>
      <c r="M617" s="312"/>
      <c r="N617" s="320" t="s">
        <v>607</v>
      </c>
    </row>
    <row r="618" spans="1:14" ht="12.65" customHeight="1" x14ac:dyDescent="0.35">
      <c r="A618" s="317">
        <v>8610</v>
      </c>
      <c r="B618" s="321" t="s">
        <v>608</v>
      </c>
      <c r="C618" s="314">
        <v>4293308</v>
      </c>
      <c r="D618" s="314">
        <v>188063.449358071</v>
      </c>
      <c r="E618" s="312"/>
      <c r="F618" s="312"/>
      <c r="G618" s="312"/>
      <c r="H618" s="312"/>
      <c r="I618" s="312"/>
      <c r="J618" s="312"/>
      <c r="K618" s="312"/>
      <c r="L618" s="312"/>
      <c r="M618" s="312"/>
      <c r="N618" s="320" t="s">
        <v>609</v>
      </c>
    </row>
    <row r="619" spans="1:14" ht="12.65" customHeight="1" x14ac:dyDescent="0.35">
      <c r="A619" s="317">
        <v>8790</v>
      </c>
      <c r="B619" s="321" t="s">
        <v>610</v>
      </c>
      <c r="C619" s="314">
        <v>2024203</v>
      </c>
      <c r="D619" s="314">
        <v>242780.10966187806</v>
      </c>
      <c r="E619" s="312"/>
      <c r="F619" s="312"/>
      <c r="G619" s="312"/>
      <c r="H619" s="312"/>
      <c r="I619" s="312"/>
      <c r="J619" s="312"/>
      <c r="K619" s="312"/>
      <c r="L619" s="312"/>
      <c r="M619" s="312"/>
      <c r="N619" s="320" t="s">
        <v>611</v>
      </c>
    </row>
    <row r="620" spans="1:14" ht="12.65" customHeight="1" x14ac:dyDescent="0.35">
      <c r="A620" s="317">
        <v>8630</v>
      </c>
      <c r="B620" s="321" t="s">
        <v>612</v>
      </c>
      <c r="C620" s="314">
        <v>287844</v>
      </c>
      <c r="D620" s="314">
        <v>0</v>
      </c>
      <c r="E620" s="312"/>
      <c r="F620" s="312"/>
      <c r="G620" s="312"/>
      <c r="H620" s="312"/>
      <c r="I620" s="312"/>
      <c r="J620" s="312"/>
      <c r="K620" s="312"/>
      <c r="L620" s="312"/>
      <c r="M620" s="312"/>
      <c r="N620" s="320" t="s">
        <v>613</v>
      </c>
    </row>
    <row r="621" spans="1:14" ht="12.65" customHeight="1" x14ac:dyDescent="0.35">
      <c r="A621" s="317">
        <v>8770</v>
      </c>
      <c r="B621" s="319" t="s">
        <v>614</v>
      </c>
      <c r="C621" s="314">
        <v>0</v>
      </c>
      <c r="D621" s="314">
        <v>0</v>
      </c>
      <c r="E621" s="312"/>
      <c r="F621" s="312"/>
      <c r="G621" s="312"/>
      <c r="H621" s="312"/>
      <c r="I621" s="312"/>
      <c r="J621" s="312"/>
      <c r="K621" s="312"/>
      <c r="L621" s="312"/>
      <c r="M621" s="312"/>
      <c r="N621" s="320" t="s">
        <v>615</v>
      </c>
    </row>
    <row r="622" spans="1:14" ht="12.65" customHeight="1" x14ac:dyDescent="0.35">
      <c r="A622" s="317">
        <v>8640</v>
      </c>
      <c r="B622" s="321" t="s">
        <v>616</v>
      </c>
      <c r="C622" s="314">
        <v>0</v>
      </c>
      <c r="D622" s="314">
        <v>0</v>
      </c>
      <c r="E622" s="314">
        <v>8045044.2308394425</v>
      </c>
      <c r="F622" s="312"/>
      <c r="G622" s="312"/>
      <c r="H622" s="312"/>
      <c r="I622" s="312"/>
      <c r="J622" s="312"/>
      <c r="K622" s="312"/>
      <c r="L622" s="312"/>
      <c r="M622" s="312"/>
      <c r="N622" s="320" t="s">
        <v>617</v>
      </c>
    </row>
    <row r="623" spans="1:14" ht="12.65" customHeight="1" x14ac:dyDescent="0.35">
      <c r="A623" s="317">
        <v>8420</v>
      </c>
      <c r="B623" s="321" t="s">
        <v>139</v>
      </c>
      <c r="C623" s="314">
        <v>584236</v>
      </c>
      <c r="D623" s="314">
        <v>142723.07971406705</v>
      </c>
      <c r="E623" s="314">
        <v>66351.589092947834</v>
      </c>
      <c r="F623" s="314">
        <v>793310.66880701482</v>
      </c>
      <c r="G623" s="312"/>
      <c r="H623" s="312"/>
      <c r="I623" s="312"/>
      <c r="J623" s="312"/>
      <c r="K623" s="312"/>
      <c r="L623" s="312"/>
      <c r="M623" s="312"/>
      <c r="N623" s="320" t="s">
        <v>618</v>
      </c>
    </row>
    <row r="624" spans="1:14" ht="12.65" customHeight="1" x14ac:dyDescent="0.35">
      <c r="A624" s="317">
        <v>8320</v>
      </c>
      <c r="B624" s="321" t="s">
        <v>135</v>
      </c>
      <c r="C624" s="314">
        <v>1353638</v>
      </c>
      <c r="D624" s="314">
        <v>211417.86020188098</v>
      </c>
      <c r="E624" s="314">
        <v>142847.02707677838</v>
      </c>
      <c r="F624" s="314">
        <v>49127.94480250949</v>
      </c>
      <c r="G624" s="314">
        <v>1757030.8320811689</v>
      </c>
      <c r="H624" s="312"/>
      <c r="I624" s="312"/>
      <c r="J624" s="312"/>
      <c r="K624" s="312"/>
      <c r="L624" s="312"/>
      <c r="M624" s="312"/>
      <c r="N624" s="320" t="s">
        <v>619</v>
      </c>
    </row>
    <row r="625" spans="1:14" ht="12.65" customHeight="1" x14ac:dyDescent="0.35">
      <c r="A625" s="317">
        <v>8650</v>
      </c>
      <c r="B625" s="321" t="s">
        <v>152</v>
      </c>
      <c r="C625" s="314">
        <v>810604</v>
      </c>
      <c r="D625" s="314">
        <v>79580.652683760505</v>
      </c>
      <c r="E625" s="314">
        <v>81249.643810698821</v>
      </c>
      <c r="F625" s="314">
        <v>2297.1186970374661</v>
      </c>
      <c r="G625" s="314">
        <v>0</v>
      </c>
      <c r="H625" s="312"/>
      <c r="I625" s="312"/>
      <c r="J625" s="312"/>
      <c r="K625" s="312"/>
      <c r="L625" s="312"/>
      <c r="M625" s="312"/>
      <c r="N625" s="320" t="s">
        <v>620</v>
      </c>
    </row>
    <row r="626" spans="1:14" ht="12.65" customHeight="1" x14ac:dyDescent="0.35">
      <c r="A626" s="317">
        <v>8620</v>
      </c>
      <c r="B626" s="319" t="s">
        <v>621</v>
      </c>
      <c r="C626" s="314">
        <v>277958</v>
      </c>
      <c r="D626" s="314">
        <v>13395.120970827364</v>
      </c>
      <c r="E626" s="314">
        <v>26592.614499302992</v>
      </c>
      <c r="F626" s="314">
        <v>1020.7748275537393</v>
      </c>
      <c r="G626" s="314">
        <v>0</v>
      </c>
      <c r="H626" s="312"/>
      <c r="I626" s="312"/>
      <c r="J626" s="312"/>
      <c r="K626" s="312"/>
      <c r="L626" s="312"/>
      <c r="M626" s="312"/>
      <c r="N626" s="320" t="s">
        <v>622</v>
      </c>
    </row>
    <row r="627" spans="1:14" ht="12.65" customHeight="1" x14ac:dyDescent="0.35">
      <c r="A627" s="317">
        <v>8330</v>
      </c>
      <c r="B627" s="321" t="s">
        <v>136</v>
      </c>
      <c r="C627" s="314">
        <v>0</v>
      </c>
      <c r="D627" s="314">
        <v>0</v>
      </c>
      <c r="E627" s="314">
        <v>0</v>
      </c>
      <c r="F627" s="314">
        <v>0</v>
      </c>
      <c r="G627" s="314">
        <v>0</v>
      </c>
      <c r="H627" s="314">
        <v>1292697.9254891807</v>
      </c>
      <c r="I627" s="312"/>
      <c r="J627" s="312"/>
      <c r="K627" s="312"/>
      <c r="L627" s="312"/>
      <c r="M627" s="312"/>
      <c r="N627" s="320" t="s">
        <v>623</v>
      </c>
    </row>
    <row r="628" spans="1:14" ht="12.65" customHeight="1" x14ac:dyDescent="0.35">
      <c r="A628" s="317">
        <v>8460</v>
      </c>
      <c r="B628" s="321" t="s">
        <v>141</v>
      </c>
      <c r="C628" s="314">
        <v>1747286</v>
      </c>
      <c r="D628" s="314">
        <v>89325.728148442242</v>
      </c>
      <c r="E628" s="314">
        <v>167632.69090376582</v>
      </c>
      <c r="F628" s="314">
        <v>10193.076087549423</v>
      </c>
      <c r="G628" s="314">
        <v>0</v>
      </c>
      <c r="H628" s="314">
        <v>60719.705878687404</v>
      </c>
      <c r="I628" s="314">
        <v>2075157.2010184447</v>
      </c>
      <c r="J628" s="312"/>
      <c r="K628" s="312"/>
      <c r="L628" s="312"/>
      <c r="M628" s="312"/>
      <c r="N628" s="320" t="s">
        <v>624</v>
      </c>
    </row>
    <row r="629" spans="1:14" ht="12.65" customHeight="1" x14ac:dyDescent="0.35">
      <c r="A629" s="317">
        <v>8350</v>
      </c>
      <c r="B629" s="321" t="s">
        <v>625</v>
      </c>
      <c r="C629" s="314">
        <v>335672</v>
      </c>
      <c r="D629" s="314">
        <v>61279.18170634086</v>
      </c>
      <c r="E629" s="314">
        <v>36230.84494508108</v>
      </c>
      <c r="F629" s="314">
        <v>4149.9771903461688</v>
      </c>
      <c r="G629" s="314">
        <v>0</v>
      </c>
      <c r="H629" s="314">
        <v>3780.7088073232026</v>
      </c>
      <c r="I629" s="314">
        <v>22238.749615877459</v>
      </c>
      <c r="J629" s="314">
        <v>463351.46226496878</v>
      </c>
      <c r="K629" s="312"/>
      <c r="L629" s="312"/>
      <c r="M629" s="312"/>
      <c r="N629" s="320" t="s">
        <v>626</v>
      </c>
    </row>
    <row r="630" spans="1:14" ht="12.65" customHeight="1" x14ac:dyDescent="0.35">
      <c r="A630" s="317">
        <v>8200</v>
      </c>
      <c r="B630" s="321" t="s">
        <v>627</v>
      </c>
      <c r="C630" s="314">
        <v>0</v>
      </c>
      <c r="D630" s="314">
        <v>0</v>
      </c>
      <c r="E630" s="314">
        <v>0</v>
      </c>
      <c r="F630" s="314">
        <v>0</v>
      </c>
      <c r="G630" s="314">
        <v>0</v>
      </c>
      <c r="H630" s="314">
        <v>0</v>
      </c>
      <c r="I630" s="314">
        <v>0</v>
      </c>
      <c r="J630" s="314">
        <v>0</v>
      </c>
      <c r="K630" s="312"/>
      <c r="L630" s="312"/>
      <c r="M630" s="312"/>
      <c r="N630" s="320" t="s">
        <v>628</v>
      </c>
    </row>
    <row r="631" spans="1:14" ht="12.65" customHeight="1" x14ac:dyDescent="0.35">
      <c r="A631" s="317">
        <v>8360</v>
      </c>
      <c r="B631" s="321" t="s">
        <v>629</v>
      </c>
      <c r="C631" s="314">
        <v>0</v>
      </c>
      <c r="D631" s="314">
        <v>0</v>
      </c>
      <c r="E631" s="314">
        <v>0</v>
      </c>
      <c r="F631" s="314">
        <v>0</v>
      </c>
      <c r="G631" s="314">
        <v>0</v>
      </c>
      <c r="H631" s="314">
        <v>0</v>
      </c>
      <c r="I631" s="314">
        <v>0</v>
      </c>
      <c r="J631" s="314">
        <v>0</v>
      </c>
      <c r="K631" s="312"/>
      <c r="L631" s="312"/>
      <c r="M631" s="312"/>
      <c r="N631" s="320" t="s">
        <v>630</v>
      </c>
    </row>
    <row r="632" spans="1:14" ht="12.65" customHeight="1" x14ac:dyDescent="0.35">
      <c r="A632" s="317">
        <v>8370</v>
      </c>
      <c r="B632" s="321" t="s">
        <v>631</v>
      </c>
      <c r="C632" s="314">
        <v>0</v>
      </c>
      <c r="D632" s="314">
        <v>0</v>
      </c>
      <c r="E632" s="314">
        <v>0</v>
      </c>
      <c r="F632" s="314">
        <v>0</v>
      </c>
      <c r="G632" s="314">
        <v>0</v>
      </c>
      <c r="H632" s="314">
        <v>0</v>
      </c>
      <c r="I632" s="314">
        <v>0</v>
      </c>
      <c r="J632" s="314">
        <v>0</v>
      </c>
      <c r="K632" s="312"/>
      <c r="L632" s="312"/>
      <c r="M632" s="312"/>
      <c r="N632" s="320" t="s">
        <v>632</v>
      </c>
    </row>
    <row r="633" spans="1:14" ht="12.65" customHeight="1" x14ac:dyDescent="0.35">
      <c r="A633" s="317">
        <v>8490</v>
      </c>
      <c r="B633" s="321" t="s">
        <v>633</v>
      </c>
      <c r="C633" s="314">
        <v>0</v>
      </c>
      <c r="D633" s="314">
        <v>0</v>
      </c>
      <c r="E633" s="314">
        <v>0</v>
      </c>
      <c r="F633" s="314">
        <v>0</v>
      </c>
      <c r="G633" s="314">
        <v>0</v>
      </c>
      <c r="H633" s="314">
        <v>0</v>
      </c>
      <c r="I633" s="314">
        <v>0</v>
      </c>
      <c r="J633" s="314">
        <v>0</v>
      </c>
      <c r="K633" s="312"/>
      <c r="L633" s="312"/>
      <c r="M633" s="312"/>
      <c r="N633" s="320" t="s">
        <v>634</v>
      </c>
    </row>
    <row r="634" spans="1:14" ht="12.65" customHeight="1" x14ac:dyDescent="0.35">
      <c r="A634" s="317">
        <v>8530</v>
      </c>
      <c r="B634" s="321" t="s">
        <v>635</v>
      </c>
      <c r="C634" s="314">
        <v>1892076</v>
      </c>
      <c r="D634" s="314">
        <v>114856.72539188931</v>
      </c>
      <c r="E634" s="314">
        <v>183178.36484657333</v>
      </c>
      <c r="F634" s="314">
        <v>671.09905429626099</v>
      </c>
      <c r="G634" s="314">
        <v>0</v>
      </c>
      <c r="H634" s="314">
        <v>55467.311763815575</v>
      </c>
      <c r="I634" s="314">
        <v>41682.5076080531</v>
      </c>
      <c r="J634" s="314">
        <v>0</v>
      </c>
      <c r="K634" s="312"/>
      <c r="L634" s="312"/>
      <c r="M634" s="312"/>
      <c r="N634" s="320" t="s">
        <v>636</v>
      </c>
    </row>
    <row r="635" spans="1:14" ht="12.65" customHeight="1" x14ac:dyDescent="0.35">
      <c r="A635" s="317">
        <v>8480</v>
      </c>
      <c r="B635" s="321" t="s">
        <v>637</v>
      </c>
      <c r="C635" s="314">
        <v>5130173</v>
      </c>
      <c r="D635" s="314">
        <v>136547.40433122942</v>
      </c>
      <c r="E635" s="314">
        <v>480708.30654330662</v>
      </c>
      <c r="F635" s="314">
        <v>29501.607236983</v>
      </c>
      <c r="G635" s="314">
        <v>0</v>
      </c>
      <c r="H635" s="314">
        <v>14691.479190873384</v>
      </c>
      <c r="I635" s="314">
        <v>49554.244215796636</v>
      </c>
      <c r="J635" s="314">
        <v>0</v>
      </c>
      <c r="K635" s="312"/>
      <c r="L635" s="312"/>
      <c r="M635" s="312"/>
      <c r="N635" s="320" t="s">
        <v>638</v>
      </c>
    </row>
    <row r="636" spans="1:14" ht="12.65" customHeight="1" x14ac:dyDescent="0.35">
      <c r="A636" s="317">
        <v>8560</v>
      </c>
      <c r="B636" s="321" t="s">
        <v>147</v>
      </c>
      <c r="C636" s="314">
        <v>1552287</v>
      </c>
      <c r="D636" s="314">
        <v>90629.075813064788</v>
      </c>
      <c r="E636" s="314">
        <v>149953.54679306498</v>
      </c>
      <c r="F636" s="314">
        <v>1055.1009231721061</v>
      </c>
      <c r="G636" s="314">
        <v>0</v>
      </c>
      <c r="H636" s="314">
        <v>58283.812955848298</v>
      </c>
      <c r="I636" s="314">
        <v>32890.082223741127</v>
      </c>
      <c r="J636" s="314">
        <v>0</v>
      </c>
      <c r="K636" s="312"/>
      <c r="L636" s="312"/>
      <c r="M636" s="312"/>
      <c r="N636" s="320" t="s">
        <v>639</v>
      </c>
    </row>
    <row r="637" spans="1:14" ht="12.65" customHeight="1" x14ac:dyDescent="0.35">
      <c r="A637" s="317">
        <v>8590</v>
      </c>
      <c r="B637" s="321" t="s">
        <v>640</v>
      </c>
      <c r="C637" s="314">
        <v>0</v>
      </c>
      <c r="D637" s="314">
        <v>0</v>
      </c>
      <c r="E637" s="314">
        <v>0</v>
      </c>
      <c r="F637" s="314">
        <v>0</v>
      </c>
      <c r="G637" s="314">
        <v>0</v>
      </c>
      <c r="H637" s="314">
        <v>0</v>
      </c>
      <c r="I637" s="314">
        <v>0</v>
      </c>
      <c r="J637" s="314">
        <v>0</v>
      </c>
      <c r="K637" s="312"/>
      <c r="L637" s="312"/>
      <c r="M637" s="312"/>
      <c r="N637" s="320" t="s">
        <v>641</v>
      </c>
    </row>
    <row r="638" spans="1:14" ht="12.65" customHeight="1" x14ac:dyDescent="0.35">
      <c r="A638" s="317">
        <v>8660</v>
      </c>
      <c r="B638" s="321" t="s">
        <v>642</v>
      </c>
      <c r="C638" s="314">
        <v>0</v>
      </c>
      <c r="D638" s="314">
        <v>0</v>
      </c>
      <c r="E638" s="314">
        <v>0</v>
      </c>
      <c r="F638" s="314">
        <v>0</v>
      </c>
      <c r="G638" s="314">
        <v>0</v>
      </c>
      <c r="H638" s="314">
        <v>0</v>
      </c>
      <c r="I638" s="314">
        <v>0</v>
      </c>
      <c r="J638" s="314">
        <v>0</v>
      </c>
      <c r="K638" s="312"/>
      <c r="L638" s="312"/>
      <c r="M638" s="312"/>
      <c r="N638" s="320" t="s">
        <v>643</v>
      </c>
    </row>
    <row r="639" spans="1:14" ht="12.65" customHeight="1" x14ac:dyDescent="0.35">
      <c r="A639" s="317">
        <v>8670</v>
      </c>
      <c r="B639" s="321" t="s">
        <v>644</v>
      </c>
      <c r="C639" s="314">
        <v>0</v>
      </c>
      <c r="D639" s="314">
        <v>0</v>
      </c>
      <c r="E639" s="314">
        <v>0</v>
      </c>
      <c r="F639" s="314">
        <v>0</v>
      </c>
      <c r="G639" s="314">
        <v>0</v>
      </c>
      <c r="H639" s="314">
        <v>0</v>
      </c>
      <c r="I639" s="314">
        <v>0</v>
      </c>
      <c r="J639" s="314">
        <v>0</v>
      </c>
      <c r="K639" s="312"/>
      <c r="L639" s="312"/>
      <c r="M639" s="312"/>
      <c r="N639" s="320" t="s">
        <v>645</v>
      </c>
    </row>
    <row r="640" spans="1:14" ht="12.65" customHeight="1" x14ac:dyDescent="0.35">
      <c r="A640" s="317">
        <v>8680</v>
      </c>
      <c r="B640" s="321" t="s">
        <v>646</v>
      </c>
      <c r="C640" s="314">
        <v>0</v>
      </c>
      <c r="D640" s="314">
        <v>0</v>
      </c>
      <c r="E640" s="314">
        <v>0</v>
      </c>
      <c r="F640" s="314">
        <v>0</v>
      </c>
      <c r="G640" s="314">
        <v>0</v>
      </c>
      <c r="H640" s="314">
        <v>0</v>
      </c>
      <c r="I640" s="314">
        <v>0</v>
      </c>
      <c r="J640" s="314">
        <v>0</v>
      </c>
      <c r="K640" s="312"/>
      <c r="L640" s="312"/>
      <c r="M640" s="312"/>
      <c r="N640" s="320" t="s">
        <v>647</v>
      </c>
    </row>
    <row r="641" spans="1:14" ht="12.65" customHeight="1" x14ac:dyDescent="0.35">
      <c r="A641" s="317">
        <v>8690</v>
      </c>
      <c r="B641" s="321" t="s">
        <v>648</v>
      </c>
      <c r="C641" s="314">
        <v>2114987</v>
      </c>
      <c r="D641" s="314">
        <v>176479.0701797631</v>
      </c>
      <c r="E641" s="314">
        <v>209148.51929327587</v>
      </c>
      <c r="F641" s="314">
        <v>811.67908804146111</v>
      </c>
      <c r="G641" s="314">
        <v>0</v>
      </c>
      <c r="H641" s="314">
        <v>52726.932225621582</v>
      </c>
      <c r="I641" s="314">
        <v>64045.794099833947</v>
      </c>
      <c r="J641" s="314">
        <v>0</v>
      </c>
      <c r="K641" s="312"/>
      <c r="L641" s="312"/>
      <c r="M641" s="312"/>
      <c r="N641" s="320" t="s">
        <v>649</v>
      </c>
    </row>
    <row r="642" spans="1:14" ht="12.65" customHeight="1" x14ac:dyDescent="0.35">
      <c r="A642" s="317">
        <v>8700</v>
      </c>
      <c r="B642" s="321" t="s">
        <v>650</v>
      </c>
      <c r="C642" s="314">
        <v>291675</v>
      </c>
      <c r="D642" s="314">
        <v>42864.723129248814</v>
      </c>
      <c r="E642" s="314">
        <v>30534.376505856755</v>
      </c>
      <c r="F642" s="314">
        <v>350.69941427989477</v>
      </c>
      <c r="G642" s="314">
        <v>175320.07247895215</v>
      </c>
      <c r="H642" s="314">
        <v>5074.77692258148</v>
      </c>
      <c r="I642" s="314">
        <v>15555.981958007076</v>
      </c>
      <c r="J642" s="314">
        <v>0</v>
      </c>
      <c r="K642" s="312"/>
      <c r="L642" s="312"/>
      <c r="M642" s="312"/>
      <c r="N642" s="320" t="s">
        <v>651</v>
      </c>
    </row>
    <row r="643" spans="1:14" ht="12.65" customHeight="1" x14ac:dyDescent="0.35">
      <c r="A643" s="317">
        <v>8710</v>
      </c>
      <c r="B643" s="321" t="s">
        <v>652</v>
      </c>
      <c r="C643" s="314">
        <v>0</v>
      </c>
      <c r="D643" s="314">
        <v>0</v>
      </c>
      <c r="E643" s="314">
        <v>0</v>
      </c>
      <c r="F643" s="314">
        <v>0</v>
      </c>
      <c r="G643" s="314">
        <v>0</v>
      </c>
      <c r="H643" s="314">
        <v>0</v>
      </c>
      <c r="I643" s="314">
        <v>0</v>
      </c>
      <c r="J643" s="314">
        <v>0</v>
      </c>
      <c r="K643" s="314">
        <v>13193781.294187168</v>
      </c>
      <c r="L643" s="312"/>
      <c r="M643" s="312"/>
      <c r="N643" s="320" t="s">
        <v>653</v>
      </c>
    </row>
    <row r="644" spans="1:14" ht="12.65" customHeight="1" x14ac:dyDescent="0.35">
      <c r="A644" s="317">
        <v>8720</v>
      </c>
      <c r="B644" s="321" t="s">
        <v>654</v>
      </c>
      <c r="C644" s="314">
        <v>3731436</v>
      </c>
      <c r="D644" s="314">
        <v>101876.1723053618</v>
      </c>
      <c r="E644" s="314">
        <v>349877.12681412825</v>
      </c>
      <c r="F644" s="314">
        <v>606.47318441436562</v>
      </c>
      <c r="G644" s="314">
        <v>0</v>
      </c>
      <c r="H644" s="314">
        <v>69930.425993172787</v>
      </c>
      <c r="I644" s="314">
        <v>36971.751655889006</v>
      </c>
      <c r="J644" s="314">
        <v>0</v>
      </c>
      <c r="K644" s="314">
        <v>0</v>
      </c>
      <c r="L644" s="312"/>
      <c r="M644" s="312"/>
      <c r="N644" s="320" t="s">
        <v>655</v>
      </c>
    </row>
    <row r="645" spans="1:14" ht="12.65" customHeight="1" x14ac:dyDescent="0.35">
      <c r="A645" s="317">
        <v>8730</v>
      </c>
      <c r="B645" s="321" t="s">
        <v>656</v>
      </c>
      <c r="C645" s="314">
        <v>0</v>
      </c>
      <c r="D645" s="314">
        <v>0</v>
      </c>
      <c r="E645" s="314">
        <v>0</v>
      </c>
      <c r="F645" s="314">
        <v>0</v>
      </c>
      <c r="G645" s="314">
        <v>0</v>
      </c>
      <c r="H645" s="314">
        <v>0</v>
      </c>
      <c r="I645" s="314">
        <v>0</v>
      </c>
      <c r="J645" s="314">
        <v>0</v>
      </c>
      <c r="K645" s="314">
        <v>0</v>
      </c>
      <c r="L645" s="312"/>
      <c r="M645" s="312"/>
      <c r="N645" s="320" t="s">
        <v>657</v>
      </c>
    </row>
    <row r="646" spans="1:14" ht="12.65" customHeight="1" x14ac:dyDescent="0.35">
      <c r="A646" s="317">
        <v>8740</v>
      </c>
      <c r="B646" s="321" t="s">
        <v>658</v>
      </c>
      <c r="C646" s="314">
        <v>353276</v>
      </c>
      <c r="D646" s="314">
        <v>43934.955114249853</v>
      </c>
      <c r="E646" s="314">
        <v>36254.555190815452</v>
      </c>
      <c r="F646" s="314">
        <v>409.18343802729112</v>
      </c>
      <c r="G646" s="314">
        <v>0</v>
      </c>
      <c r="H646" s="314">
        <v>5658.3762686783502</v>
      </c>
      <c r="I646" s="314">
        <v>15944.378481632308</v>
      </c>
      <c r="J646" s="314">
        <v>0</v>
      </c>
      <c r="K646" s="314">
        <v>0</v>
      </c>
      <c r="L646" s="314">
        <v>4746175.398446369</v>
      </c>
      <c r="M646" s="312"/>
      <c r="N646" s="320" t="s">
        <v>659</v>
      </c>
    </row>
    <row r="647" spans="1:14" ht="12.65" customHeight="1" x14ac:dyDescent="0.35">
      <c r="A647" s="317"/>
      <c r="B647" s="317"/>
      <c r="C647" s="314">
        <v>34474915</v>
      </c>
      <c r="D647" s="312"/>
      <c r="E647" s="312"/>
      <c r="F647" s="312"/>
      <c r="G647" s="312"/>
      <c r="H647" s="312"/>
      <c r="I647" s="312"/>
      <c r="J647" s="312"/>
      <c r="K647" s="312"/>
      <c r="L647" s="348"/>
      <c r="M647" s="312"/>
      <c r="N647" s="312"/>
    </row>
    <row r="648" spans="1:14" ht="12.65" customHeight="1" x14ac:dyDescent="0.35">
      <c r="A648" s="301"/>
      <c r="B648" s="303"/>
      <c r="N648" s="287"/>
    </row>
    <row r="649" spans="1:14" ht="12.65" customHeight="1" x14ac:dyDescent="0.35">
      <c r="A649" s="301"/>
      <c r="B649" s="301"/>
      <c r="L649" s="302"/>
    </row>
    <row r="665" spans="1:14" ht="12.65" customHeight="1" x14ac:dyDescent="0.35">
      <c r="A665" s="312"/>
      <c r="B665" s="312"/>
      <c r="C665" s="315" t="s">
        <v>660</v>
      </c>
      <c r="D665" s="312"/>
      <c r="E665" s="312"/>
      <c r="F665" s="312"/>
      <c r="G665" s="312"/>
      <c r="H665" s="312"/>
      <c r="I665" s="312"/>
      <c r="J665" s="312"/>
      <c r="K665" s="312"/>
      <c r="L665" s="312"/>
      <c r="M665" s="315" t="s">
        <v>661</v>
      </c>
      <c r="N665" s="312"/>
    </row>
    <row r="666" spans="1:14" ht="12.65" customHeight="1" x14ac:dyDescent="0.35">
      <c r="A666" s="312"/>
      <c r="B666" s="312"/>
      <c r="C666" s="315" t="s">
        <v>590</v>
      </c>
      <c r="D666" s="315" t="s">
        <v>591</v>
      </c>
      <c r="E666" s="319" t="s">
        <v>592</v>
      </c>
      <c r="F666" s="315" t="s">
        <v>593</v>
      </c>
      <c r="G666" s="315" t="s">
        <v>594</v>
      </c>
      <c r="H666" s="315" t="s">
        <v>595</v>
      </c>
      <c r="I666" s="315" t="s">
        <v>596</v>
      </c>
      <c r="J666" s="315" t="s">
        <v>597</v>
      </c>
      <c r="K666" s="315" t="s">
        <v>598</v>
      </c>
      <c r="L666" s="319" t="s">
        <v>599</v>
      </c>
      <c r="M666" s="315" t="s">
        <v>662</v>
      </c>
      <c r="N666" s="312"/>
    </row>
    <row r="667" spans="1:14" ht="12.65" customHeight="1" x14ac:dyDescent="0.35">
      <c r="A667" s="317">
        <v>6010</v>
      </c>
      <c r="B667" s="319" t="s">
        <v>283</v>
      </c>
      <c r="C667" s="314">
        <v>2776885</v>
      </c>
      <c r="D667" s="314">
        <v>273427.05100945092</v>
      </c>
      <c r="E667" s="314">
        <v>278410.51506427675</v>
      </c>
      <c r="F667" s="314">
        <v>10080.202604144297</v>
      </c>
      <c r="G667" s="314">
        <v>303566.89082507783</v>
      </c>
      <c r="H667" s="314">
        <v>46941.686533878688</v>
      </c>
      <c r="I667" s="314">
        <v>99229.062077663737</v>
      </c>
      <c r="J667" s="314">
        <v>56100.780080592216</v>
      </c>
      <c r="K667" s="314">
        <v>587339.14050121815</v>
      </c>
      <c r="L667" s="314">
        <v>655891.87175063742</v>
      </c>
      <c r="M667" s="314">
        <v>2310987</v>
      </c>
      <c r="N667" s="319" t="s">
        <v>663</v>
      </c>
    </row>
    <row r="668" spans="1:14" ht="12.65" customHeight="1" x14ac:dyDescent="0.35">
      <c r="A668" s="317">
        <v>6030</v>
      </c>
      <c r="B668" s="319" t="s">
        <v>284</v>
      </c>
      <c r="C668" s="314">
        <v>0</v>
      </c>
      <c r="D668" s="314">
        <v>0</v>
      </c>
      <c r="E668" s="314">
        <v>0</v>
      </c>
      <c r="F668" s="314">
        <v>0</v>
      </c>
      <c r="G668" s="314">
        <v>0</v>
      </c>
      <c r="H668" s="314">
        <v>0</v>
      </c>
      <c r="I668" s="314">
        <v>0</v>
      </c>
      <c r="J668" s="314">
        <v>0</v>
      </c>
      <c r="K668" s="314">
        <v>0</v>
      </c>
      <c r="L668" s="314">
        <v>0</v>
      </c>
      <c r="M668" s="314">
        <v>0</v>
      </c>
      <c r="N668" s="319" t="s">
        <v>664</v>
      </c>
    </row>
    <row r="669" spans="1:14" ht="12.65" customHeight="1" x14ac:dyDescent="0.35">
      <c r="A669" s="317">
        <v>6070</v>
      </c>
      <c r="B669" s="319" t="s">
        <v>665</v>
      </c>
      <c r="C669" s="314">
        <v>7453079</v>
      </c>
      <c r="D669" s="314">
        <v>807669.8047749555</v>
      </c>
      <c r="E669" s="314">
        <v>753981.65534994903</v>
      </c>
      <c r="F669" s="314">
        <v>9468.2700009437103</v>
      </c>
      <c r="G669" s="314">
        <v>1040862.5444671828</v>
      </c>
      <c r="H669" s="314">
        <v>124408.15625708496</v>
      </c>
      <c r="I669" s="314">
        <v>293110.41793556284</v>
      </c>
      <c r="J669" s="314">
        <v>95321.651954312285</v>
      </c>
      <c r="K669" s="314">
        <v>1087587.6267799665</v>
      </c>
      <c r="L669" s="314">
        <v>1738290.728212635</v>
      </c>
      <c r="M669" s="314">
        <v>5950701</v>
      </c>
      <c r="N669" s="319" t="s">
        <v>666</v>
      </c>
    </row>
    <row r="670" spans="1:14" ht="12.65" customHeight="1" x14ac:dyDescent="0.35">
      <c r="A670" s="317">
        <v>6100</v>
      </c>
      <c r="B670" s="319" t="s">
        <v>667</v>
      </c>
      <c r="C670" s="314">
        <v>0</v>
      </c>
      <c r="D670" s="314">
        <v>0</v>
      </c>
      <c r="E670" s="314">
        <v>0</v>
      </c>
      <c r="F670" s="314">
        <v>0</v>
      </c>
      <c r="G670" s="314">
        <v>0</v>
      </c>
      <c r="H670" s="314">
        <v>0</v>
      </c>
      <c r="I670" s="314">
        <v>0</v>
      </c>
      <c r="J670" s="314">
        <v>0</v>
      </c>
      <c r="K670" s="314">
        <v>0</v>
      </c>
      <c r="L670" s="314">
        <v>0</v>
      </c>
      <c r="M670" s="314">
        <v>0</v>
      </c>
      <c r="N670" s="319" t="s">
        <v>668</v>
      </c>
    </row>
    <row r="671" spans="1:14" ht="12.65" customHeight="1" x14ac:dyDescent="0.35">
      <c r="A671" s="317">
        <v>6120</v>
      </c>
      <c r="B671" s="319" t="s">
        <v>669</v>
      </c>
      <c r="C671" s="314">
        <v>0</v>
      </c>
      <c r="D671" s="314">
        <v>0</v>
      </c>
      <c r="E671" s="314">
        <v>0</v>
      </c>
      <c r="F671" s="314">
        <v>0</v>
      </c>
      <c r="G671" s="314">
        <v>0</v>
      </c>
      <c r="H671" s="314">
        <v>0</v>
      </c>
      <c r="I671" s="314">
        <v>0</v>
      </c>
      <c r="J671" s="314">
        <v>0</v>
      </c>
      <c r="K671" s="314">
        <v>0</v>
      </c>
      <c r="L671" s="314">
        <v>0</v>
      </c>
      <c r="M671" s="314">
        <v>0</v>
      </c>
      <c r="N671" s="319" t="s">
        <v>670</v>
      </c>
    </row>
    <row r="672" spans="1:14" ht="12.65" customHeight="1" x14ac:dyDescent="0.35">
      <c r="A672" s="317">
        <v>6140</v>
      </c>
      <c r="B672" s="319" t="s">
        <v>671</v>
      </c>
      <c r="C672" s="314">
        <v>0</v>
      </c>
      <c r="D672" s="314">
        <v>0</v>
      </c>
      <c r="E672" s="314">
        <v>0</v>
      </c>
      <c r="F672" s="314">
        <v>0</v>
      </c>
      <c r="G672" s="314">
        <v>0</v>
      </c>
      <c r="H672" s="314">
        <v>0</v>
      </c>
      <c r="I672" s="314">
        <v>0</v>
      </c>
      <c r="J672" s="314">
        <v>0</v>
      </c>
      <c r="K672" s="314">
        <v>0</v>
      </c>
      <c r="L672" s="314">
        <v>0</v>
      </c>
      <c r="M672" s="314">
        <v>0</v>
      </c>
      <c r="N672" s="319" t="s">
        <v>672</v>
      </c>
    </row>
    <row r="673" spans="1:14" ht="12.65" customHeight="1" x14ac:dyDescent="0.35">
      <c r="A673" s="317">
        <v>6150</v>
      </c>
      <c r="B673" s="319" t="s">
        <v>673</v>
      </c>
      <c r="C673" s="314">
        <v>0</v>
      </c>
      <c r="D673" s="314">
        <v>0</v>
      </c>
      <c r="E673" s="314">
        <v>0</v>
      </c>
      <c r="F673" s="314">
        <v>0</v>
      </c>
      <c r="G673" s="314">
        <v>0</v>
      </c>
      <c r="H673" s="314">
        <v>0</v>
      </c>
      <c r="I673" s="314">
        <v>0</v>
      </c>
      <c r="J673" s="314">
        <v>0</v>
      </c>
      <c r="K673" s="314">
        <v>0</v>
      </c>
      <c r="L673" s="314">
        <v>0</v>
      </c>
      <c r="M673" s="314">
        <v>0</v>
      </c>
      <c r="N673" s="319" t="s">
        <v>674</v>
      </c>
    </row>
    <row r="674" spans="1:14" ht="12.65" customHeight="1" x14ac:dyDescent="0.35">
      <c r="A674" s="317">
        <v>6170</v>
      </c>
      <c r="B674" s="319" t="s">
        <v>99</v>
      </c>
      <c r="C674" s="314">
        <v>45742</v>
      </c>
      <c r="D674" s="314">
        <v>20220.580058844189</v>
      </c>
      <c r="E674" s="314">
        <v>6020.5892321980346</v>
      </c>
      <c r="F674" s="314">
        <v>1703.7481177100317</v>
      </c>
      <c r="G674" s="314">
        <v>0</v>
      </c>
      <c r="H674" s="314">
        <v>0</v>
      </c>
      <c r="I674" s="314">
        <v>7338.2248994671218</v>
      </c>
      <c r="J674" s="314">
        <v>0</v>
      </c>
      <c r="K674" s="314">
        <v>60612.47839793883</v>
      </c>
      <c r="L674" s="314">
        <v>0</v>
      </c>
      <c r="M674" s="314">
        <v>95896</v>
      </c>
      <c r="N674" s="319" t="s">
        <v>675</v>
      </c>
    </row>
    <row r="675" spans="1:14" ht="12.65" customHeight="1" x14ac:dyDescent="0.35">
      <c r="A675" s="317">
        <v>6200</v>
      </c>
      <c r="B675" s="319" t="s">
        <v>288</v>
      </c>
      <c r="C675" s="314">
        <v>0</v>
      </c>
      <c r="D675" s="314">
        <v>0</v>
      </c>
      <c r="E675" s="314">
        <v>0</v>
      </c>
      <c r="F675" s="314">
        <v>0</v>
      </c>
      <c r="G675" s="314">
        <v>0</v>
      </c>
      <c r="H675" s="314">
        <v>0</v>
      </c>
      <c r="I675" s="314">
        <v>0</v>
      </c>
      <c r="J675" s="314">
        <v>0</v>
      </c>
      <c r="K675" s="314">
        <v>0</v>
      </c>
      <c r="L675" s="314">
        <v>0</v>
      </c>
      <c r="M675" s="314">
        <v>0</v>
      </c>
      <c r="N675" s="319" t="s">
        <v>676</v>
      </c>
    </row>
    <row r="676" spans="1:14" ht="12.65" customHeight="1" x14ac:dyDescent="0.35">
      <c r="A676" s="317">
        <v>6210</v>
      </c>
      <c r="B676" s="319" t="s">
        <v>289</v>
      </c>
      <c r="C676" s="314">
        <v>0</v>
      </c>
      <c r="D676" s="314">
        <v>0</v>
      </c>
      <c r="E676" s="314">
        <v>0</v>
      </c>
      <c r="F676" s="314">
        <v>0</v>
      </c>
      <c r="G676" s="314">
        <v>0</v>
      </c>
      <c r="H676" s="314">
        <v>0</v>
      </c>
      <c r="I676" s="314">
        <v>0</v>
      </c>
      <c r="J676" s="314">
        <v>0</v>
      </c>
      <c r="K676" s="314">
        <v>0</v>
      </c>
      <c r="L676" s="314">
        <v>0</v>
      </c>
      <c r="M676" s="314">
        <v>0</v>
      </c>
      <c r="N676" s="319" t="s">
        <v>677</v>
      </c>
    </row>
    <row r="677" spans="1:14" ht="12.65" customHeight="1" x14ac:dyDescent="0.35">
      <c r="A677" s="317">
        <v>6330</v>
      </c>
      <c r="B677" s="319" t="s">
        <v>678</v>
      </c>
      <c r="C677" s="314">
        <v>0</v>
      </c>
      <c r="D677" s="314">
        <v>0</v>
      </c>
      <c r="E677" s="314">
        <v>0</v>
      </c>
      <c r="F677" s="314">
        <v>0</v>
      </c>
      <c r="G677" s="314">
        <v>0</v>
      </c>
      <c r="H677" s="314">
        <v>0</v>
      </c>
      <c r="I677" s="314">
        <v>0</v>
      </c>
      <c r="J677" s="314">
        <v>0</v>
      </c>
      <c r="K677" s="314">
        <v>0</v>
      </c>
      <c r="L677" s="314">
        <v>0</v>
      </c>
      <c r="M677" s="314">
        <v>0</v>
      </c>
      <c r="N677" s="319" t="s">
        <v>679</v>
      </c>
    </row>
    <row r="678" spans="1:14" ht="12.65" customHeight="1" x14ac:dyDescent="0.35">
      <c r="A678" s="317">
        <v>6400</v>
      </c>
      <c r="B678" s="319" t="s">
        <v>680</v>
      </c>
      <c r="C678" s="314">
        <v>0</v>
      </c>
      <c r="D678" s="314">
        <v>0</v>
      </c>
      <c r="E678" s="314">
        <v>0</v>
      </c>
      <c r="F678" s="314">
        <v>0</v>
      </c>
      <c r="G678" s="314">
        <v>0</v>
      </c>
      <c r="H678" s="314">
        <v>0</v>
      </c>
      <c r="I678" s="314">
        <v>0</v>
      </c>
      <c r="J678" s="314">
        <v>0</v>
      </c>
      <c r="K678" s="314">
        <v>0</v>
      </c>
      <c r="L678" s="314">
        <v>0</v>
      </c>
      <c r="M678" s="314">
        <v>0</v>
      </c>
      <c r="N678" s="319" t="s">
        <v>681</v>
      </c>
    </row>
    <row r="679" spans="1:14" ht="12.65" customHeight="1" x14ac:dyDescent="0.35">
      <c r="A679" s="317">
        <v>7010</v>
      </c>
      <c r="B679" s="319" t="s">
        <v>682</v>
      </c>
      <c r="C679" s="314">
        <v>114517</v>
      </c>
      <c r="D679" s="314">
        <v>40895.630685887409</v>
      </c>
      <c r="E679" s="314">
        <v>14184.945616443778</v>
      </c>
      <c r="F679" s="314">
        <v>3939.3118679328522</v>
      </c>
      <c r="G679" s="314">
        <v>0</v>
      </c>
      <c r="H679" s="314">
        <v>0</v>
      </c>
      <c r="I679" s="314">
        <v>14841.381132749981</v>
      </c>
      <c r="J679" s="314">
        <v>43879.378819537917</v>
      </c>
      <c r="K679" s="314">
        <v>148503.75978458347</v>
      </c>
      <c r="L679" s="314">
        <v>0</v>
      </c>
      <c r="M679" s="314">
        <v>266244</v>
      </c>
      <c r="N679" s="319" t="s">
        <v>683</v>
      </c>
    </row>
    <row r="680" spans="1:14" ht="12.65" customHeight="1" x14ac:dyDescent="0.35">
      <c r="A680" s="317">
        <v>7020</v>
      </c>
      <c r="B680" s="319" t="s">
        <v>684</v>
      </c>
      <c r="C680" s="314">
        <v>3127337</v>
      </c>
      <c r="D680" s="314">
        <v>275414.20466762991</v>
      </c>
      <c r="E680" s="314">
        <v>310578.62267356849</v>
      </c>
      <c r="F680" s="314">
        <v>44717.621578795392</v>
      </c>
      <c r="G680" s="314">
        <v>52509.535450003292</v>
      </c>
      <c r="H680" s="314">
        <v>49250.710033653253</v>
      </c>
      <c r="I680" s="314">
        <v>99950.217475336831</v>
      </c>
      <c r="J680" s="314">
        <v>57291.408147050832</v>
      </c>
      <c r="K680" s="314">
        <v>788060.12951180327</v>
      </c>
      <c r="L680" s="314">
        <v>688154.66111783078</v>
      </c>
      <c r="M680" s="314">
        <v>2365927</v>
      </c>
      <c r="N680" s="319" t="s">
        <v>685</v>
      </c>
    </row>
    <row r="681" spans="1:14" ht="12.65" customHeight="1" x14ac:dyDescent="0.35">
      <c r="A681" s="317">
        <v>7030</v>
      </c>
      <c r="B681" s="319" t="s">
        <v>686</v>
      </c>
      <c r="C681" s="314">
        <v>1838349</v>
      </c>
      <c r="D681" s="314">
        <v>304012.66823229461</v>
      </c>
      <c r="E681" s="314">
        <v>195539.34336296149</v>
      </c>
      <c r="F681" s="314">
        <v>6197.1227497095242</v>
      </c>
      <c r="G681" s="314">
        <v>0</v>
      </c>
      <c r="H681" s="314">
        <v>34178.622573586268</v>
      </c>
      <c r="I681" s="314">
        <v>110328.8493843129</v>
      </c>
      <c r="J681" s="314">
        <v>39986.164750857082</v>
      </c>
      <c r="K681" s="314">
        <v>302852.12746569049</v>
      </c>
      <c r="L681" s="314">
        <v>477560.1898638425</v>
      </c>
      <c r="M681" s="314">
        <v>1470655</v>
      </c>
      <c r="N681" s="319" t="s">
        <v>687</v>
      </c>
    </row>
    <row r="682" spans="1:14" ht="12.65" customHeight="1" x14ac:dyDescent="0.35">
      <c r="A682" s="317">
        <v>7040</v>
      </c>
      <c r="B682" s="319" t="s">
        <v>107</v>
      </c>
      <c r="C682" s="314">
        <v>-186382</v>
      </c>
      <c r="D682" s="314">
        <v>13071.279188866685</v>
      </c>
      <c r="E682" s="314">
        <v>-15818.554377484308</v>
      </c>
      <c r="F682" s="314">
        <v>4293.0139625451684</v>
      </c>
      <c r="G682" s="314">
        <v>0</v>
      </c>
      <c r="H682" s="314">
        <v>13194.419998711848</v>
      </c>
      <c r="I682" s="314">
        <v>4743.6812461605869</v>
      </c>
      <c r="J682" s="314">
        <v>0</v>
      </c>
      <c r="K682" s="314">
        <v>104469.68012761773</v>
      </c>
      <c r="L682" s="314">
        <v>184358.79638396294</v>
      </c>
      <c r="M682" s="314">
        <v>308312</v>
      </c>
      <c r="N682" s="319" t="s">
        <v>688</v>
      </c>
    </row>
    <row r="683" spans="1:14" ht="12.65" customHeight="1" x14ac:dyDescent="0.35">
      <c r="A683" s="317">
        <v>7050</v>
      </c>
      <c r="B683" s="319" t="s">
        <v>689</v>
      </c>
      <c r="C683" s="314">
        <v>3729203</v>
      </c>
      <c r="D683" s="314">
        <v>124604.32102608049</v>
      </c>
      <c r="E683" s="314">
        <v>351747.77637923288</v>
      </c>
      <c r="F683" s="314">
        <v>247102.98473272444</v>
      </c>
      <c r="G683" s="314">
        <v>0</v>
      </c>
      <c r="H683" s="314">
        <v>0</v>
      </c>
      <c r="I683" s="314">
        <v>45219.995097759042</v>
      </c>
      <c r="J683" s="314">
        <v>0</v>
      </c>
      <c r="K683" s="314">
        <v>349668.95628056373</v>
      </c>
      <c r="L683" s="314">
        <v>0</v>
      </c>
      <c r="M683" s="314">
        <v>1118344</v>
      </c>
      <c r="N683" s="319" t="s">
        <v>690</v>
      </c>
    </row>
    <row r="684" spans="1:14" ht="12.65" customHeight="1" x14ac:dyDescent="0.35">
      <c r="A684" s="317">
        <v>7060</v>
      </c>
      <c r="B684" s="319" t="s">
        <v>691</v>
      </c>
      <c r="C684" s="314">
        <v>0</v>
      </c>
      <c r="D684" s="314">
        <v>0</v>
      </c>
      <c r="E684" s="314">
        <v>0</v>
      </c>
      <c r="F684" s="314">
        <v>0</v>
      </c>
      <c r="G684" s="314">
        <v>0</v>
      </c>
      <c r="H684" s="314">
        <v>0</v>
      </c>
      <c r="I684" s="314">
        <v>0</v>
      </c>
      <c r="J684" s="314">
        <v>0</v>
      </c>
      <c r="K684" s="314">
        <v>0</v>
      </c>
      <c r="L684" s="314">
        <v>0</v>
      </c>
      <c r="M684" s="314">
        <v>0</v>
      </c>
      <c r="N684" s="319" t="s">
        <v>692</v>
      </c>
    </row>
    <row r="685" spans="1:14" ht="12.65" customHeight="1" x14ac:dyDescent="0.35">
      <c r="A685" s="317">
        <v>7070</v>
      </c>
      <c r="B685" s="319" t="s">
        <v>109</v>
      </c>
      <c r="C685" s="314">
        <v>4627117</v>
      </c>
      <c r="D685" s="314">
        <v>174220.57827106977</v>
      </c>
      <c r="E685" s="314">
        <v>438231.51395987254</v>
      </c>
      <c r="F685" s="314">
        <v>100132.56481278257</v>
      </c>
      <c r="G685" s="314">
        <v>0</v>
      </c>
      <c r="H685" s="314">
        <v>66251.212724301222</v>
      </c>
      <c r="I685" s="314">
        <v>63226.167684004715</v>
      </c>
      <c r="J685" s="314">
        <v>44483.230602917836</v>
      </c>
      <c r="K685" s="314">
        <v>1590256.2269480284</v>
      </c>
      <c r="L685" s="314">
        <v>0</v>
      </c>
      <c r="M685" s="314">
        <v>2476801</v>
      </c>
      <c r="N685" s="319" t="s">
        <v>693</v>
      </c>
    </row>
    <row r="686" spans="1:14" ht="12.65" customHeight="1" x14ac:dyDescent="0.35">
      <c r="A686" s="317">
        <v>7110</v>
      </c>
      <c r="B686" s="319" t="s">
        <v>694</v>
      </c>
      <c r="C686" s="314">
        <v>0</v>
      </c>
      <c r="D686" s="314">
        <v>0</v>
      </c>
      <c r="E686" s="314">
        <v>0</v>
      </c>
      <c r="F686" s="314">
        <v>0</v>
      </c>
      <c r="G686" s="314">
        <v>0</v>
      </c>
      <c r="H686" s="314">
        <v>0</v>
      </c>
      <c r="I686" s="314">
        <v>0</v>
      </c>
      <c r="J686" s="314">
        <v>0</v>
      </c>
      <c r="K686" s="314">
        <v>0</v>
      </c>
      <c r="L686" s="314">
        <v>0</v>
      </c>
      <c r="M686" s="314">
        <v>0</v>
      </c>
      <c r="N686" s="319" t="s">
        <v>695</v>
      </c>
    </row>
    <row r="687" spans="1:14" ht="12.65" customHeight="1" x14ac:dyDescent="0.35">
      <c r="A687" s="317">
        <v>7120</v>
      </c>
      <c r="B687" s="319" t="s">
        <v>696</v>
      </c>
      <c r="C687" s="314">
        <v>449103</v>
      </c>
      <c r="D687" s="314">
        <v>89663.85089095631</v>
      </c>
      <c r="E687" s="314">
        <v>49174.757843699976</v>
      </c>
      <c r="F687" s="314">
        <v>980.17040033121793</v>
      </c>
      <c r="G687" s="314">
        <v>0</v>
      </c>
      <c r="H687" s="314">
        <v>4085.1954226780917</v>
      </c>
      <c r="I687" s="314">
        <v>32539.793679278493</v>
      </c>
      <c r="J687" s="314">
        <v>0</v>
      </c>
      <c r="K687" s="314">
        <v>399619.27110715111</v>
      </c>
      <c r="L687" s="314">
        <v>0</v>
      </c>
      <c r="M687" s="314">
        <v>576063</v>
      </c>
      <c r="N687" s="319" t="s">
        <v>697</v>
      </c>
    </row>
    <row r="688" spans="1:14" ht="12.65" customHeight="1" x14ac:dyDescent="0.35">
      <c r="A688" s="317">
        <v>7130</v>
      </c>
      <c r="B688" s="319" t="s">
        <v>698</v>
      </c>
      <c r="C688" s="314">
        <v>776034</v>
      </c>
      <c r="D688" s="314">
        <v>33209.533710403099</v>
      </c>
      <c r="E688" s="314">
        <v>73861.921424789558</v>
      </c>
      <c r="F688" s="314">
        <v>6578.7361228663976</v>
      </c>
      <c r="G688" s="314">
        <v>0</v>
      </c>
      <c r="H688" s="314">
        <v>10200.301614388774</v>
      </c>
      <c r="I688" s="314">
        <v>12052.029489964229</v>
      </c>
      <c r="J688" s="314">
        <v>0</v>
      </c>
      <c r="K688" s="314">
        <v>1286076.8046745649</v>
      </c>
      <c r="L688" s="314">
        <v>0</v>
      </c>
      <c r="M688" s="314">
        <v>1421979</v>
      </c>
      <c r="N688" s="319" t="s">
        <v>699</v>
      </c>
    </row>
    <row r="689" spans="1:14" ht="12.65" customHeight="1" x14ac:dyDescent="0.35">
      <c r="A689" s="317">
        <v>7140</v>
      </c>
      <c r="B689" s="319" t="s">
        <v>1250</v>
      </c>
      <c r="C689" s="314">
        <v>3077000</v>
      </c>
      <c r="D689" s="314">
        <v>223569.27751980873</v>
      </c>
      <c r="E689" s="314">
        <v>301252.19229800388</v>
      </c>
      <c r="F689" s="314">
        <v>7538.3654600144573</v>
      </c>
      <c r="G689" s="314">
        <v>0</v>
      </c>
      <c r="H689" s="314">
        <v>54223.991417783116</v>
      </c>
      <c r="I689" s="314">
        <v>81135.241139344085</v>
      </c>
      <c r="J689" s="314">
        <v>0</v>
      </c>
      <c r="K689" s="314">
        <v>1109614.1971794982</v>
      </c>
      <c r="L689" s="314">
        <v>0</v>
      </c>
      <c r="M689" s="314">
        <v>1777333</v>
      </c>
      <c r="N689" s="319" t="s">
        <v>700</v>
      </c>
    </row>
    <row r="690" spans="1:14" ht="12.65" customHeight="1" x14ac:dyDescent="0.35">
      <c r="A690" s="317">
        <v>7150</v>
      </c>
      <c r="B690" s="319" t="s">
        <v>701</v>
      </c>
      <c r="C690" s="314">
        <v>0</v>
      </c>
      <c r="D690" s="314">
        <v>0</v>
      </c>
      <c r="E690" s="314">
        <v>0</v>
      </c>
      <c r="F690" s="314">
        <v>0</v>
      </c>
      <c r="G690" s="314">
        <v>0</v>
      </c>
      <c r="H690" s="314">
        <v>0</v>
      </c>
      <c r="I690" s="314">
        <v>0</v>
      </c>
      <c r="J690" s="314">
        <v>0</v>
      </c>
      <c r="K690" s="314">
        <v>0</v>
      </c>
      <c r="L690" s="314">
        <v>0</v>
      </c>
      <c r="M690" s="314">
        <v>0</v>
      </c>
      <c r="N690" s="319" t="s">
        <v>702</v>
      </c>
    </row>
    <row r="691" spans="1:14" ht="12.65" customHeight="1" x14ac:dyDescent="0.35">
      <c r="A691" s="317">
        <v>7160</v>
      </c>
      <c r="B691" s="319" t="s">
        <v>703</v>
      </c>
      <c r="C691" s="314">
        <v>214320</v>
      </c>
      <c r="D691" s="314">
        <v>28951.287295983744</v>
      </c>
      <c r="E691" s="314">
        <v>22204.05101635768</v>
      </c>
      <c r="F691" s="314">
        <v>2124.2598497187323</v>
      </c>
      <c r="G691" s="314">
        <v>0</v>
      </c>
      <c r="H691" s="314">
        <v>2562.7623459036472</v>
      </c>
      <c r="I691" s="314">
        <v>10506.674718962429</v>
      </c>
      <c r="J691" s="314">
        <v>0</v>
      </c>
      <c r="K691" s="314">
        <v>50731.525672104319</v>
      </c>
      <c r="L691" s="314">
        <v>0</v>
      </c>
      <c r="M691" s="314">
        <v>117081</v>
      </c>
      <c r="N691" s="319" t="s">
        <v>704</v>
      </c>
    </row>
    <row r="692" spans="1:14" ht="12.65" customHeight="1" x14ac:dyDescent="0.35">
      <c r="A692" s="317">
        <v>7170</v>
      </c>
      <c r="B692" s="319" t="s">
        <v>115</v>
      </c>
      <c r="C692" s="314">
        <v>741964</v>
      </c>
      <c r="D692" s="314">
        <v>76240.167999022175</v>
      </c>
      <c r="E692" s="314">
        <v>74679.78358639084</v>
      </c>
      <c r="F692" s="314">
        <v>165953.84268065594</v>
      </c>
      <c r="G692" s="314">
        <v>0</v>
      </c>
      <c r="H692" s="314">
        <v>36132.411688780136</v>
      </c>
      <c r="I692" s="314">
        <v>27668.222055048216</v>
      </c>
      <c r="J692" s="314">
        <v>0</v>
      </c>
      <c r="K692" s="314">
        <v>493465.50190854643</v>
      </c>
      <c r="L692" s="314">
        <v>0</v>
      </c>
      <c r="M692" s="314">
        <v>874140</v>
      </c>
      <c r="N692" s="319" t="s">
        <v>705</v>
      </c>
    </row>
    <row r="693" spans="1:14" ht="12.65" customHeight="1" x14ac:dyDescent="0.35">
      <c r="A693" s="317">
        <v>7180</v>
      </c>
      <c r="B693" s="319" t="s">
        <v>706</v>
      </c>
      <c r="C693" s="314">
        <v>1144642</v>
      </c>
      <c r="D693" s="314">
        <v>33789.59272582164</v>
      </c>
      <c r="E693" s="314">
        <v>107558.74848615463</v>
      </c>
      <c r="F693" s="314">
        <v>3281.1789332538669</v>
      </c>
      <c r="G693" s="314">
        <v>0</v>
      </c>
      <c r="H693" s="314">
        <v>22811.122267003753</v>
      </c>
      <c r="I693" s="314">
        <v>12262.537966858439</v>
      </c>
      <c r="J693" s="314">
        <v>0</v>
      </c>
      <c r="K693" s="314">
        <v>371541.08407223324</v>
      </c>
      <c r="L693" s="314">
        <v>0</v>
      </c>
      <c r="M693" s="314">
        <v>551244</v>
      </c>
      <c r="N693" s="319" t="s">
        <v>707</v>
      </c>
    </row>
    <row r="694" spans="1:14" ht="12.65" customHeight="1" x14ac:dyDescent="0.35">
      <c r="A694" s="317">
        <v>7190</v>
      </c>
      <c r="B694" s="319" t="s">
        <v>117</v>
      </c>
      <c r="C694" s="314">
        <v>0</v>
      </c>
      <c r="D694" s="314">
        <v>0</v>
      </c>
      <c r="E694" s="314">
        <v>0</v>
      </c>
      <c r="F694" s="314">
        <v>0</v>
      </c>
      <c r="G694" s="314">
        <v>0</v>
      </c>
      <c r="H694" s="314">
        <v>0</v>
      </c>
      <c r="I694" s="314">
        <v>0</v>
      </c>
      <c r="J694" s="314">
        <v>0</v>
      </c>
      <c r="K694" s="314">
        <v>0</v>
      </c>
      <c r="L694" s="314">
        <v>0</v>
      </c>
      <c r="M694" s="314">
        <v>0</v>
      </c>
      <c r="N694" s="319" t="s">
        <v>708</v>
      </c>
    </row>
    <row r="695" spans="1:14" ht="12.65" customHeight="1" x14ac:dyDescent="0.35">
      <c r="A695" s="317">
        <v>7200</v>
      </c>
      <c r="B695" s="319" t="s">
        <v>709</v>
      </c>
      <c r="C695" s="314">
        <v>2214269</v>
      </c>
      <c r="D695" s="314">
        <v>163034.38587525045</v>
      </c>
      <c r="E695" s="314">
        <v>216983.13125260206</v>
      </c>
      <c r="F695" s="314">
        <v>2491.5422485617746</v>
      </c>
      <c r="G695" s="314">
        <v>0</v>
      </c>
      <c r="H695" s="314">
        <v>51179.12526423423</v>
      </c>
      <c r="I695" s="314">
        <v>59166.600879771147</v>
      </c>
      <c r="J695" s="314">
        <v>15001.603173736668</v>
      </c>
      <c r="K695" s="314">
        <v>432933.41180553922</v>
      </c>
      <c r="L695" s="314">
        <v>0</v>
      </c>
      <c r="M695" s="314">
        <v>940790</v>
      </c>
      <c r="N695" s="319" t="s">
        <v>710</v>
      </c>
    </row>
    <row r="696" spans="1:14" ht="12.65" customHeight="1" x14ac:dyDescent="0.35">
      <c r="A696" s="317">
        <v>7220</v>
      </c>
      <c r="B696" s="319" t="s">
        <v>711</v>
      </c>
      <c r="C696" s="314">
        <v>0</v>
      </c>
      <c r="D696" s="314">
        <v>0</v>
      </c>
      <c r="E696" s="314">
        <v>0</v>
      </c>
      <c r="F696" s="314">
        <v>0</v>
      </c>
      <c r="G696" s="314">
        <v>0</v>
      </c>
      <c r="H696" s="314">
        <v>0</v>
      </c>
      <c r="I696" s="314">
        <v>0</v>
      </c>
      <c r="J696" s="314">
        <v>0</v>
      </c>
      <c r="K696" s="314">
        <v>0</v>
      </c>
      <c r="L696" s="314">
        <v>0</v>
      </c>
      <c r="M696" s="314">
        <v>0</v>
      </c>
      <c r="N696" s="319" t="s">
        <v>712</v>
      </c>
    </row>
    <row r="697" spans="1:14" ht="12.65" customHeight="1" x14ac:dyDescent="0.35">
      <c r="A697" s="317">
        <v>7230</v>
      </c>
      <c r="B697" s="319" t="s">
        <v>713</v>
      </c>
      <c r="C697" s="314">
        <v>6441027</v>
      </c>
      <c r="D697" s="314">
        <v>400318.00583707995</v>
      </c>
      <c r="E697" s="314">
        <v>624428.69941034028</v>
      </c>
      <c r="F697" s="314">
        <v>18583.110878214415</v>
      </c>
      <c r="G697" s="314">
        <v>184771.78885995277</v>
      </c>
      <c r="H697" s="314">
        <v>71706.597916076309</v>
      </c>
      <c r="I697" s="314">
        <v>145278.89652966757</v>
      </c>
      <c r="J697" s="314">
        <v>111287.24473596393</v>
      </c>
      <c r="K697" s="314">
        <v>2375247.2757978123</v>
      </c>
      <c r="L697" s="314">
        <v>1001919.1511174602</v>
      </c>
      <c r="M697" s="314">
        <v>4933541</v>
      </c>
      <c r="N697" s="319" t="s">
        <v>714</v>
      </c>
    </row>
    <row r="698" spans="1:14" ht="12.65" customHeight="1" x14ac:dyDescent="0.35">
      <c r="A698" s="317">
        <v>7240</v>
      </c>
      <c r="B698" s="319" t="s">
        <v>119</v>
      </c>
      <c r="C698" s="314">
        <v>0</v>
      </c>
      <c r="D698" s="314">
        <v>0</v>
      </c>
      <c r="E698" s="314">
        <v>0</v>
      </c>
      <c r="F698" s="314">
        <v>0</v>
      </c>
      <c r="G698" s="314">
        <v>0</v>
      </c>
      <c r="H698" s="314">
        <v>0</v>
      </c>
      <c r="I698" s="314">
        <v>0</v>
      </c>
      <c r="J698" s="314">
        <v>0</v>
      </c>
      <c r="K698" s="314">
        <v>0</v>
      </c>
      <c r="L698" s="314">
        <v>0</v>
      </c>
      <c r="M698" s="314">
        <v>0</v>
      </c>
      <c r="N698" s="319" t="s">
        <v>715</v>
      </c>
    </row>
    <row r="699" spans="1:14" ht="12.65" customHeight="1" x14ac:dyDescent="0.35">
      <c r="A699" s="317">
        <v>7250</v>
      </c>
      <c r="B699" s="319" t="s">
        <v>716</v>
      </c>
      <c r="C699" s="314">
        <v>0</v>
      </c>
      <c r="D699" s="314">
        <v>0</v>
      </c>
      <c r="E699" s="314">
        <v>0</v>
      </c>
      <c r="F699" s="314">
        <v>0</v>
      </c>
      <c r="G699" s="314">
        <v>0</v>
      </c>
      <c r="H699" s="314">
        <v>0</v>
      </c>
      <c r="I699" s="314">
        <v>0</v>
      </c>
      <c r="J699" s="314">
        <v>0</v>
      </c>
      <c r="K699" s="314">
        <v>0</v>
      </c>
      <c r="L699" s="314">
        <v>0</v>
      </c>
      <c r="M699" s="314">
        <v>0</v>
      </c>
      <c r="N699" s="319" t="s">
        <v>717</v>
      </c>
    </row>
    <row r="700" spans="1:14" ht="12.65" customHeight="1" x14ac:dyDescent="0.35">
      <c r="A700" s="317">
        <v>7260</v>
      </c>
      <c r="B700" s="319" t="s">
        <v>121</v>
      </c>
      <c r="C700" s="314">
        <v>0</v>
      </c>
      <c r="D700" s="314">
        <v>0</v>
      </c>
      <c r="E700" s="314">
        <v>0</v>
      </c>
      <c r="F700" s="314">
        <v>0</v>
      </c>
      <c r="G700" s="314">
        <v>0</v>
      </c>
      <c r="H700" s="314">
        <v>0</v>
      </c>
      <c r="I700" s="314">
        <v>0</v>
      </c>
      <c r="J700" s="314">
        <v>0</v>
      </c>
      <c r="K700" s="314">
        <v>0</v>
      </c>
      <c r="L700" s="314">
        <v>0</v>
      </c>
      <c r="M700" s="314">
        <v>0</v>
      </c>
      <c r="N700" s="319" t="s">
        <v>718</v>
      </c>
    </row>
    <row r="701" spans="1:14" ht="12.65" customHeight="1" x14ac:dyDescent="0.35">
      <c r="A701" s="317">
        <v>7310</v>
      </c>
      <c r="B701" s="319" t="s">
        <v>719</v>
      </c>
      <c r="C701" s="314">
        <v>0</v>
      </c>
      <c r="D701" s="314">
        <v>0</v>
      </c>
      <c r="E701" s="314">
        <v>0</v>
      </c>
      <c r="F701" s="314">
        <v>0</v>
      </c>
      <c r="G701" s="314">
        <v>0</v>
      </c>
      <c r="H701" s="314">
        <v>0</v>
      </c>
      <c r="I701" s="314">
        <v>0</v>
      </c>
      <c r="J701" s="314">
        <v>0</v>
      </c>
      <c r="K701" s="314">
        <v>0</v>
      </c>
      <c r="L701" s="314">
        <v>0</v>
      </c>
      <c r="M701" s="314">
        <v>0</v>
      </c>
      <c r="N701" s="319" t="s">
        <v>720</v>
      </c>
    </row>
    <row r="702" spans="1:14" ht="12.65" customHeight="1" x14ac:dyDescent="0.35">
      <c r="A702" s="317">
        <v>7320</v>
      </c>
      <c r="B702" s="319" t="s">
        <v>721</v>
      </c>
      <c r="C702" s="314">
        <v>0</v>
      </c>
      <c r="D702" s="314">
        <v>0</v>
      </c>
      <c r="E702" s="314">
        <v>0</v>
      </c>
      <c r="F702" s="314">
        <v>0</v>
      </c>
      <c r="G702" s="314">
        <v>0</v>
      </c>
      <c r="H702" s="314">
        <v>0</v>
      </c>
      <c r="I702" s="314">
        <v>0</v>
      </c>
      <c r="J702" s="314">
        <v>0</v>
      </c>
      <c r="K702" s="314">
        <v>0</v>
      </c>
      <c r="L702" s="314">
        <v>0</v>
      </c>
      <c r="M702" s="314">
        <v>0</v>
      </c>
      <c r="N702" s="319" t="s">
        <v>722</v>
      </c>
    </row>
    <row r="703" spans="1:14" ht="12.65" customHeight="1" x14ac:dyDescent="0.35">
      <c r="A703" s="317">
        <v>7330</v>
      </c>
      <c r="B703" s="319" t="s">
        <v>723</v>
      </c>
      <c r="C703" s="314">
        <v>0</v>
      </c>
      <c r="D703" s="314">
        <v>0</v>
      </c>
      <c r="E703" s="314">
        <v>0</v>
      </c>
      <c r="F703" s="314">
        <v>0</v>
      </c>
      <c r="G703" s="314">
        <v>0</v>
      </c>
      <c r="H703" s="314">
        <v>0</v>
      </c>
      <c r="I703" s="314">
        <v>0</v>
      </c>
      <c r="J703" s="314">
        <v>0</v>
      </c>
      <c r="K703" s="314">
        <v>0</v>
      </c>
      <c r="L703" s="314">
        <v>0</v>
      </c>
      <c r="M703" s="314">
        <v>0</v>
      </c>
      <c r="N703" s="319" t="s">
        <v>724</v>
      </c>
    </row>
    <row r="704" spans="1:14" ht="12.65" customHeight="1" x14ac:dyDescent="0.35">
      <c r="A704" s="317">
        <v>7340</v>
      </c>
      <c r="B704" s="319" t="s">
        <v>725</v>
      </c>
      <c r="C704" s="314">
        <v>0</v>
      </c>
      <c r="D704" s="314">
        <v>0</v>
      </c>
      <c r="E704" s="314">
        <v>0</v>
      </c>
      <c r="F704" s="314">
        <v>0</v>
      </c>
      <c r="G704" s="314">
        <v>0</v>
      </c>
      <c r="H704" s="314">
        <v>0</v>
      </c>
      <c r="I704" s="314">
        <v>0</v>
      </c>
      <c r="J704" s="314">
        <v>0</v>
      </c>
      <c r="K704" s="314">
        <v>0</v>
      </c>
      <c r="L704" s="314">
        <v>0</v>
      </c>
      <c r="M704" s="314">
        <v>0</v>
      </c>
      <c r="N704" s="319" t="s">
        <v>726</v>
      </c>
    </row>
    <row r="705" spans="1:82" ht="12.65" customHeight="1" x14ac:dyDescent="0.35">
      <c r="A705" s="317">
        <v>7350</v>
      </c>
      <c r="B705" s="319" t="s">
        <v>727</v>
      </c>
      <c r="C705" s="314">
        <v>0</v>
      </c>
      <c r="D705" s="314">
        <v>0</v>
      </c>
      <c r="E705" s="314">
        <v>0</v>
      </c>
      <c r="F705" s="314">
        <v>0</v>
      </c>
      <c r="G705" s="314">
        <v>0</v>
      </c>
      <c r="H705" s="314">
        <v>0</v>
      </c>
      <c r="I705" s="314">
        <v>0</v>
      </c>
      <c r="J705" s="314">
        <v>0</v>
      </c>
      <c r="K705" s="314">
        <v>0</v>
      </c>
      <c r="L705" s="314">
        <v>0</v>
      </c>
      <c r="M705" s="314">
        <v>0</v>
      </c>
      <c r="N705" s="319" t="s">
        <v>728</v>
      </c>
      <c r="O705" s="312"/>
      <c r="P705" s="312"/>
      <c r="Q705" s="312"/>
      <c r="R705" s="312"/>
      <c r="S705" s="312"/>
      <c r="T705" s="312"/>
      <c r="U705" s="312"/>
      <c r="V705" s="312"/>
      <c r="W705" s="312"/>
      <c r="X705" s="312"/>
      <c r="Y705" s="312"/>
      <c r="Z705" s="312"/>
      <c r="AA705" s="312"/>
      <c r="AB705" s="312"/>
      <c r="AC705" s="312"/>
      <c r="AD705" s="312"/>
      <c r="AE705" s="312"/>
      <c r="AF705" s="312"/>
      <c r="AG705" s="312"/>
      <c r="AH705" s="312"/>
      <c r="AI705" s="312"/>
      <c r="AJ705" s="312"/>
      <c r="AK705" s="312"/>
      <c r="AL705" s="312"/>
      <c r="AM705" s="312"/>
      <c r="AN705" s="312"/>
      <c r="AO705" s="312"/>
      <c r="AP705" s="312"/>
      <c r="AQ705" s="312"/>
      <c r="AR705" s="312"/>
      <c r="AS705" s="312"/>
      <c r="AT705" s="312"/>
      <c r="AU705" s="312"/>
      <c r="AV705" s="312"/>
      <c r="AW705" s="312"/>
      <c r="AX705" s="312"/>
      <c r="AY705" s="312"/>
      <c r="AZ705" s="312"/>
      <c r="BA705" s="312"/>
      <c r="BB705" s="312"/>
      <c r="BC705" s="312"/>
      <c r="BD705" s="312"/>
      <c r="BE705" s="312"/>
      <c r="BF705" s="312"/>
      <c r="BG705" s="312"/>
      <c r="BH705" s="312"/>
      <c r="BI705" s="312"/>
      <c r="BJ705" s="312"/>
      <c r="BK705" s="312"/>
      <c r="BL705" s="312"/>
      <c r="BM705" s="312"/>
      <c r="BN705" s="312"/>
      <c r="BO705" s="312"/>
      <c r="BP705" s="312"/>
      <c r="BQ705" s="312"/>
      <c r="BR705" s="312"/>
      <c r="BS705" s="312"/>
      <c r="BT705" s="312"/>
      <c r="BU705" s="312"/>
      <c r="BV705" s="312"/>
      <c r="BW705" s="312"/>
      <c r="BX705" s="312"/>
      <c r="BY705" s="312"/>
      <c r="BZ705" s="312"/>
      <c r="CA705" s="312"/>
      <c r="CB705" s="312"/>
      <c r="CC705" s="312"/>
      <c r="CD705" s="312"/>
    </row>
    <row r="706" spans="1:82" ht="12.65" customHeight="1" x14ac:dyDescent="0.35">
      <c r="A706" s="317">
        <v>7380</v>
      </c>
      <c r="B706" s="319" t="s">
        <v>729</v>
      </c>
      <c r="C706" s="314">
        <v>22765699</v>
      </c>
      <c r="D706" s="314">
        <v>1856104.8436890068</v>
      </c>
      <c r="E706" s="314">
        <v>2247300.9237413942</v>
      </c>
      <c r="F706" s="314">
        <v>57669.341979022465</v>
      </c>
      <c r="G706" s="314">
        <v>0</v>
      </c>
      <c r="H706" s="314">
        <v>371219.93188683531</v>
      </c>
      <c r="I706" s="314">
        <v>673596.63967813738</v>
      </c>
      <c r="J706" s="314">
        <v>0</v>
      </c>
      <c r="K706" s="314">
        <v>1641444.8648539041</v>
      </c>
      <c r="L706" s="314">
        <v>0</v>
      </c>
      <c r="M706" s="314">
        <v>6847337</v>
      </c>
      <c r="N706" s="319" t="s">
        <v>730</v>
      </c>
      <c r="O706" s="312"/>
      <c r="P706" s="312"/>
      <c r="Q706" s="312"/>
      <c r="R706" s="312"/>
      <c r="S706" s="312"/>
      <c r="T706" s="312"/>
      <c r="U706" s="312"/>
      <c r="V706" s="312"/>
      <c r="W706" s="312"/>
      <c r="X706" s="312"/>
      <c r="Y706" s="312"/>
      <c r="Z706" s="312"/>
      <c r="AA706" s="312"/>
      <c r="AB706" s="312"/>
      <c r="AC706" s="312"/>
      <c r="AD706" s="312"/>
      <c r="AE706" s="312"/>
      <c r="AF706" s="312"/>
      <c r="AG706" s="312"/>
      <c r="AH706" s="312"/>
      <c r="AI706" s="312"/>
      <c r="AJ706" s="312"/>
      <c r="AK706" s="312"/>
      <c r="AL706" s="312"/>
      <c r="AM706" s="312"/>
      <c r="AN706" s="312"/>
      <c r="AO706" s="312"/>
      <c r="AP706" s="312"/>
      <c r="AQ706" s="312"/>
      <c r="AR706" s="312"/>
      <c r="AS706" s="312"/>
      <c r="AT706" s="312"/>
      <c r="AU706" s="312"/>
      <c r="AV706" s="312"/>
      <c r="AW706" s="312"/>
      <c r="AX706" s="312"/>
      <c r="AY706" s="312"/>
      <c r="AZ706" s="312"/>
      <c r="BA706" s="312"/>
      <c r="BB706" s="312"/>
      <c r="BC706" s="312"/>
      <c r="BD706" s="312"/>
      <c r="BE706" s="312"/>
      <c r="BF706" s="312"/>
      <c r="BG706" s="312"/>
      <c r="BH706" s="312"/>
      <c r="BI706" s="312"/>
      <c r="BJ706" s="312"/>
      <c r="BK706" s="312"/>
      <c r="BL706" s="312"/>
      <c r="BM706" s="312"/>
      <c r="BN706" s="312"/>
      <c r="BO706" s="312"/>
      <c r="BP706" s="312"/>
      <c r="BQ706" s="312"/>
      <c r="BR706" s="312"/>
      <c r="BS706" s="312"/>
      <c r="BT706" s="312"/>
      <c r="BU706" s="312"/>
      <c r="BV706" s="312"/>
      <c r="BW706" s="312"/>
      <c r="BX706" s="312"/>
      <c r="BY706" s="312"/>
      <c r="BZ706" s="312"/>
      <c r="CA706" s="312"/>
      <c r="CB706" s="312"/>
      <c r="CC706" s="312"/>
      <c r="CD706" s="312"/>
    </row>
    <row r="707" spans="1:82" ht="12.65" customHeight="1" x14ac:dyDescent="0.35">
      <c r="A707" s="317">
        <v>7390</v>
      </c>
      <c r="B707" s="319" t="s">
        <v>731</v>
      </c>
      <c r="C707" s="314">
        <v>0</v>
      </c>
      <c r="D707" s="314">
        <v>0</v>
      </c>
      <c r="E707" s="314">
        <v>0</v>
      </c>
      <c r="F707" s="314">
        <v>0</v>
      </c>
      <c r="G707" s="314">
        <v>0</v>
      </c>
      <c r="H707" s="314">
        <v>0</v>
      </c>
      <c r="I707" s="314">
        <v>0</v>
      </c>
      <c r="J707" s="314">
        <v>0</v>
      </c>
      <c r="K707" s="314">
        <v>0</v>
      </c>
      <c r="L707" s="314">
        <v>0</v>
      </c>
      <c r="M707" s="314">
        <v>0</v>
      </c>
      <c r="N707" s="319" t="s">
        <v>732</v>
      </c>
      <c r="O707" s="312"/>
      <c r="P707" s="312"/>
      <c r="Q707" s="312"/>
      <c r="R707" s="312"/>
      <c r="S707" s="312"/>
      <c r="T707" s="312"/>
      <c r="U707" s="312"/>
      <c r="V707" s="312"/>
      <c r="W707" s="312"/>
      <c r="X707" s="312"/>
      <c r="Y707" s="312"/>
      <c r="Z707" s="312"/>
      <c r="AA707" s="312"/>
      <c r="AB707" s="312"/>
      <c r="AC707" s="312"/>
      <c r="AD707" s="312"/>
      <c r="AE707" s="312"/>
      <c r="AF707" s="312"/>
      <c r="AG707" s="312"/>
      <c r="AH707" s="312"/>
      <c r="AI707" s="312"/>
      <c r="AJ707" s="312"/>
      <c r="AK707" s="312"/>
      <c r="AL707" s="312"/>
      <c r="AM707" s="312"/>
      <c r="AN707" s="312"/>
      <c r="AO707" s="312"/>
      <c r="AP707" s="312"/>
      <c r="AQ707" s="312"/>
      <c r="AR707" s="312"/>
      <c r="AS707" s="312"/>
      <c r="AT707" s="312"/>
      <c r="AU707" s="312"/>
      <c r="AV707" s="312"/>
      <c r="AW707" s="312"/>
      <c r="AX707" s="312"/>
      <c r="AY707" s="312"/>
      <c r="AZ707" s="312"/>
      <c r="BA707" s="312"/>
      <c r="BB707" s="312"/>
      <c r="BC707" s="312"/>
      <c r="BD707" s="312"/>
      <c r="BE707" s="312"/>
      <c r="BF707" s="312"/>
      <c r="BG707" s="312"/>
      <c r="BH707" s="312"/>
      <c r="BI707" s="312"/>
      <c r="BJ707" s="312"/>
      <c r="BK707" s="312"/>
      <c r="BL707" s="312"/>
      <c r="BM707" s="312"/>
      <c r="BN707" s="312"/>
      <c r="BO707" s="312"/>
      <c r="BP707" s="312"/>
      <c r="BQ707" s="312"/>
      <c r="BR707" s="312"/>
      <c r="BS707" s="312"/>
      <c r="BT707" s="312"/>
      <c r="BU707" s="312"/>
      <c r="BV707" s="312"/>
      <c r="BW707" s="312"/>
      <c r="BX707" s="312"/>
      <c r="BY707" s="312"/>
      <c r="BZ707" s="312"/>
      <c r="CA707" s="312"/>
      <c r="CB707" s="312"/>
      <c r="CC707" s="312"/>
      <c r="CD707" s="312"/>
    </row>
    <row r="708" spans="1:82" ht="12.65" customHeight="1" x14ac:dyDescent="0.35">
      <c r="A708" s="317">
        <v>7400</v>
      </c>
      <c r="B708" s="319" t="s">
        <v>733</v>
      </c>
      <c r="C708" s="314">
        <v>0</v>
      </c>
      <c r="D708" s="314">
        <v>0</v>
      </c>
      <c r="E708" s="314">
        <v>0</v>
      </c>
      <c r="F708" s="314">
        <v>0</v>
      </c>
      <c r="G708" s="314">
        <v>0</v>
      </c>
      <c r="H708" s="314">
        <v>0</v>
      </c>
      <c r="I708" s="314">
        <v>0</v>
      </c>
      <c r="J708" s="314">
        <v>0</v>
      </c>
      <c r="K708" s="314">
        <v>0</v>
      </c>
      <c r="L708" s="314">
        <v>0</v>
      </c>
      <c r="M708" s="314">
        <v>0</v>
      </c>
      <c r="N708" s="319" t="s">
        <v>734</v>
      </c>
      <c r="O708" s="312"/>
      <c r="P708" s="312"/>
      <c r="Q708" s="312"/>
      <c r="R708" s="312"/>
      <c r="S708" s="312"/>
      <c r="T708" s="312"/>
      <c r="U708" s="312"/>
      <c r="V708" s="312"/>
      <c r="W708" s="312"/>
      <c r="X708" s="312"/>
      <c r="Y708" s="312"/>
      <c r="Z708" s="312"/>
      <c r="AA708" s="312"/>
      <c r="AB708" s="312"/>
      <c r="AC708" s="312"/>
      <c r="AD708" s="312"/>
      <c r="AE708" s="312"/>
      <c r="AF708" s="312"/>
      <c r="AG708" s="312"/>
      <c r="AH708" s="312"/>
      <c r="AI708" s="312"/>
      <c r="AJ708" s="312"/>
      <c r="AK708" s="312"/>
      <c r="AL708" s="312"/>
      <c r="AM708" s="312"/>
      <c r="AN708" s="312"/>
      <c r="AO708" s="312"/>
      <c r="AP708" s="312"/>
      <c r="AQ708" s="312"/>
      <c r="AR708" s="312"/>
      <c r="AS708" s="312"/>
      <c r="AT708" s="312"/>
      <c r="AU708" s="312"/>
      <c r="AV708" s="312"/>
      <c r="AW708" s="312"/>
      <c r="AX708" s="312"/>
      <c r="AY708" s="312"/>
      <c r="AZ708" s="312"/>
      <c r="BA708" s="312"/>
      <c r="BB708" s="312"/>
      <c r="BC708" s="312"/>
      <c r="BD708" s="312"/>
      <c r="BE708" s="312"/>
      <c r="BF708" s="312"/>
      <c r="BG708" s="312"/>
      <c r="BH708" s="312"/>
      <c r="BI708" s="312"/>
      <c r="BJ708" s="312"/>
      <c r="BK708" s="312"/>
      <c r="BL708" s="312"/>
      <c r="BM708" s="312"/>
      <c r="BN708" s="312"/>
      <c r="BO708" s="312"/>
      <c r="BP708" s="312"/>
      <c r="BQ708" s="312"/>
      <c r="BR708" s="312"/>
      <c r="BS708" s="312"/>
      <c r="BT708" s="312"/>
      <c r="BU708" s="312"/>
      <c r="BV708" s="312"/>
      <c r="BW708" s="312"/>
      <c r="BX708" s="312"/>
      <c r="BY708" s="312"/>
      <c r="BZ708" s="312"/>
      <c r="CA708" s="312"/>
      <c r="CB708" s="312"/>
      <c r="CC708" s="312"/>
      <c r="CD708" s="312"/>
    </row>
    <row r="709" spans="1:82" ht="12.65" customHeight="1" x14ac:dyDescent="0.35">
      <c r="A709" s="317">
        <v>7410</v>
      </c>
      <c r="B709" s="319" t="s">
        <v>129</v>
      </c>
      <c r="C709" s="314">
        <v>0</v>
      </c>
      <c r="D709" s="314">
        <v>0</v>
      </c>
      <c r="E709" s="314">
        <v>0</v>
      </c>
      <c r="F709" s="314">
        <v>0</v>
      </c>
      <c r="G709" s="314">
        <v>0</v>
      </c>
      <c r="H709" s="314">
        <v>0</v>
      </c>
      <c r="I709" s="314">
        <v>0</v>
      </c>
      <c r="J709" s="314">
        <v>0</v>
      </c>
      <c r="K709" s="314">
        <v>0</v>
      </c>
      <c r="L709" s="314">
        <v>0</v>
      </c>
      <c r="M709" s="314">
        <v>0</v>
      </c>
      <c r="N709" s="319" t="s">
        <v>735</v>
      </c>
      <c r="O709" s="312"/>
      <c r="P709" s="312"/>
      <c r="Q709" s="312"/>
      <c r="R709" s="312"/>
      <c r="S709" s="312"/>
      <c r="T709" s="312"/>
      <c r="U709" s="312"/>
      <c r="V709" s="312"/>
      <c r="W709" s="312"/>
      <c r="X709" s="312"/>
      <c r="Y709" s="312"/>
      <c r="Z709" s="312"/>
      <c r="AA709" s="312"/>
      <c r="AB709" s="312"/>
      <c r="AC709" s="312"/>
      <c r="AD709" s="312"/>
      <c r="AE709" s="312"/>
      <c r="AF709" s="312"/>
      <c r="AG709" s="312"/>
      <c r="AH709" s="312"/>
      <c r="AI709" s="312"/>
      <c r="AJ709" s="312"/>
      <c r="AK709" s="312"/>
      <c r="AL709" s="312"/>
      <c r="AM709" s="312"/>
      <c r="AN709" s="312"/>
      <c r="AO709" s="312"/>
      <c r="AP709" s="312"/>
      <c r="AQ709" s="312"/>
      <c r="AR709" s="312"/>
      <c r="AS709" s="312"/>
      <c r="AT709" s="312"/>
      <c r="AU709" s="312"/>
      <c r="AV709" s="312"/>
      <c r="AW709" s="312"/>
      <c r="AX709" s="312"/>
      <c r="AY709" s="312"/>
      <c r="AZ709" s="312"/>
      <c r="BA709" s="312"/>
      <c r="BB709" s="312"/>
      <c r="BC709" s="312"/>
      <c r="BD709" s="312"/>
      <c r="BE709" s="312"/>
      <c r="BF709" s="312"/>
      <c r="BG709" s="312"/>
      <c r="BH709" s="312"/>
      <c r="BI709" s="312"/>
      <c r="BJ709" s="312"/>
      <c r="BK709" s="312"/>
      <c r="BL709" s="312"/>
      <c r="BM709" s="312"/>
      <c r="BN709" s="312"/>
      <c r="BO709" s="312"/>
      <c r="BP709" s="312"/>
      <c r="BQ709" s="312"/>
      <c r="BR709" s="312"/>
      <c r="BS709" s="312"/>
      <c r="BT709" s="312"/>
      <c r="BU709" s="312"/>
      <c r="BV709" s="312"/>
      <c r="BW709" s="312"/>
      <c r="BX709" s="312"/>
      <c r="BY709" s="312"/>
      <c r="BZ709" s="312"/>
      <c r="CA709" s="312"/>
      <c r="CB709" s="312"/>
      <c r="CC709" s="312"/>
      <c r="CD709" s="312"/>
    </row>
    <row r="710" spans="1:82" ht="12.65" customHeight="1" x14ac:dyDescent="0.35">
      <c r="A710" s="317">
        <v>7420</v>
      </c>
      <c r="B710" s="319" t="s">
        <v>736</v>
      </c>
      <c r="C710" s="314">
        <v>0</v>
      </c>
      <c r="D710" s="314">
        <v>0</v>
      </c>
      <c r="E710" s="314">
        <v>0</v>
      </c>
      <c r="F710" s="314">
        <v>0</v>
      </c>
      <c r="G710" s="314">
        <v>0</v>
      </c>
      <c r="H710" s="314">
        <v>0</v>
      </c>
      <c r="I710" s="314">
        <v>0</v>
      </c>
      <c r="J710" s="314">
        <v>0</v>
      </c>
      <c r="K710" s="314">
        <v>0</v>
      </c>
      <c r="L710" s="314">
        <v>0</v>
      </c>
      <c r="M710" s="314">
        <v>0</v>
      </c>
      <c r="N710" s="319" t="s">
        <v>737</v>
      </c>
      <c r="O710" s="312"/>
      <c r="P710" s="312"/>
      <c r="Q710" s="312"/>
      <c r="R710" s="312"/>
      <c r="S710" s="312"/>
      <c r="T710" s="312"/>
      <c r="U710" s="312"/>
      <c r="V710" s="312"/>
      <c r="W710" s="312"/>
      <c r="X710" s="312"/>
      <c r="Y710" s="312"/>
      <c r="Z710" s="312"/>
      <c r="AA710" s="312"/>
      <c r="AB710" s="312"/>
      <c r="AC710" s="312"/>
      <c r="AD710" s="312"/>
      <c r="AE710" s="312"/>
      <c r="AF710" s="312"/>
      <c r="AG710" s="312"/>
      <c r="AH710" s="312"/>
      <c r="AI710" s="312"/>
      <c r="AJ710" s="312"/>
      <c r="AK710" s="312"/>
      <c r="AL710" s="312"/>
      <c r="AM710" s="312"/>
      <c r="AN710" s="312"/>
      <c r="AO710" s="312"/>
      <c r="AP710" s="312"/>
      <c r="AQ710" s="312"/>
      <c r="AR710" s="312"/>
      <c r="AS710" s="312"/>
      <c r="AT710" s="312"/>
      <c r="AU710" s="312"/>
      <c r="AV710" s="312"/>
      <c r="AW710" s="312"/>
      <c r="AX710" s="312"/>
      <c r="AY710" s="312"/>
      <c r="AZ710" s="312"/>
      <c r="BA710" s="312"/>
      <c r="BB710" s="312"/>
      <c r="BC710" s="312"/>
      <c r="BD710" s="312"/>
      <c r="BE710" s="312"/>
      <c r="BF710" s="312"/>
      <c r="BG710" s="312"/>
      <c r="BH710" s="312"/>
      <c r="BI710" s="312"/>
      <c r="BJ710" s="312"/>
      <c r="BK710" s="312"/>
      <c r="BL710" s="312"/>
      <c r="BM710" s="312"/>
      <c r="BN710" s="312"/>
      <c r="BO710" s="312"/>
      <c r="BP710" s="312"/>
      <c r="BQ710" s="312"/>
      <c r="BR710" s="312"/>
      <c r="BS710" s="312"/>
      <c r="BT710" s="312"/>
      <c r="BU710" s="312"/>
      <c r="BV710" s="312"/>
      <c r="BW710" s="312"/>
      <c r="BX710" s="312"/>
      <c r="BY710" s="312"/>
      <c r="BZ710" s="312"/>
      <c r="CA710" s="312"/>
      <c r="CB710" s="312"/>
      <c r="CC710" s="312"/>
      <c r="CD710" s="312"/>
    </row>
    <row r="711" spans="1:82" ht="12.65" customHeight="1" x14ac:dyDescent="0.35">
      <c r="A711" s="317">
        <v>7430</v>
      </c>
      <c r="B711" s="319" t="s">
        <v>738</v>
      </c>
      <c r="C711" s="314">
        <v>0</v>
      </c>
      <c r="D711" s="314">
        <v>0</v>
      </c>
      <c r="E711" s="314">
        <v>0</v>
      </c>
      <c r="F711" s="314">
        <v>0</v>
      </c>
      <c r="G711" s="314">
        <v>0</v>
      </c>
      <c r="H711" s="314">
        <v>0</v>
      </c>
      <c r="I711" s="314">
        <v>0</v>
      </c>
      <c r="J711" s="314">
        <v>0</v>
      </c>
      <c r="K711" s="314">
        <v>0</v>
      </c>
      <c r="L711" s="314">
        <v>0</v>
      </c>
      <c r="M711" s="314">
        <v>0</v>
      </c>
      <c r="N711" s="319" t="s">
        <v>739</v>
      </c>
      <c r="O711" s="312"/>
      <c r="P711" s="312"/>
      <c r="Q711" s="312"/>
      <c r="R711" s="312"/>
      <c r="S711" s="312"/>
      <c r="T711" s="312"/>
      <c r="U711" s="312"/>
      <c r="V711" s="312"/>
      <c r="W711" s="312"/>
      <c r="X711" s="312"/>
      <c r="Y711" s="312"/>
      <c r="Z711" s="312"/>
      <c r="AA711" s="312"/>
      <c r="AB711" s="312"/>
      <c r="AC711" s="312"/>
      <c r="AD711" s="312"/>
      <c r="AE711" s="312"/>
      <c r="AF711" s="312"/>
      <c r="AG711" s="312"/>
      <c r="AH711" s="312"/>
      <c r="AI711" s="312"/>
      <c r="AJ711" s="312"/>
      <c r="AK711" s="312"/>
      <c r="AL711" s="312"/>
      <c r="AM711" s="312"/>
      <c r="AN711" s="312"/>
      <c r="AO711" s="312"/>
      <c r="AP711" s="312"/>
      <c r="AQ711" s="312"/>
      <c r="AR711" s="312"/>
      <c r="AS711" s="312"/>
      <c r="AT711" s="312"/>
      <c r="AU711" s="312"/>
      <c r="AV711" s="312"/>
      <c r="AW711" s="312"/>
      <c r="AX711" s="312"/>
      <c r="AY711" s="312"/>
      <c r="AZ711" s="312"/>
      <c r="BA711" s="312"/>
      <c r="BB711" s="312"/>
      <c r="BC711" s="312"/>
      <c r="BD711" s="312"/>
      <c r="BE711" s="312"/>
      <c r="BF711" s="312"/>
      <c r="BG711" s="312"/>
      <c r="BH711" s="312"/>
      <c r="BI711" s="312"/>
      <c r="BJ711" s="312"/>
      <c r="BK711" s="312"/>
      <c r="BL711" s="312"/>
      <c r="BM711" s="312"/>
      <c r="BN711" s="312"/>
      <c r="BO711" s="312"/>
      <c r="BP711" s="312"/>
      <c r="BQ711" s="312"/>
      <c r="BR711" s="312"/>
      <c r="BS711" s="312"/>
      <c r="BT711" s="312"/>
      <c r="BU711" s="312"/>
      <c r="BV711" s="312"/>
      <c r="BW711" s="312"/>
      <c r="BX711" s="312"/>
      <c r="BY711" s="312"/>
      <c r="BZ711" s="312"/>
      <c r="CA711" s="312"/>
      <c r="CB711" s="312"/>
      <c r="CC711" s="312"/>
      <c r="CD711" s="312"/>
    </row>
    <row r="712" spans="1:82" ht="12.65" customHeight="1" x14ac:dyDescent="0.35">
      <c r="A712" s="317">
        <v>7490</v>
      </c>
      <c r="B712" s="319" t="s">
        <v>740</v>
      </c>
      <c r="C712" s="314">
        <v>363071</v>
      </c>
      <c r="D712" s="314">
        <v>11239.956012020326</v>
      </c>
      <c r="E712" s="314">
        <v>34164.408203095525</v>
      </c>
      <c r="F712" s="314">
        <v>280.54588287695026</v>
      </c>
      <c r="G712" s="314">
        <v>0</v>
      </c>
      <c r="H712" s="314">
        <v>8018.1475376787384</v>
      </c>
      <c r="I712" s="314">
        <v>4079.078089564824</v>
      </c>
      <c r="J712" s="314">
        <v>0</v>
      </c>
      <c r="K712" s="314">
        <v>13757.23131840393</v>
      </c>
      <c r="L712" s="314">
        <v>0</v>
      </c>
      <c r="M712" s="314">
        <v>71539</v>
      </c>
      <c r="N712" s="320" t="s">
        <v>741</v>
      </c>
      <c r="O712" s="312"/>
      <c r="P712" s="312"/>
      <c r="Q712" s="312"/>
      <c r="R712" s="312"/>
      <c r="S712" s="312"/>
      <c r="T712" s="312"/>
      <c r="U712" s="312"/>
      <c r="V712" s="312"/>
      <c r="W712" s="312"/>
      <c r="X712" s="312"/>
      <c r="Y712" s="312"/>
      <c r="Z712" s="312"/>
      <c r="AA712" s="312"/>
      <c r="AB712" s="312"/>
      <c r="AC712" s="312"/>
      <c r="AD712" s="312"/>
      <c r="AE712" s="312"/>
      <c r="AF712" s="312"/>
      <c r="AG712" s="312"/>
      <c r="AH712" s="312"/>
      <c r="AI712" s="312"/>
      <c r="AJ712" s="312"/>
      <c r="AK712" s="312"/>
      <c r="AL712" s="312"/>
      <c r="AM712" s="312"/>
      <c r="AN712" s="312"/>
      <c r="AO712" s="312"/>
      <c r="AP712" s="312"/>
      <c r="AQ712" s="312"/>
      <c r="AR712" s="312"/>
      <c r="AS712" s="312"/>
      <c r="AT712" s="312"/>
      <c r="AU712" s="312"/>
      <c r="AV712" s="312"/>
      <c r="AW712" s="312"/>
      <c r="AX712" s="312"/>
      <c r="AY712" s="312"/>
      <c r="AZ712" s="312"/>
      <c r="BA712" s="312"/>
      <c r="BB712" s="312"/>
      <c r="BC712" s="312"/>
      <c r="BD712" s="312"/>
      <c r="BE712" s="312"/>
      <c r="BF712" s="312"/>
      <c r="BG712" s="312"/>
      <c r="BH712" s="312"/>
      <c r="BI712" s="312"/>
      <c r="BJ712" s="312"/>
      <c r="BK712" s="312"/>
      <c r="BL712" s="312"/>
      <c r="BM712" s="312"/>
      <c r="BN712" s="312"/>
      <c r="BO712" s="312"/>
      <c r="BP712" s="312"/>
      <c r="BQ712" s="312"/>
      <c r="BR712" s="312"/>
      <c r="BS712" s="312"/>
      <c r="BT712" s="312"/>
      <c r="BU712" s="312"/>
      <c r="BV712" s="312"/>
      <c r="BW712" s="312"/>
      <c r="BX712" s="312"/>
      <c r="BY712" s="312"/>
      <c r="BZ712" s="312"/>
      <c r="CA712" s="312"/>
      <c r="CB712" s="312"/>
      <c r="CC712" s="312"/>
      <c r="CD712" s="312"/>
    </row>
    <row r="713" spans="1:82" ht="12.65" customHeight="1" x14ac:dyDescent="0.35">
      <c r="A713" s="301"/>
      <c r="B713" s="286"/>
      <c r="N713" s="286"/>
    </row>
    <row r="714" spans="1:82" ht="12.65" customHeight="1" x14ac:dyDescent="0.35">
      <c r="A714" s="312"/>
      <c r="B714" s="312"/>
      <c r="C714" s="314">
        <v>96187891</v>
      </c>
      <c r="D714" s="314">
        <v>6814338</v>
      </c>
      <c r="E714" s="314">
        <v>8045044.2308394434</v>
      </c>
      <c r="F714" s="314">
        <v>793310.66880701471</v>
      </c>
      <c r="G714" s="314">
        <v>1757030.8320811689</v>
      </c>
      <c r="H714" s="314">
        <v>1292697.9254891803</v>
      </c>
      <c r="I714" s="314">
        <v>2075157.2010184452</v>
      </c>
      <c r="J714" s="314">
        <v>463351.46226496878</v>
      </c>
      <c r="K714" s="314">
        <v>13193781.294187166</v>
      </c>
      <c r="L714" s="314">
        <v>4746175.398446369</v>
      </c>
      <c r="M714" s="314">
        <v>34474914</v>
      </c>
      <c r="N714" s="319" t="s">
        <v>742</v>
      </c>
      <c r="O714" s="312"/>
      <c r="P714" s="312"/>
      <c r="Q714" s="312"/>
      <c r="R714" s="312"/>
      <c r="S714" s="312"/>
      <c r="T714" s="312"/>
      <c r="U714" s="312"/>
      <c r="V714" s="312"/>
      <c r="W714" s="312"/>
      <c r="X714" s="312"/>
      <c r="Y714" s="312"/>
      <c r="Z714" s="312"/>
      <c r="AA714" s="312"/>
      <c r="AB714" s="312"/>
      <c r="AC714" s="312"/>
      <c r="AD714" s="312"/>
      <c r="AE714" s="312"/>
      <c r="AF714" s="312"/>
      <c r="AG714" s="312"/>
      <c r="AH714" s="312"/>
      <c r="AI714" s="312"/>
      <c r="AJ714" s="312"/>
      <c r="AK714" s="312"/>
      <c r="AL714" s="312"/>
      <c r="AM714" s="312"/>
      <c r="AN714" s="312"/>
      <c r="AO714" s="312"/>
      <c r="AP714" s="312"/>
      <c r="AQ714" s="312"/>
      <c r="AR714" s="312"/>
      <c r="AS714" s="312"/>
      <c r="AT714" s="312"/>
      <c r="AU714" s="312"/>
      <c r="AV714" s="312"/>
      <c r="AW714" s="312"/>
      <c r="AX714" s="312"/>
      <c r="AY714" s="312"/>
      <c r="AZ714" s="312"/>
      <c r="BA714" s="312"/>
      <c r="BB714" s="312"/>
      <c r="BC714" s="312"/>
      <c r="BD714" s="312"/>
      <c r="BE714" s="312"/>
      <c r="BF714" s="312"/>
      <c r="BG714" s="312"/>
      <c r="BH714" s="312"/>
      <c r="BI714" s="312"/>
      <c r="BJ714" s="312"/>
      <c r="BK714" s="312"/>
      <c r="BL714" s="312"/>
      <c r="BM714" s="312"/>
      <c r="BN714" s="312"/>
      <c r="BO714" s="312"/>
      <c r="BP714" s="312"/>
      <c r="BQ714" s="312"/>
      <c r="BR714" s="312"/>
      <c r="BS714" s="312"/>
      <c r="BT714" s="312"/>
      <c r="BU714" s="312"/>
      <c r="BV714" s="312"/>
      <c r="BW714" s="312"/>
      <c r="BX714" s="312"/>
      <c r="BY714" s="312"/>
      <c r="BZ714" s="312"/>
      <c r="CA714" s="312"/>
      <c r="CB714" s="312"/>
      <c r="CC714" s="312"/>
      <c r="CD714" s="312"/>
    </row>
    <row r="715" spans="1:82" ht="12.65" customHeight="1" x14ac:dyDescent="0.35">
      <c r="A715" s="312"/>
      <c r="B715" s="312"/>
      <c r="C715" s="314">
        <v>96187891</v>
      </c>
      <c r="D715" s="314">
        <v>6814338</v>
      </c>
      <c r="E715" s="314">
        <v>8045044.2308394425</v>
      </c>
      <c r="F715" s="314">
        <v>793310.66880701482</v>
      </c>
      <c r="G715" s="314">
        <v>1757030.8320811689</v>
      </c>
      <c r="H715" s="314">
        <v>1292697.9254891807</v>
      </c>
      <c r="I715" s="314">
        <v>2075157.2010184447</v>
      </c>
      <c r="J715" s="314">
        <v>463351.46226496878</v>
      </c>
      <c r="K715" s="314">
        <v>13193781.294187168</v>
      </c>
      <c r="L715" s="314">
        <v>4746175.398446369</v>
      </c>
      <c r="M715" s="314">
        <v>34474915</v>
      </c>
      <c r="N715" s="319" t="s">
        <v>743</v>
      </c>
      <c r="O715" s="312"/>
      <c r="P715" s="312"/>
      <c r="Q715" s="312"/>
      <c r="R715" s="312"/>
      <c r="S715" s="312"/>
      <c r="T715" s="312"/>
      <c r="U715" s="312"/>
      <c r="V715" s="312"/>
      <c r="W715" s="312"/>
      <c r="X715" s="312"/>
      <c r="Y715" s="312"/>
      <c r="Z715" s="312"/>
      <c r="AA715" s="312"/>
      <c r="AB715" s="312"/>
      <c r="AC715" s="312"/>
      <c r="AD715" s="312"/>
      <c r="AE715" s="312"/>
      <c r="AF715" s="312"/>
      <c r="AG715" s="312"/>
      <c r="AH715" s="312"/>
      <c r="AI715" s="312"/>
      <c r="AJ715" s="312"/>
      <c r="AK715" s="312"/>
      <c r="AL715" s="312"/>
      <c r="AM715" s="312"/>
      <c r="AN715" s="312"/>
      <c r="AO715" s="312"/>
      <c r="AP715" s="312"/>
      <c r="AQ715" s="312"/>
      <c r="AR715" s="312"/>
      <c r="AS715" s="312"/>
      <c r="AT715" s="312"/>
      <c r="AU715" s="312"/>
      <c r="AV715" s="312"/>
      <c r="AW715" s="312"/>
      <c r="AX715" s="312"/>
      <c r="AY715" s="312"/>
      <c r="AZ715" s="312"/>
      <c r="BA715" s="312"/>
      <c r="BB715" s="312"/>
      <c r="BC715" s="312"/>
      <c r="BD715" s="312"/>
      <c r="BE715" s="312"/>
      <c r="BF715" s="312"/>
      <c r="BG715" s="312"/>
      <c r="BH715" s="312"/>
      <c r="BI715" s="312"/>
      <c r="BJ715" s="312"/>
      <c r="BK715" s="312"/>
      <c r="BL715" s="312"/>
      <c r="BM715" s="312"/>
      <c r="BN715" s="312"/>
      <c r="BO715" s="312"/>
      <c r="BP715" s="312"/>
      <c r="BQ715" s="312"/>
      <c r="BR715" s="312"/>
      <c r="BS715" s="312"/>
      <c r="BT715" s="312"/>
      <c r="BU715" s="312"/>
      <c r="BV715" s="312"/>
      <c r="BW715" s="312"/>
      <c r="BX715" s="312"/>
      <c r="BY715" s="312"/>
      <c r="BZ715" s="312"/>
      <c r="CA715" s="312"/>
      <c r="CB715" s="312"/>
      <c r="CC715" s="312"/>
      <c r="CD715" s="312"/>
    </row>
    <row r="716" spans="1:82" ht="12.65" customHeight="1" x14ac:dyDescent="0.35">
      <c r="A716" s="312"/>
      <c r="B716" s="312"/>
      <c r="C716" s="312"/>
      <c r="D716" s="312"/>
      <c r="E716" s="312"/>
      <c r="F716" s="312"/>
      <c r="G716" s="312"/>
      <c r="H716" s="312"/>
      <c r="I716" s="312"/>
      <c r="J716" s="312"/>
      <c r="K716" s="312"/>
      <c r="L716" s="312"/>
      <c r="M716" s="312"/>
      <c r="N716" s="312"/>
      <c r="O716" s="319"/>
      <c r="P716" s="312"/>
      <c r="Q716" s="312"/>
      <c r="R716" s="312"/>
      <c r="S716" s="312"/>
      <c r="T716" s="312"/>
      <c r="U716" s="312"/>
      <c r="V716" s="312"/>
      <c r="W716" s="312"/>
      <c r="X716" s="312"/>
      <c r="Y716" s="312"/>
      <c r="Z716" s="312"/>
      <c r="AA716" s="312"/>
      <c r="AB716" s="312"/>
      <c r="AC716" s="312"/>
      <c r="AD716" s="312"/>
      <c r="AE716" s="312"/>
      <c r="AF716" s="312"/>
      <c r="AG716" s="312"/>
      <c r="AH716" s="312"/>
      <c r="AI716" s="312"/>
      <c r="AJ716" s="312"/>
      <c r="AK716" s="312"/>
      <c r="AL716" s="312"/>
      <c r="AM716" s="312"/>
      <c r="AN716" s="312"/>
      <c r="AO716" s="312"/>
      <c r="AP716" s="312"/>
      <c r="AQ716" s="312"/>
      <c r="AR716" s="312"/>
      <c r="AS716" s="312"/>
      <c r="AT716" s="312"/>
      <c r="AU716" s="312"/>
      <c r="AV716" s="312"/>
      <c r="AW716" s="312"/>
      <c r="AX716" s="312"/>
      <c r="AY716" s="312"/>
      <c r="AZ716" s="312"/>
      <c r="BA716" s="312"/>
      <c r="BB716" s="312"/>
      <c r="BC716" s="312"/>
      <c r="BD716" s="312"/>
      <c r="BE716" s="312"/>
      <c r="BF716" s="312"/>
      <c r="BG716" s="312"/>
      <c r="BH716" s="312"/>
      <c r="BI716" s="312"/>
      <c r="BJ716" s="312"/>
      <c r="BK716" s="312"/>
      <c r="BL716" s="312"/>
      <c r="BM716" s="312"/>
      <c r="BN716" s="312"/>
      <c r="BO716" s="312"/>
      <c r="BP716" s="312"/>
      <c r="BQ716" s="312"/>
      <c r="BR716" s="312"/>
      <c r="BS716" s="312"/>
      <c r="BT716" s="312"/>
      <c r="BU716" s="312"/>
      <c r="BV716" s="312"/>
      <c r="BW716" s="312"/>
      <c r="BX716" s="312"/>
      <c r="BY716" s="312"/>
      <c r="BZ716" s="312"/>
      <c r="CA716" s="312"/>
      <c r="CB716" s="312"/>
      <c r="CC716" s="312"/>
      <c r="CD716" s="312"/>
    </row>
    <row r="717" spans="1:82" ht="12.65" customHeight="1" x14ac:dyDescent="0.35">
      <c r="A717" s="312"/>
      <c r="B717" s="312"/>
      <c r="C717" s="312"/>
      <c r="D717" s="312"/>
      <c r="E717" s="312"/>
      <c r="F717" s="312"/>
      <c r="G717" s="312"/>
      <c r="H717" s="312"/>
      <c r="I717" s="312"/>
      <c r="J717" s="312"/>
      <c r="K717" s="312"/>
      <c r="L717" s="312"/>
      <c r="M717" s="312"/>
      <c r="N717" s="312"/>
      <c r="O717" s="319"/>
      <c r="P717" s="312"/>
      <c r="Q717" s="312"/>
      <c r="R717" s="312"/>
      <c r="S717" s="312"/>
      <c r="T717" s="312"/>
      <c r="U717" s="312"/>
      <c r="V717" s="312"/>
      <c r="W717" s="312"/>
      <c r="X717" s="312"/>
      <c r="Y717" s="312"/>
      <c r="Z717" s="312"/>
      <c r="AA717" s="312"/>
      <c r="AB717" s="312"/>
      <c r="AC717" s="312"/>
      <c r="AD717" s="312"/>
      <c r="AE717" s="312"/>
      <c r="AF717" s="312"/>
      <c r="AG717" s="312"/>
      <c r="AH717" s="312"/>
      <c r="AI717" s="312"/>
      <c r="AJ717" s="312"/>
      <c r="AK717" s="312"/>
      <c r="AL717" s="312"/>
      <c r="AM717" s="312"/>
      <c r="AN717" s="312"/>
      <c r="AO717" s="312"/>
      <c r="AP717" s="312"/>
      <c r="AQ717" s="312"/>
      <c r="AR717" s="312"/>
      <c r="AS717" s="312"/>
      <c r="AT717" s="312"/>
      <c r="AU717" s="312"/>
      <c r="AV717" s="312"/>
      <c r="AW717" s="312"/>
      <c r="AX717" s="312"/>
      <c r="AY717" s="312"/>
      <c r="AZ717" s="312"/>
      <c r="BA717" s="312"/>
      <c r="BB717" s="312"/>
      <c r="BC717" s="312"/>
      <c r="BD717" s="312"/>
      <c r="BE717" s="312"/>
      <c r="BF717" s="312"/>
      <c r="BG717" s="312"/>
      <c r="BH717" s="312"/>
      <c r="BI717" s="312"/>
      <c r="BJ717" s="312"/>
      <c r="BK717" s="312"/>
      <c r="BL717" s="312"/>
      <c r="BM717" s="312"/>
      <c r="BN717" s="312"/>
      <c r="BO717" s="312"/>
      <c r="BP717" s="312"/>
      <c r="BQ717" s="312"/>
      <c r="BR717" s="312"/>
      <c r="BS717" s="312"/>
      <c r="BT717" s="312"/>
      <c r="BU717" s="312"/>
      <c r="BV717" s="312"/>
      <c r="BW717" s="312"/>
      <c r="BX717" s="312"/>
      <c r="BY717" s="312"/>
      <c r="BZ717" s="312"/>
      <c r="CA717" s="312"/>
      <c r="CB717" s="312"/>
      <c r="CC717" s="312"/>
      <c r="CD717" s="312"/>
    </row>
    <row r="718" spans="1:82" ht="12.65" customHeight="1" x14ac:dyDescent="0.35">
      <c r="A718" s="312"/>
      <c r="B718" s="312"/>
      <c r="C718" s="312"/>
      <c r="D718" s="312"/>
      <c r="E718" s="312"/>
      <c r="F718" s="312"/>
      <c r="G718" s="312"/>
      <c r="H718" s="312"/>
      <c r="I718" s="312"/>
      <c r="J718" s="312"/>
      <c r="K718" s="312"/>
      <c r="L718" s="312"/>
      <c r="M718" s="312"/>
      <c r="N718" s="312"/>
      <c r="O718" s="319"/>
      <c r="P718" s="312"/>
      <c r="Q718" s="312"/>
      <c r="R718" s="312"/>
      <c r="S718" s="312"/>
      <c r="T718" s="312"/>
      <c r="U718" s="312"/>
      <c r="V718" s="312"/>
      <c r="W718" s="312"/>
      <c r="X718" s="312"/>
      <c r="Y718" s="312"/>
      <c r="Z718" s="312"/>
      <c r="AA718" s="312"/>
      <c r="AB718" s="312"/>
      <c r="AC718" s="312"/>
      <c r="AD718" s="312"/>
      <c r="AE718" s="312"/>
      <c r="AF718" s="312"/>
      <c r="AG718" s="312"/>
      <c r="AH718" s="312"/>
      <c r="AI718" s="312"/>
      <c r="AJ718" s="312"/>
      <c r="AK718" s="312"/>
      <c r="AL718" s="312"/>
      <c r="AM718" s="312"/>
      <c r="AN718" s="312"/>
      <c r="AO718" s="312"/>
      <c r="AP718" s="312"/>
      <c r="AQ718" s="312"/>
      <c r="AR718" s="312"/>
      <c r="AS718" s="312"/>
      <c r="AT718" s="312"/>
      <c r="AU718" s="312"/>
      <c r="AV718" s="312"/>
      <c r="AW718" s="312"/>
      <c r="AX718" s="312"/>
      <c r="AY718" s="312"/>
      <c r="AZ718" s="312"/>
      <c r="BA718" s="312"/>
      <c r="BB718" s="312"/>
      <c r="BC718" s="312"/>
      <c r="BD718" s="312"/>
      <c r="BE718" s="312"/>
      <c r="BF718" s="312"/>
      <c r="BG718" s="312"/>
      <c r="BH718" s="312"/>
      <c r="BI718" s="312"/>
      <c r="BJ718" s="312"/>
      <c r="BK718" s="312"/>
      <c r="BL718" s="312"/>
      <c r="BM718" s="312"/>
      <c r="BN718" s="312"/>
      <c r="BO718" s="312"/>
      <c r="BP718" s="312"/>
      <c r="BQ718" s="312"/>
      <c r="BR718" s="312"/>
      <c r="BS718" s="312"/>
      <c r="BT718" s="312"/>
      <c r="BU718" s="312"/>
      <c r="BV718" s="312"/>
      <c r="BW718" s="312"/>
      <c r="BX718" s="312"/>
      <c r="BY718" s="312"/>
      <c r="BZ718" s="312"/>
      <c r="CA718" s="312"/>
      <c r="CB718" s="312"/>
      <c r="CC718" s="312"/>
      <c r="CD718" s="312"/>
    </row>
    <row r="719" spans="1:82" ht="12.65" customHeight="1" x14ac:dyDescent="0.35">
      <c r="A719" s="322" t="s">
        <v>744</v>
      </c>
      <c r="B719" s="322"/>
      <c r="C719" s="322"/>
      <c r="D719" s="322"/>
      <c r="E719" s="322"/>
      <c r="F719" s="322"/>
      <c r="G719" s="322"/>
      <c r="H719" s="322"/>
      <c r="I719" s="350"/>
      <c r="J719" s="350"/>
      <c r="K719" s="350"/>
      <c r="L719" s="350"/>
      <c r="M719" s="350"/>
      <c r="N719" s="350"/>
      <c r="O719" s="323"/>
      <c r="P719" s="350"/>
      <c r="Q719" s="350"/>
      <c r="R719" s="350"/>
      <c r="S719" s="350"/>
      <c r="T719" s="350"/>
      <c r="U719" s="350"/>
      <c r="V719" s="350"/>
      <c r="W719" s="350"/>
      <c r="X719" s="350"/>
      <c r="Y719" s="350"/>
      <c r="Z719" s="350"/>
      <c r="AA719" s="350"/>
      <c r="AB719" s="350"/>
      <c r="AC719" s="350"/>
      <c r="AD719" s="350"/>
      <c r="AE719" s="350"/>
      <c r="AF719" s="350"/>
      <c r="AG719" s="350"/>
      <c r="AH719" s="350"/>
      <c r="AI719" s="350"/>
      <c r="AJ719" s="350"/>
      <c r="AK719" s="350"/>
      <c r="AL719" s="350"/>
      <c r="AM719" s="350"/>
      <c r="AN719" s="350"/>
      <c r="AO719" s="350"/>
      <c r="AP719" s="350"/>
      <c r="AQ719" s="350"/>
      <c r="AR719" s="350"/>
      <c r="AS719" s="350"/>
      <c r="AT719" s="350"/>
      <c r="AU719" s="350"/>
      <c r="AV719" s="350"/>
      <c r="AW719" s="350"/>
      <c r="AX719" s="350"/>
      <c r="AY719" s="350"/>
      <c r="AZ719" s="350"/>
      <c r="BA719" s="350"/>
      <c r="BB719" s="350"/>
      <c r="BC719" s="350"/>
      <c r="BD719" s="350"/>
      <c r="BE719" s="350"/>
      <c r="BF719" s="350"/>
      <c r="BG719" s="350"/>
      <c r="BH719" s="350"/>
      <c r="BI719" s="350"/>
      <c r="BJ719" s="350"/>
      <c r="BK719" s="350"/>
      <c r="BL719" s="350"/>
      <c r="BM719" s="350"/>
      <c r="BN719" s="350"/>
      <c r="BO719" s="350"/>
      <c r="BP719" s="350"/>
      <c r="BQ719" s="350"/>
      <c r="BR719" s="350"/>
      <c r="BS719" s="350"/>
      <c r="BT719" s="350"/>
      <c r="BU719" s="350"/>
      <c r="BV719" s="350"/>
      <c r="BW719" s="350"/>
      <c r="BX719" s="350"/>
      <c r="BY719" s="350"/>
      <c r="BZ719" s="350"/>
      <c r="CA719" s="350"/>
      <c r="CB719" s="350"/>
      <c r="CC719" s="350"/>
      <c r="CD719" s="350"/>
    </row>
    <row r="720" spans="1:82" ht="12.65" customHeight="1" x14ac:dyDescent="0.35">
      <c r="A720" s="324" t="s">
        <v>745</v>
      </c>
      <c r="B720" s="324" t="s">
        <v>746</v>
      </c>
      <c r="C720" s="324" t="s">
        <v>747</v>
      </c>
      <c r="D720" s="324" t="s">
        <v>748</v>
      </c>
      <c r="E720" s="324" t="s">
        <v>749</v>
      </c>
      <c r="F720" s="324" t="s">
        <v>750</v>
      </c>
      <c r="G720" s="324" t="s">
        <v>751</v>
      </c>
      <c r="H720" s="324" t="s">
        <v>752</v>
      </c>
      <c r="I720" s="324" t="s">
        <v>753</v>
      </c>
      <c r="J720" s="324" t="s">
        <v>754</v>
      </c>
      <c r="K720" s="324" t="s">
        <v>755</v>
      </c>
      <c r="L720" s="324" t="s">
        <v>756</v>
      </c>
      <c r="M720" s="324" t="s">
        <v>757</v>
      </c>
      <c r="N720" s="324" t="s">
        <v>758</v>
      </c>
      <c r="O720" s="324" t="s">
        <v>759</v>
      </c>
      <c r="P720" s="324" t="s">
        <v>760</v>
      </c>
      <c r="Q720" s="324" t="s">
        <v>761</v>
      </c>
      <c r="R720" s="324" t="s">
        <v>762</v>
      </c>
      <c r="S720" s="324" t="s">
        <v>763</v>
      </c>
      <c r="T720" s="324" t="s">
        <v>764</v>
      </c>
      <c r="U720" s="324" t="s">
        <v>765</v>
      </c>
      <c r="V720" s="324" t="s">
        <v>766</v>
      </c>
      <c r="W720" s="324" t="s">
        <v>767</v>
      </c>
      <c r="X720" s="324" t="s">
        <v>768</v>
      </c>
      <c r="Y720" s="324" t="s">
        <v>769</v>
      </c>
      <c r="Z720" s="324" t="s">
        <v>770</v>
      </c>
      <c r="AA720" s="324" t="s">
        <v>771</v>
      </c>
      <c r="AB720" s="324" t="s">
        <v>772</v>
      </c>
      <c r="AC720" s="324" t="s">
        <v>773</v>
      </c>
      <c r="AD720" s="324" t="s">
        <v>774</v>
      </c>
      <c r="AE720" s="324" t="s">
        <v>775</v>
      </c>
      <c r="AF720" s="324" t="s">
        <v>776</v>
      </c>
      <c r="AG720" s="324" t="s">
        <v>777</v>
      </c>
      <c r="AH720" s="324" t="s">
        <v>778</v>
      </c>
      <c r="AI720" s="324" t="s">
        <v>779</v>
      </c>
      <c r="AJ720" s="324" t="s">
        <v>780</v>
      </c>
      <c r="AK720" s="324" t="s">
        <v>781</v>
      </c>
      <c r="AL720" s="324" t="s">
        <v>782</v>
      </c>
      <c r="AM720" s="324" t="s">
        <v>783</v>
      </c>
      <c r="AN720" s="324" t="s">
        <v>784</v>
      </c>
      <c r="AO720" s="324" t="s">
        <v>785</v>
      </c>
      <c r="AP720" s="324" t="s">
        <v>786</v>
      </c>
      <c r="AQ720" s="324" t="s">
        <v>787</v>
      </c>
      <c r="AR720" s="324" t="s">
        <v>788</v>
      </c>
      <c r="AS720" s="324" t="s">
        <v>789</v>
      </c>
      <c r="AT720" s="324" t="s">
        <v>790</v>
      </c>
      <c r="AU720" s="324" t="s">
        <v>791</v>
      </c>
      <c r="AV720" s="324" t="s">
        <v>792</v>
      </c>
      <c r="AW720" s="324" t="s">
        <v>793</v>
      </c>
      <c r="AX720" s="324" t="s">
        <v>794</v>
      </c>
      <c r="AY720" s="324" t="s">
        <v>795</v>
      </c>
      <c r="AZ720" s="324" t="s">
        <v>796</v>
      </c>
      <c r="BA720" s="324" t="s">
        <v>797</v>
      </c>
      <c r="BB720" s="324" t="s">
        <v>798</v>
      </c>
      <c r="BC720" s="324" t="s">
        <v>799</v>
      </c>
      <c r="BD720" s="324" t="s">
        <v>800</v>
      </c>
      <c r="BE720" s="324" t="s">
        <v>801</v>
      </c>
      <c r="BF720" s="324" t="s">
        <v>802</v>
      </c>
      <c r="BG720" s="324" t="s">
        <v>803</v>
      </c>
      <c r="BH720" s="324" t="s">
        <v>804</v>
      </c>
      <c r="BI720" s="324" t="s">
        <v>805</v>
      </c>
      <c r="BJ720" s="324" t="s">
        <v>806</v>
      </c>
      <c r="BK720" s="324" t="s">
        <v>807</v>
      </c>
      <c r="BL720" s="324" t="s">
        <v>808</v>
      </c>
      <c r="BM720" s="324" t="s">
        <v>809</v>
      </c>
      <c r="BN720" s="324" t="s">
        <v>810</v>
      </c>
      <c r="BO720" s="324" t="s">
        <v>811</v>
      </c>
      <c r="BP720" s="324" t="s">
        <v>812</v>
      </c>
      <c r="BQ720" s="324" t="s">
        <v>813</v>
      </c>
      <c r="BR720" s="324" t="s">
        <v>814</v>
      </c>
      <c r="BS720" s="324" t="s">
        <v>815</v>
      </c>
      <c r="BT720" s="324" t="s">
        <v>816</v>
      </c>
      <c r="BU720" s="324" t="s">
        <v>817</v>
      </c>
      <c r="BV720" s="324" t="s">
        <v>818</v>
      </c>
      <c r="BW720" s="324" t="s">
        <v>819</v>
      </c>
      <c r="BX720" s="324" t="s">
        <v>820</v>
      </c>
      <c r="BY720" s="324" t="s">
        <v>821</v>
      </c>
      <c r="BZ720" s="351" t="s">
        <v>822</v>
      </c>
      <c r="CA720" s="324" t="s">
        <v>823</v>
      </c>
      <c r="CB720" s="324" t="s">
        <v>824</v>
      </c>
      <c r="CC720" s="324" t="s">
        <v>825</v>
      </c>
      <c r="CD720" s="312"/>
    </row>
    <row r="721" spans="1:84" s="305" customFormat="1" ht="12.65" customHeight="1" x14ac:dyDescent="0.35">
      <c r="A721" s="352" t="s">
        <v>1286</v>
      </c>
      <c r="B721" s="350">
        <v>3286524</v>
      </c>
      <c r="C721" s="350">
        <v>110526</v>
      </c>
      <c r="D721" s="350">
        <v>421164</v>
      </c>
      <c r="E721" s="350">
        <v>7080502</v>
      </c>
      <c r="F721" s="350">
        <v>102493</v>
      </c>
      <c r="G721" s="350">
        <v>2413934</v>
      </c>
      <c r="H721" s="350">
        <v>44966</v>
      </c>
      <c r="I721" s="350">
        <v>166983</v>
      </c>
      <c r="J721" s="350">
        <v>568839</v>
      </c>
      <c r="K721" s="350">
        <v>388146</v>
      </c>
      <c r="L721" s="350">
        <v>234610</v>
      </c>
      <c r="M721" s="350">
        <v>0</v>
      </c>
      <c r="N721" s="350">
        <v>627132</v>
      </c>
      <c r="O721" s="350">
        <v>0</v>
      </c>
      <c r="P721" s="350">
        <v>0</v>
      </c>
      <c r="Q721" s="350">
        <v>891551</v>
      </c>
      <c r="R721" s="350">
        <v>2015497</v>
      </c>
      <c r="S721" s="350">
        <v>0</v>
      </c>
      <c r="T721" s="350">
        <v>0</v>
      </c>
      <c r="U721" s="350">
        <v>2729456</v>
      </c>
      <c r="V721" s="350">
        <v>0</v>
      </c>
      <c r="W721" s="350">
        <v>0</v>
      </c>
      <c r="X721" s="350">
        <v>36186805</v>
      </c>
      <c r="Y721" s="350">
        <v>30140</v>
      </c>
      <c r="Z721" s="350">
        <v>183030</v>
      </c>
      <c r="AA721" s="350">
        <v>21292736</v>
      </c>
      <c r="AB721" s="350">
        <v>11932</v>
      </c>
      <c r="AC721" s="350">
        <v>0</v>
      </c>
      <c r="AD721" s="350">
        <v>1613835</v>
      </c>
      <c r="AE721" s="350">
        <v>137101</v>
      </c>
      <c r="AF721" s="350">
        <v>0</v>
      </c>
      <c r="AG721" s="350">
        <v>32697075</v>
      </c>
      <c r="AH721" s="350">
        <v>1690705</v>
      </c>
      <c r="AI721" s="350">
        <v>539904</v>
      </c>
      <c r="AJ721" s="350">
        <v>0</v>
      </c>
      <c r="AK721" s="350">
        <v>0</v>
      </c>
      <c r="AL721" s="350">
        <v>0</v>
      </c>
      <c r="AM721" s="350">
        <v>42847</v>
      </c>
      <c r="AN721" s="350">
        <v>1107868</v>
      </c>
      <c r="AO721" s="350">
        <v>0</v>
      </c>
      <c r="AP721" s="350">
        <v>1791507</v>
      </c>
      <c r="AQ721" s="350">
        <v>6953601</v>
      </c>
      <c r="AR721" s="350">
        <v>2589652</v>
      </c>
      <c r="AS721" s="350"/>
      <c r="AT721" s="350"/>
      <c r="AU721" s="350"/>
      <c r="AV721" s="350">
        <v>1549494</v>
      </c>
      <c r="AW721" s="350">
        <v>180429</v>
      </c>
      <c r="AX721" s="350">
        <v>0</v>
      </c>
      <c r="AY721" s="350">
        <v>16339971</v>
      </c>
      <c r="AZ721" s="350">
        <v>1516542</v>
      </c>
      <c r="BA721" s="350">
        <v>183030</v>
      </c>
      <c r="BB721" s="350">
        <v>8461727</v>
      </c>
      <c r="BC721" s="350">
        <v>1283505</v>
      </c>
      <c r="BD721" s="350">
        <v>0</v>
      </c>
      <c r="BE721" s="350">
        <v>1393981</v>
      </c>
      <c r="BF721" s="350">
        <v>208258</v>
      </c>
      <c r="BG721" s="350">
        <v>0</v>
      </c>
      <c r="BH721" s="350">
        <v>24945845</v>
      </c>
      <c r="BI721" s="350">
        <v>3212590</v>
      </c>
      <c r="BJ721" s="350">
        <v>533471</v>
      </c>
      <c r="BK721" s="350">
        <v>0</v>
      </c>
      <c r="BL721" s="350">
        <v>0</v>
      </c>
      <c r="BM721" s="350">
        <v>0</v>
      </c>
      <c r="BN721" s="350">
        <v>36777</v>
      </c>
      <c r="BO721" s="350">
        <v>87845</v>
      </c>
      <c r="BP721" s="350">
        <v>0</v>
      </c>
      <c r="BQ721" s="350">
        <v>0</v>
      </c>
      <c r="BR721" s="350">
        <v>0</v>
      </c>
      <c r="BS721" s="350">
        <v>0</v>
      </c>
      <c r="BT721" s="350">
        <v>59370627</v>
      </c>
      <c r="BU721" s="350">
        <v>40145711</v>
      </c>
      <c r="BV721" s="350">
        <v>2076846</v>
      </c>
      <c r="BW721" s="350">
        <v>0</v>
      </c>
      <c r="BX721" s="350">
        <v>18711831</v>
      </c>
      <c r="BY721" s="350">
        <v>0</v>
      </c>
      <c r="BZ721" s="350">
        <v>1768</v>
      </c>
      <c r="CA721" s="350">
        <v>213713</v>
      </c>
      <c r="CB721" s="350">
        <v>3262545</v>
      </c>
      <c r="CC721" s="350">
        <v>2210751</v>
      </c>
      <c r="CD721" s="312"/>
      <c r="CE721" s="312"/>
      <c r="CF721" s="312"/>
    </row>
    <row r="722" spans="1:84" s="305" customFormat="1" ht="12.65" customHeight="1" x14ac:dyDescent="0.35"/>
    <row r="723" spans="1:84" s="305" customFormat="1" ht="12.65" customHeight="1" x14ac:dyDescent="0.35">
      <c r="A723" s="322" t="s">
        <v>148</v>
      </c>
      <c r="B723" s="322"/>
      <c r="C723" s="322"/>
      <c r="D723" s="322"/>
      <c r="E723" s="322"/>
      <c r="F723" s="322"/>
      <c r="G723" s="322"/>
      <c r="H723" s="350"/>
      <c r="I723" s="350"/>
      <c r="J723" s="350"/>
      <c r="K723" s="350"/>
      <c r="L723" s="350"/>
      <c r="M723" s="350"/>
      <c r="N723" s="350"/>
      <c r="O723" s="350"/>
      <c r="P723" s="350"/>
      <c r="Q723" s="350"/>
      <c r="R723" s="350"/>
      <c r="S723" s="350"/>
      <c r="T723" s="350"/>
      <c r="U723" s="350"/>
      <c r="V723" s="350"/>
      <c r="W723" s="350"/>
      <c r="X723" s="350"/>
      <c r="Y723" s="350"/>
      <c r="Z723" s="350"/>
      <c r="AA723" s="350"/>
      <c r="AB723" s="350"/>
      <c r="AC723" s="350"/>
      <c r="AD723" s="350"/>
      <c r="AE723" s="350"/>
      <c r="AF723" s="350"/>
      <c r="AG723" s="350"/>
      <c r="AH723" s="350"/>
      <c r="AI723" s="350"/>
      <c r="AJ723" s="350"/>
      <c r="AK723" s="350"/>
      <c r="AL723" s="350"/>
      <c r="AM723" s="350"/>
      <c r="AN723" s="350"/>
      <c r="AO723" s="350"/>
      <c r="AP723" s="350"/>
      <c r="AQ723" s="350"/>
      <c r="AR723" s="350"/>
      <c r="AS723" s="350"/>
      <c r="AT723" s="350"/>
      <c r="AU723" s="350"/>
      <c r="AV723" s="350"/>
      <c r="AW723" s="350"/>
      <c r="AX723" s="350"/>
      <c r="AY723" s="350"/>
      <c r="AZ723" s="350"/>
      <c r="BA723" s="350"/>
      <c r="BB723" s="350"/>
      <c r="BC723" s="350"/>
      <c r="BD723" s="350"/>
      <c r="BE723" s="350"/>
      <c r="BF723" s="350"/>
      <c r="BG723" s="350"/>
      <c r="BH723" s="350"/>
      <c r="BI723" s="350"/>
      <c r="BJ723" s="350"/>
      <c r="BK723" s="350"/>
      <c r="BL723" s="350"/>
      <c r="BM723" s="350"/>
      <c r="BN723" s="350"/>
      <c r="BO723" s="350"/>
      <c r="BP723" s="350"/>
      <c r="BQ723" s="350"/>
      <c r="BR723" s="350"/>
      <c r="BS723" s="312"/>
      <c r="BT723" s="312"/>
      <c r="BU723" s="312"/>
      <c r="BV723" s="312"/>
      <c r="BW723" s="312"/>
      <c r="BX723" s="312"/>
      <c r="BY723" s="312"/>
      <c r="BZ723" s="312"/>
      <c r="CA723" s="312"/>
      <c r="CB723" s="312"/>
      <c r="CC723" s="312"/>
      <c r="CD723" s="312"/>
      <c r="CE723" s="312"/>
      <c r="CF723" s="312"/>
    </row>
    <row r="724" spans="1:84" ht="12.65" customHeight="1" x14ac:dyDescent="0.35">
      <c r="A724" s="324" t="s">
        <v>745</v>
      </c>
      <c r="B724" s="324" t="s">
        <v>826</v>
      </c>
      <c r="C724" s="324" t="s">
        <v>827</v>
      </c>
      <c r="D724" s="324" t="s">
        <v>828</v>
      </c>
      <c r="E724" s="324" t="s">
        <v>829</v>
      </c>
      <c r="F724" s="324" t="s">
        <v>830</v>
      </c>
      <c r="G724" s="324" t="s">
        <v>831</v>
      </c>
      <c r="H724" s="324" t="s">
        <v>832</v>
      </c>
      <c r="I724" s="324" t="s">
        <v>833</v>
      </c>
      <c r="J724" s="324" t="s">
        <v>834</v>
      </c>
      <c r="K724" s="324" t="s">
        <v>835</v>
      </c>
      <c r="L724" s="324" t="s">
        <v>836</v>
      </c>
      <c r="M724" s="324" t="s">
        <v>837</v>
      </c>
      <c r="N724" s="324" t="s">
        <v>838</v>
      </c>
      <c r="O724" s="324" t="s">
        <v>839</v>
      </c>
      <c r="P724" s="324" t="s">
        <v>840</v>
      </c>
      <c r="Q724" s="324" t="s">
        <v>841</v>
      </c>
      <c r="R724" s="324" t="s">
        <v>842</v>
      </c>
      <c r="S724" s="324" t="s">
        <v>843</v>
      </c>
      <c r="T724" s="324" t="s">
        <v>844</v>
      </c>
      <c r="U724" s="324" t="s">
        <v>845</v>
      </c>
      <c r="V724" s="324" t="s">
        <v>846</v>
      </c>
      <c r="W724" s="324" t="s">
        <v>847</v>
      </c>
      <c r="X724" s="324" t="s">
        <v>848</v>
      </c>
      <c r="Y724" s="324" t="s">
        <v>849</v>
      </c>
      <c r="Z724" s="324" t="s">
        <v>850</v>
      </c>
      <c r="AA724" s="324" t="s">
        <v>851</v>
      </c>
      <c r="AB724" s="324" t="s">
        <v>852</v>
      </c>
      <c r="AC724" s="324" t="s">
        <v>853</v>
      </c>
      <c r="AD724" s="324" t="s">
        <v>854</v>
      </c>
      <c r="AE724" s="324" t="s">
        <v>855</v>
      </c>
      <c r="AF724" s="324" t="s">
        <v>856</v>
      </c>
      <c r="AG724" s="324" t="s">
        <v>857</v>
      </c>
      <c r="AH724" s="324" t="s">
        <v>858</v>
      </c>
      <c r="AI724" s="324" t="s">
        <v>859</v>
      </c>
      <c r="AJ724" s="324" t="s">
        <v>860</v>
      </c>
      <c r="AK724" s="324" t="s">
        <v>861</v>
      </c>
      <c r="AL724" s="324" t="s">
        <v>862</v>
      </c>
      <c r="AM724" s="324" t="s">
        <v>863</v>
      </c>
      <c r="AN724" s="324" t="s">
        <v>864</v>
      </c>
      <c r="AO724" s="324" t="s">
        <v>865</v>
      </c>
      <c r="AP724" s="324" t="s">
        <v>866</v>
      </c>
      <c r="AQ724" s="324" t="s">
        <v>867</v>
      </c>
      <c r="AR724" s="324" t="s">
        <v>868</v>
      </c>
      <c r="AS724" s="324" t="s">
        <v>869</v>
      </c>
      <c r="AT724" s="324" t="s">
        <v>870</v>
      </c>
      <c r="AU724" s="324" t="s">
        <v>871</v>
      </c>
      <c r="AV724" s="324" t="s">
        <v>872</v>
      </c>
      <c r="AW724" s="324" t="s">
        <v>873</v>
      </c>
      <c r="AX724" s="324" t="s">
        <v>874</v>
      </c>
      <c r="AY724" s="324" t="s">
        <v>875</v>
      </c>
      <c r="AZ724" s="324" t="s">
        <v>876</v>
      </c>
      <c r="BA724" s="324" t="s">
        <v>877</v>
      </c>
      <c r="BB724" s="324" t="s">
        <v>878</v>
      </c>
      <c r="BC724" s="324" t="s">
        <v>879</v>
      </c>
      <c r="BD724" s="324" t="s">
        <v>880</v>
      </c>
      <c r="BE724" s="324" t="s">
        <v>881</v>
      </c>
      <c r="BF724" s="324" t="s">
        <v>882</v>
      </c>
      <c r="BG724" s="324" t="s">
        <v>883</v>
      </c>
      <c r="BH724" s="324" t="s">
        <v>884</v>
      </c>
      <c r="BI724" s="324" t="s">
        <v>885</v>
      </c>
      <c r="BJ724" s="324" t="s">
        <v>886</v>
      </c>
      <c r="BK724" s="324" t="s">
        <v>887</v>
      </c>
      <c r="BL724" s="324" t="s">
        <v>888</v>
      </c>
      <c r="BM724" s="324" t="s">
        <v>889</v>
      </c>
      <c r="BN724" s="324" t="s">
        <v>890</v>
      </c>
      <c r="BO724" s="324" t="s">
        <v>891</v>
      </c>
      <c r="BP724" s="324" t="s">
        <v>892</v>
      </c>
      <c r="BQ724" s="324" t="s">
        <v>893</v>
      </c>
      <c r="BR724" s="324" t="s">
        <v>894</v>
      </c>
      <c r="BS724" s="312"/>
      <c r="BT724" s="312"/>
      <c r="BU724" s="312"/>
      <c r="BV724" s="312"/>
      <c r="BW724" s="312"/>
      <c r="BX724" s="312"/>
      <c r="BY724" s="312"/>
      <c r="BZ724" s="312"/>
      <c r="CA724" s="312"/>
      <c r="CB724" s="312"/>
      <c r="CC724" s="312"/>
      <c r="CD724" s="312"/>
      <c r="CE724" s="312"/>
      <c r="CF724" s="312"/>
    </row>
    <row r="725" spans="1:84" s="305" customFormat="1" ht="12.65" customHeight="1" x14ac:dyDescent="0.35">
      <c r="A725" s="352" t="s">
        <v>1286</v>
      </c>
      <c r="B725" s="350">
        <v>1423</v>
      </c>
      <c r="C725" s="350">
        <v>0</v>
      </c>
      <c r="D725" s="350">
        <v>0</v>
      </c>
      <c r="E725" s="350">
        <v>255</v>
      </c>
      <c r="F725" s="350">
        <v>4190</v>
      </c>
      <c r="G725" s="350">
        <v>0</v>
      </c>
      <c r="H725" s="350">
        <v>0</v>
      </c>
      <c r="I725" s="350">
        <v>520</v>
      </c>
      <c r="J725" s="350">
        <v>7</v>
      </c>
      <c r="K725" s="350">
        <v>0</v>
      </c>
      <c r="L725" s="350">
        <v>16</v>
      </c>
      <c r="M725" s="350">
        <v>0</v>
      </c>
      <c r="N725" s="350">
        <v>2</v>
      </c>
      <c r="O725" s="350">
        <v>0</v>
      </c>
      <c r="P725" s="350">
        <v>0</v>
      </c>
      <c r="Q725" s="350">
        <v>0</v>
      </c>
      <c r="R725" s="350">
        <v>0</v>
      </c>
      <c r="S725" s="350">
        <v>0</v>
      </c>
      <c r="T725" s="350"/>
      <c r="U725" s="350">
        <v>0</v>
      </c>
      <c r="V725" s="350">
        <v>68</v>
      </c>
      <c r="W725" s="350">
        <v>6</v>
      </c>
      <c r="X725" s="350">
        <v>779</v>
      </c>
      <c r="Y725" s="350">
        <v>2497</v>
      </c>
      <c r="Z725" s="350">
        <v>74285</v>
      </c>
      <c r="AA725" s="350">
        <v>26983899</v>
      </c>
      <c r="AB725" s="350">
        <v>73289195</v>
      </c>
      <c r="AC725" s="350">
        <v>396</v>
      </c>
      <c r="AD725" s="350">
        <v>1065</v>
      </c>
      <c r="AE725" s="350">
        <v>58612</v>
      </c>
      <c r="AF725" s="350">
        <v>13553504</v>
      </c>
      <c r="AG725" s="350">
        <v>50580747</v>
      </c>
      <c r="AH725" s="350">
        <v>248</v>
      </c>
      <c r="AI725" s="350">
        <v>628</v>
      </c>
      <c r="AJ725" s="350">
        <v>53587</v>
      </c>
      <c r="AK725" s="350">
        <v>9049351</v>
      </c>
      <c r="AL725" s="350">
        <v>49425942</v>
      </c>
      <c r="AM725" s="350">
        <v>0</v>
      </c>
      <c r="AN725" s="350">
        <v>0</v>
      </c>
      <c r="AO725" s="350">
        <v>0</v>
      </c>
      <c r="AP725" s="350">
        <v>0</v>
      </c>
      <c r="AQ725" s="350">
        <v>0</v>
      </c>
      <c r="AR725" s="350">
        <v>0</v>
      </c>
      <c r="AS725" s="350">
        <v>0</v>
      </c>
      <c r="AT725" s="350">
        <v>0</v>
      </c>
      <c r="AU725" s="350">
        <v>0</v>
      </c>
      <c r="AV725" s="350">
        <v>0</v>
      </c>
      <c r="AW725" s="350">
        <v>0</v>
      </c>
      <c r="AX725" s="350">
        <v>0</v>
      </c>
      <c r="AY725" s="350">
        <v>0</v>
      </c>
      <c r="AZ725" s="350">
        <v>0</v>
      </c>
      <c r="BA725" s="350">
        <v>0</v>
      </c>
      <c r="BB725" s="350">
        <v>0</v>
      </c>
      <c r="BC725" s="350">
        <v>0</v>
      </c>
      <c r="BD725" s="350">
        <v>0</v>
      </c>
      <c r="BE725" s="350">
        <v>0</v>
      </c>
      <c r="BF725" s="350">
        <v>0</v>
      </c>
      <c r="BG725" s="350">
        <v>0</v>
      </c>
      <c r="BH725" s="350">
        <v>0</v>
      </c>
      <c r="BI725" s="350">
        <v>0</v>
      </c>
      <c r="BJ725" s="350">
        <v>0</v>
      </c>
      <c r="BK725" s="350">
        <v>0</v>
      </c>
      <c r="BL725" s="350">
        <v>0</v>
      </c>
      <c r="BM725" s="350">
        <v>0</v>
      </c>
      <c r="BN725" s="350">
        <v>0</v>
      </c>
      <c r="BO725" s="350">
        <v>0</v>
      </c>
      <c r="BP725" s="350">
        <v>0</v>
      </c>
      <c r="BQ725" s="350">
        <v>0</v>
      </c>
      <c r="BR725" s="350">
        <v>0</v>
      </c>
      <c r="BS725" s="312"/>
      <c r="BT725" s="312"/>
      <c r="BU725" s="312"/>
      <c r="BV725" s="312"/>
      <c r="BW725" s="312"/>
      <c r="BX725" s="312"/>
      <c r="BY725" s="312"/>
      <c r="BZ725" s="312"/>
      <c r="CA725" s="312"/>
      <c r="CB725" s="312"/>
      <c r="CC725" s="312"/>
      <c r="CD725" s="312"/>
      <c r="CE725" s="312"/>
      <c r="CF725" s="312"/>
    </row>
    <row r="726" spans="1:84" s="305" customFormat="1" ht="12.65" customHeight="1" x14ac:dyDescent="0.35"/>
    <row r="727" spans="1:84" s="305" customFormat="1" ht="12.65" customHeight="1" x14ac:dyDescent="0.35">
      <c r="A727" s="322" t="s">
        <v>895</v>
      </c>
      <c r="B727" s="322"/>
      <c r="C727" s="322"/>
      <c r="D727" s="322"/>
      <c r="E727" s="322"/>
      <c r="F727" s="322"/>
      <c r="G727" s="322"/>
      <c r="H727" s="350"/>
      <c r="I727" s="350"/>
      <c r="J727" s="350"/>
      <c r="K727" s="350"/>
      <c r="L727" s="350"/>
      <c r="M727" s="350"/>
      <c r="N727" s="350"/>
      <c r="O727" s="350"/>
      <c r="P727" s="350"/>
      <c r="Q727" s="350"/>
      <c r="R727" s="350"/>
      <c r="S727" s="350"/>
      <c r="T727" s="350"/>
      <c r="U727" s="350"/>
      <c r="V727" s="350"/>
      <c r="W727" s="350"/>
      <c r="X727" s="350"/>
      <c r="Y727" s="350"/>
      <c r="Z727" s="350"/>
      <c r="AA727" s="350"/>
      <c r="AB727" s="350"/>
      <c r="AC727" s="350"/>
      <c r="AD727" s="350"/>
      <c r="AE727" s="350"/>
      <c r="AF727" s="350"/>
      <c r="AG727" s="350"/>
      <c r="AH727" s="350"/>
      <c r="AI727" s="350"/>
      <c r="AJ727" s="350"/>
      <c r="AK727" s="350"/>
      <c r="AL727" s="350"/>
      <c r="AM727" s="350"/>
      <c r="AN727" s="350"/>
      <c r="AO727" s="350"/>
      <c r="AP727" s="350"/>
      <c r="AQ727" s="350"/>
      <c r="AR727" s="350"/>
      <c r="AS727" s="350"/>
      <c r="AT727" s="350"/>
      <c r="AU727" s="350"/>
      <c r="AV727" s="350"/>
      <c r="AW727" s="350"/>
      <c r="AX727" s="350"/>
      <c r="AY727" s="350"/>
      <c r="AZ727" s="350"/>
      <c r="BA727" s="350"/>
      <c r="BB727" s="350"/>
      <c r="BC727" s="350"/>
      <c r="BD727" s="350"/>
      <c r="BE727" s="350"/>
      <c r="BF727" s="350"/>
      <c r="BG727" s="350"/>
      <c r="BH727" s="350"/>
      <c r="BI727" s="350"/>
      <c r="BJ727" s="350"/>
      <c r="BK727" s="350"/>
      <c r="BL727" s="350"/>
      <c r="BM727" s="350"/>
      <c r="BN727" s="350"/>
      <c r="BO727" s="350"/>
      <c r="BP727" s="350"/>
      <c r="BQ727" s="350"/>
      <c r="BR727" s="350"/>
      <c r="BS727" s="350"/>
      <c r="BT727" s="350"/>
      <c r="BU727" s="350"/>
      <c r="BV727" s="350"/>
      <c r="BW727" s="350"/>
      <c r="BX727" s="350"/>
      <c r="BY727" s="350"/>
      <c r="BZ727" s="350"/>
      <c r="CA727" s="350"/>
      <c r="CB727" s="350"/>
      <c r="CC727" s="350"/>
      <c r="CD727" s="350"/>
      <c r="CE727" s="350"/>
      <c r="CF727" s="350"/>
    </row>
    <row r="728" spans="1:84" ht="12.65" customHeight="1" x14ac:dyDescent="0.35">
      <c r="A728" s="324" t="s">
        <v>745</v>
      </c>
      <c r="B728" s="324" t="s">
        <v>896</v>
      </c>
      <c r="C728" s="324" t="s">
        <v>897</v>
      </c>
      <c r="D728" s="324" t="s">
        <v>898</v>
      </c>
      <c r="E728" s="324" t="s">
        <v>899</v>
      </c>
      <c r="F728" s="324" t="s">
        <v>900</v>
      </c>
      <c r="G728" s="324" t="s">
        <v>901</v>
      </c>
      <c r="H728" s="324" t="s">
        <v>902</v>
      </c>
      <c r="I728" s="324" t="s">
        <v>903</v>
      </c>
      <c r="J728" s="324" t="s">
        <v>904</v>
      </c>
      <c r="K728" s="324" t="s">
        <v>905</v>
      </c>
      <c r="L728" s="324" t="s">
        <v>906</v>
      </c>
      <c r="M728" s="324" t="s">
        <v>907</v>
      </c>
      <c r="N728" s="324" t="s">
        <v>908</v>
      </c>
      <c r="O728" s="324" t="s">
        <v>909</v>
      </c>
      <c r="P728" s="324" t="s">
        <v>910</v>
      </c>
      <c r="Q728" s="324" t="s">
        <v>911</v>
      </c>
      <c r="R728" s="324" t="s">
        <v>912</v>
      </c>
      <c r="S728" s="324" t="s">
        <v>913</v>
      </c>
      <c r="T728" s="324" t="s">
        <v>914</v>
      </c>
      <c r="U728" s="324" t="s">
        <v>915</v>
      </c>
      <c r="V728" s="324" t="s">
        <v>916</v>
      </c>
      <c r="W728" s="324" t="s">
        <v>917</v>
      </c>
      <c r="X728" s="324" t="s">
        <v>918</v>
      </c>
      <c r="Y728" s="324" t="s">
        <v>919</v>
      </c>
      <c r="Z728" s="324" t="s">
        <v>920</v>
      </c>
      <c r="AA728" s="324" t="s">
        <v>921</v>
      </c>
      <c r="AB728" s="324" t="s">
        <v>922</v>
      </c>
      <c r="AC728" s="324" t="s">
        <v>923</v>
      </c>
      <c r="AD728" s="324" t="s">
        <v>924</v>
      </c>
      <c r="AE728" s="324" t="s">
        <v>925</v>
      </c>
      <c r="AF728" s="324" t="s">
        <v>926</v>
      </c>
      <c r="AG728" s="324" t="s">
        <v>927</v>
      </c>
      <c r="AH728" s="324" t="s">
        <v>928</v>
      </c>
      <c r="AI728" s="324" t="s">
        <v>929</v>
      </c>
      <c r="AJ728" s="324" t="s">
        <v>930</v>
      </c>
      <c r="AK728" s="324" t="s">
        <v>931</v>
      </c>
      <c r="AL728" s="324" t="s">
        <v>932</v>
      </c>
      <c r="AM728" s="324" t="s">
        <v>933</v>
      </c>
      <c r="AN728" s="324" t="s">
        <v>934</v>
      </c>
      <c r="AO728" s="324" t="s">
        <v>935</v>
      </c>
      <c r="AP728" s="324" t="s">
        <v>936</v>
      </c>
      <c r="AQ728" s="324" t="s">
        <v>937</v>
      </c>
      <c r="AR728" s="324" t="s">
        <v>938</v>
      </c>
      <c r="AS728" s="324" t="s">
        <v>939</v>
      </c>
      <c r="AT728" s="324" t="s">
        <v>940</v>
      </c>
      <c r="AU728" s="324" t="s">
        <v>941</v>
      </c>
      <c r="AV728" s="324" t="s">
        <v>942</v>
      </c>
      <c r="AW728" s="324" t="s">
        <v>943</v>
      </c>
      <c r="AX728" s="324" t="s">
        <v>944</v>
      </c>
      <c r="AY728" s="324" t="s">
        <v>945</v>
      </c>
      <c r="AZ728" s="324" t="s">
        <v>946</v>
      </c>
      <c r="BA728" s="324" t="s">
        <v>947</v>
      </c>
      <c r="BB728" s="324" t="s">
        <v>948</v>
      </c>
      <c r="BC728" s="324" t="s">
        <v>949</v>
      </c>
      <c r="BD728" s="324" t="s">
        <v>950</v>
      </c>
      <c r="BE728" s="324" t="s">
        <v>951</v>
      </c>
      <c r="BF728" s="324" t="s">
        <v>952</v>
      </c>
      <c r="BG728" s="324" t="s">
        <v>953</v>
      </c>
      <c r="BH728" s="324" t="s">
        <v>954</v>
      </c>
      <c r="BI728" s="324" t="s">
        <v>955</v>
      </c>
      <c r="BJ728" s="324" t="s">
        <v>956</v>
      </c>
      <c r="BK728" s="324" t="s">
        <v>957</v>
      </c>
      <c r="BL728" s="324" t="s">
        <v>958</v>
      </c>
      <c r="BM728" s="324" t="s">
        <v>959</v>
      </c>
      <c r="BN728" s="324" t="s">
        <v>960</v>
      </c>
      <c r="BO728" s="324" t="s">
        <v>961</v>
      </c>
      <c r="BP728" s="324" t="s">
        <v>962</v>
      </c>
      <c r="BQ728" s="324" t="s">
        <v>963</v>
      </c>
      <c r="BR728" s="324" t="s">
        <v>964</v>
      </c>
      <c r="BS728" s="324" t="s">
        <v>965</v>
      </c>
      <c r="BT728" s="324" t="s">
        <v>966</v>
      </c>
      <c r="BU728" s="324" t="s">
        <v>967</v>
      </c>
      <c r="BV728" s="324" t="s">
        <v>968</v>
      </c>
      <c r="BW728" s="324" t="s">
        <v>969</v>
      </c>
      <c r="BX728" s="324" t="s">
        <v>970</v>
      </c>
      <c r="BY728" s="324" t="s">
        <v>971</v>
      </c>
      <c r="BZ728" s="324" t="s">
        <v>972</v>
      </c>
      <c r="CA728" s="324" t="s">
        <v>973</v>
      </c>
      <c r="CB728" s="324" t="s">
        <v>974</v>
      </c>
      <c r="CC728" s="324" t="s">
        <v>975</v>
      </c>
      <c r="CD728" s="324" t="s">
        <v>976</v>
      </c>
      <c r="CE728" s="324" t="s">
        <v>977</v>
      </c>
      <c r="CF728" s="324" t="s">
        <v>978</v>
      </c>
    </row>
    <row r="729" spans="1:84" s="305" customFormat="1" ht="12.65" customHeight="1" x14ac:dyDescent="0.35">
      <c r="A729" s="352" t="s">
        <v>1286</v>
      </c>
      <c r="B729" s="350">
        <v>56226117</v>
      </c>
      <c r="C729" s="350">
        <v>0</v>
      </c>
      <c r="D729" s="350">
        <v>30542112</v>
      </c>
      <c r="E729" s="350">
        <v>18852253</v>
      </c>
      <c r="F729" s="350">
        <v>1502810</v>
      </c>
      <c r="G729" s="350">
        <v>621191</v>
      </c>
      <c r="H729" s="350">
        <v>0</v>
      </c>
      <c r="I729" s="350">
        <v>1488522</v>
      </c>
      <c r="J729" s="350">
        <v>1143040</v>
      </c>
      <c r="K729" s="350">
        <v>0</v>
      </c>
      <c r="L729" s="350">
        <v>37039468</v>
      </c>
      <c r="M729" s="350">
        <v>0</v>
      </c>
      <c r="N729" s="350">
        <v>0</v>
      </c>
      <c r="O729" s="350">
        <v>2015497</v>
      </c>
      <c r="P729" s="350">
        <v>2729456</v>
      </c>
      <c r="Q729" s="350">
        <v>36033915</v>
      </c>
      <c r="R729" s="350">
        <v>21304669</v>
      </c>
      <c r="S729" s="350">
        <v>1750935</v>
      </c>
      <c r="T729" s="350">
        <v>33847876</v>
      </c>
      <c r="U729" s="350">
        <v>1150715</v>
      </c>
      <c r="V729" s="350">
        <v>6155456</v>
      </c>
      <c r="W729" s="350">
        <v>0</v>
      </c>
      <c r="X729" s="350">
        <v>58500463</v>
      </c>
      <c r="Y729" s="350">
        <v>0</v>
      </c>
      <c r="Z729" s="350">
        <v>0</v>
      </c>
      <c r="AA729" s="350">
        <v>0</v>
      </c>
      <c r="AB729" s="350">
        <v>0</v>
      </c>
      <c r="AC729" s="350">
        <v>0</v>
      </c>
      <c r="AD729" s="350">
        <v>0</v>
      </c>
      <c r="AE729" s="350">
        <v>0</v>
      </c>
      <c r="AF729" s="350">
        <v>0</v>
      </c>
      <c r="AG729" s="350">
        <v>0</v>
      </c>
      <c r="AH729" s="350">
        <v>2907709</v>
      </c>
      <c r="AI729" s="350">
        <v>10190742</v>
      </c>
      <c r="AJ729" s="350">
        <v>3130705</v>
      </c>
      <c r="AK729" s="350">
        <v>0</v>
      </c>
      <c r="AL729" s="350">
        <v>0</v>
      </c>
      <c r="AM729" s="350">
        <v>0</v>
      </c>
      <c r="AN729" s="350">
        <v>0</v>
      </c>
      <c r="AO729" s="350">
        <v>238638</v>
      </c>
      <c r="AP729" s="350">
        <v>975000</v>
      </c>
      <c r="AQ729" s="350">
        <v>0</v>
      </c>
      <c r="AR729" s="350">
        <v>291092</v>
      </c>
      <c r="AS729" s="350">
        <v>0</v>
      </c>
      <c r="AT729" s="350">
        <v>0</v>
      </c>
      <c r="AU729" s="350">
        <v>0</v>
      </c>
      <c r="AV729" s="350">
        <v>0</v>
      </c>
      <c r="AW729" s="350">
        <v>0</v>
      </c>
      <c r="AX729" s="350">
        <v>57943834</v>
      </c>
      <c r="AY729" s="350">
        <v>0</v>
      </c>
      <c r="AZ729" s="350">
        <v>0</v>
      </c>
      <c r="BA729" s="350">
        <v>0</v>
      </c>
      <c r="BB729" s="350">
        <v>81496343</v>
      </c>
      <c r="BC729" s="350"/>
      <c r="BD729" s="350"/>
      <c r="BE729" s="350">
        <v>0</v>
      </c>
      <c r="BF729" s="350">
        <v>0</v>
      </c>
      <c r="BG729" s="350"/>
      <c r="BH729" s="350"/>
      <c r="BI729" s="353">
        <v>577.79</v>
      </c>
      <c r="BJ729" s="350">
        <v>49586754</v>
      </c>
      <c r="BK729" s="350">
        <v>173295881</v>
      </c>
      <c r="BL729" s="350">
        <v>120305016</v>
      </c>
      <c r="BM729" s="350">
        <v>3476258</v>
      </c>
      <c r="BN729" s="350">
        <v>2210751</v>
      </c>
      <c r="BO729" s="350">
        <v>8159192</v>
      </c>
      <c r="BP729" s="350">
        <v>2215600</v>
      </c>
      <c r="BQ729" s="350">
        <v>48797794</v>
      </c>
      <c r="BR729" s="350">
        <v>13460108</v>
      </c>
      <c r="BS729" s="350">
        <v>4300805</v>
      </c>
      <c r="BT729" s="350">
        <v>11855296</v>
      </c>
      <c r="BU729" s="350">
        <v>1033970</v>
      </c>
      <c r="BV729" s="350">
        <v>9462831</v>
      </c>
      <c r="BW729" s="350">
        <v>6489169</v>
      </c>
      <c r="BX729" s="350">
        <v>735822</v>
      </c>
      <c r="BY729" s="350">
        <v>622757</v>
      </c>
      <c r="BZ729" s="350">
        <v>627132</v>
      </c>
      <c r="CA729" s="350">
        <v>891551</v>
      </c>
      <c r="CB729" s="350">
        <v>4316744</v>
      </c>
      <c r="CC729" s="350">
        <v>1753107</v>
      </c>
      <c r="CD729" s="350">
        <v>972987</v>
      </c>
      <c r="CE729" s="350">
        <v>0</v>
      </c>
      <c r="CF729" s="350">
        <v>0</v>
      </c>
    </row>
    <row r="730" spans="1:84" s="305" customFormat="1" ht="12.65" customHeight="1" x14ac:dyDescent="0.35"/>
    <row r="731" spans="1:84" s="305" customFormat="1" ht="12.65" customHeight="1" x14ac:dyDescent="0.35">
      <c r="A731" s="322" t="s">
        <v>979</v>
      </c>
      <c r="B731" s="322"/>
      <c r="C731" s="322"/>
      <c r="D731" s="322"/>
      <c r="E731" s="322"/>
      <c r="F731" s="322"/>
      <c r="G731" s="322"/>
      <c r="H731" s="350"/>
      <c r="I731" s="350"/>
      <c r="J731" s="350"/>
      <c r="K731" s="350"/>
      <c r="L731" s="350"/>
      <c r="M731" s="350"/>
      <c r="N731" s="350"/>
      <c r="O731" s="350"/>
      <c r="P731" s="350"/>
      <c r="Q731" s="350"/>
      <c r="R731" s="350"/>
      <c r="S731" s="350"/>
      <c r="T731" s="350"/>
      <c r="U731" s="350"/>
      <c r="V731" s="350"/>
      <c r="W731" s="350"/>
      <c r="X731" s="350"/>
      <c r="Y731" s="312"/>
      <c r="Z731" s="312"/>
      <c r="AA731" s="312"/>
      <c r="AB731" s="312"/>
      <c r="AC731" s="312"/>
      <c r="AD731" s="312"/>
      <c r="AE731" s="312"/>
      <c r="AF731" s="312"/>
      <c r="AG731" s="312"/>
      <c r="AH731" s="312"/>
      <c r="AI731" s="312"/>
      <c r="AJ731" s="312"/>
      <c r="AK731" s="312"/>
      <c r="AL731" s="312"/>
      <c r="AM731" s="312"/>
      <c r="AN731" s="312"/>
      <c r="AO731" s="312"/>
      <c r="AP731" s="312"/>
      <c r="AQ731" s="312"/>
      <c r="AR731" s="312"/>
      <c r="AS731" s="312"/>
      <c r="AT731" s="312"/>
      <c r="AU731" s="312"/>
      <c r="AV731" s="312"/>
      <c r="AW731" s="312"/>
      <c r="AX731" s="312"/>
      <c r="AY731" s="312"/>
      <c r="AZ731" s="312"/>
      <c r="BA731" s="312"/>
      <c r="BB731" s="312"/>
      <c r="BC731" s="312"/>
      <c r="BD731" s="312"/>
      <c r="BE731" s="312"/>
      <c r="BF731" s="312"/>
      <c r="BG731" s="312"/>
      <c r="BH731" s="312"/>
      <c r="BI731" s="312"/>
      <c r="BJ731" s="312"/>
      <c r="BK731" s="312"/>
      <c r="BL731" s="318"/>
      <c r="BM731" s="312"/>
      <c r="BN731" s="312"/>
      <c r="BO731" s="312"/>
      <c r="BP731" s="312"/>
      <c r="BQ731" s="312"/>
      <c r="BR731" s="312"/>
      <c r="BS731" s="312"/>
      <c r="BT731" s="312"/>
      <c r="BU731" s="312"/>
      <c r="BV731" s="312"/>
      <c r="BW731" s="312"/>
      <c r="BX731" s="312"/>
      <c r="BY731" s="312"/>
      <c r="BZ731" s="312"/>
      <c r="CA731" s="312"/>
      <c r="CB731" s="312"/>
      <c r="CC731" s="312"/>
      <c r="CD731" s="312"/>
      <c r="CE731" s="312"/>
      <c r="CF731" s="312"/>
    </row>
    <row r="732" spans="1:84" ht="12.65" customHeight="1" x14ac:dyDescent="0.35">
      <c r="A732" s="324" t="s">
        <v>745</v>
      </c>
      <c r="B732" s="324" t="s">
        <v>980</v>
      </c>
      <c r="C732" s="324" t="s">
        <v>981</v>
      </c>
      <c r="D732" s="324" t="s">
        <v>982</v>
      </c>
      <c r="E732" s="324" t="s">
        <v>983</v>
      </c>
      <c r="F732" s="324" t="s">
        <v>984</v>
      </c>
      <c r="G732" s="324" t="s">
        <v>985</v>
      </c>
      <c r="H732" s="324" t="s">
        <v>986</v>
      </c>
      <c r="I732" s="324" t="s">
        <v>987</v>
      </c>
      <c r="J732" s="324" t="s">
        <v>988</v>
      </c>
      <c r="K732" s="324" t="s">
        <v>989</v>
      </c>
      <c r="L732" s="324" t="s">
        <v>990</v>
      </c>
      <c r="M732" s="324" t="s">
        <v>991</v>
      </c>
      <c r="N732" s="324" t="s">
        <v>992</v>
      </c>
      <c r="O732" s="324" t="s">
        <v>993</v>
      </c>
      <c r="P732" s="324" t="s">
        <v>994</v>
      </c>
      <c r="Q732" s="324" t="s">
        <v>995</v>
      </c>
      <c r="R732" s="324" t="s">
        <v>996</v>
      </c>
      <c r="S732" s="324" t="s">
        <v>997</v>
      </c>
      <c r="T732" s="324" t="s">
        <v>998</v>
      </c>
      <c r="U732" s="324" t="s">
        <v>999</v>
      </c>
      <c r="V732" s="324" t="s">
        <v>1287</v>
      </c>
      <c r="W732" s="324" t="s">
        <v>1000</v>
      </c>
      <c r="X732" s="324" t="s">
        <v>1001</v>
      </c>
      <c r="Y732" s="324" t="s">
        <v>1002</v>
      </c>
      <c r="Z732" s="324" t="s">
        <v>1003</v>
      </c>
      <c r="AA732" s="312"/>
      <c r="AB732" s="312"/>
      <c r="AC732" s="312"/>
      <c r="AD732" s="312"/>
      <c r="AE732" s="312"/>
      <c r="AF732" s="312"/>
      <c r="AG732" s="312"/>
      <c r="AH732" s="312"/>
      <c r="AI732" s="312"/>
      <c r="AJ732" s="312"/>
      <c r="AK732" s="312"/>
      <c r="AL732" s="312"/>
      <c r="AM732" s="312"/>
      <c r="AN732" s="312"/>
      <c r="AO732" s="312"/>
      <c r="AP732" s="312"/>
      <c r="AQ732" s="312"/>
      <c r="AR732" s="312"/>
      <c r="AS732" s="312"/>
      <c r="AT732" s="312"/>
      <c r="AU732" s="312"/>
      <c r="AV732" s="312"/>
      <c r="AW732" s="312"/>
      <c r="AX732" s="312"/>
      <c r="AY732" s="312"/>
      <c r="AZ732" s="312"/>
      <c r="BA732" s="312"/>
      <c r="BB732" s="312"/>
      <c r="BC732" s="312"/>
      <c r="BD732" s="312"/>
      <c r="BE732" s="312"/>
      <c r="BF732" s="312"/>
      <c r="BG732" s="312"/>
      <c r="BH732" s="312"/>
      <c r="BI732" s="312"/>
      <c r="BJ732" s="312"/>
      <c r="BK732" s="312"/>
      <c r="BL732" s="312"/>
      <c r="BM732" s="312"/>
      <c r="BN732" s="312"/>
      <c r="BO732" s="312"/>
      <c r="BP732" s="312"/>
      <c r="BQ732" s="312"/>
      <c r="BR732" s="312"/>
      <c r="BS732" s="312"/>
      <c r="BT732" s="312"/>
      <c r="BU732" s="312"/>
      <c r="BV732" s="312"/>
      <c r="BW732" s="312"/>
      <c r="BX732" s="312"/>
      <c r="BY732" s="312"/>
      <c r="BZ732" s="312"/>
      <c r="CA732" s="312"/>
      <c r="CB732" s="312"/>
      <c r="CC732" s="312"/>
      <c r="CD732" s="312"/>
      <c r="CE732" s="312"/>
      <c r="CF732" s="312"/>
    </row>
    <row r="733" spans="1:84" s="305" customFormat="1" ht="12.65" customHeight="1" x14ac:dyDescent="0.35">
      <c r="A733" s="326" t="s">
        <v>1288</v>
      </c>
      <c r="B733" s="350">
        <v>899</v>
      </c>
      <c r="C733" s="353">
        <v>18.5</v>
      </c>
      <c r="D733" s="350">
        <v>1824438</v>
      </c>
      <c r="E733" s="350">
        <v>485665</v>
      </c>
      <c r="F733" s="350">
        <v>101915</v>
      </c>
      <c r="G733" s="350">
        <v>147711</v>
      </c>
      <c r="H733" s="350">
        <v>1852</v>
      </c>
      <c r="I733" s="350">
        <v>8557</v>
      </c>
      <c r="J733" s="350">
        <v>203212</v>
      </c>
      <c r="K733" s="350">
        <v>3083</v>
      </c>
      <c r="L733" s="350">
        <v>452</v>
      </c>
      <c r="M733" s="350">
        <v>0</v>
      </c>
      <c r="N733" s="350">
        <v>9921924</v>
      </c>
      <c r="O733" s="350">
        <v>8200623</v>
      </c>
      <c r="P733" s="350">
        <v>6510</v>
      </c>
      <c r="Q733" s="350">
        <v>4914</v>
      </c>
      <c r="R733" s="350">
        <v>6510</v>
      </c>
      <c r="S733" s="350">
        <v>36140</v>
      </c>
      <c r="T733" s="353">
        <v>18.5</v>
      </c>
      <c r="U733" s="350"/>
      <c r="V733" s="312"/>
      <c r="W733" s="312"/>
      <c r="X733" s="350"/>
      <c r="Y733" s="350"/>
      <c r="Z733" s="350">
        <v>2310987</v>
      </c>
      <c r="AA733" s="312"/>
      <c r="AB733" s="312"/>
      <c r="AC733" s="312"/>
      <c r="AD733" s="312"/>
      <c r="AE733" s="312"/>
      <c r="AF733" s="312"/>
      <c r="AG733" s="312"/>
      <c r="AH733" s="312"/>
      <c r="AI733" s="312"/>
      <c r="AJ733" s="312"/>
      <c r="AK733" s="312"/>
      <c r="AL733" s="312"/>
      <c r="AM733" s="312"/>
      <c r="AN733" s="312"/>
      <c r="AO733" s="312"/>
      <c r="AP733" s="312"/>
      <c r="AQ733" s="312"/>
      <c r="AR733" s="312"/>
      <c r="AS733" s="312"/>
      <c r="AT733" s="312"/>
      <c r="AU733" s="312"/>
      <c r="AV733" s="312"/>
      <c r="AW733" s="312"/>
      <c r="AX733" s="312"/>
      <c r="AY733" s="312"/>
      <c r="AZ733" s="312"/>
      <c r="BA733" s="312"/>
      <c r="BB733" s="312"/>
      <c r="BC733" s="312"/>
      <c r="BD733" s="312"/>
      <c r="BE733" s="312"/>
      <c r="BF733" s="312"/>
      <c r="BG733" s="312"/>
      <c r="BH733" s="312"/>
      <c r="BI733" s="312"/>
      <c r="BJ733" s="312"/>
      <c r="BK733" s="312"/>
      <c r="BL733" s="312"/>
      <c r="BM733" s="312"/>
      <c r="BN733" s="312"/>
      <c r="BO733" s="312"/>
      <c r="BP733" s="312"/>
      <c r="BQ733" s="312"/>
      <c r="BR733" s="312"/>
      <c r="BS733" s="312"/>
      <c r="BT733" s="312"/>
      <c r="BU733" s="312"/>
      <c r="BV733" s="312"/>
      <c r="BW733" s="312"/>
      <c r="BX733" s="312"/>
      <c r="BY733" s="312"/>
      <c r="BZ733" s="312"/>
      <c r="CA733" s="312"/>
      <c r="CB733" s="312"/>
      <c r="CC733" s="312"/>
      <c r="CD733" s="312"/>
      <c r="CE733" s="312"/>
      <c r="CF733" s="312"/>
    </row>
    <row r="734" spans="1:84" s="305" customFormat="1" ht="12.65" customHeight="1" x14ac:dyDescent="0.35">
      <c r="A734" s="326" t="s">
        <v>1289</v>
      </c>
      <c r="B734" s="350">
        <v>0</v>
      </c>
      <c r="C734" s="353">
        <v>0</v>
      </c>
      <c r="D734" s="350">
        <v>0</v>
      </c>
      <c r="E734" s="350">
        <v>0</v>
      </c>
      <c r="F734" s="350">
        <v>0</v>
      </c>
      <c r="G734" s="350">
        <v>0</v>
      </c>
      <c r="H734" s="350">
        <v>0</v>
      </c>
      <c r="I734" s="350">
        <v>0</v>
      </c>
      <c r="J734" s="350">
        <v>0</v>
      </c>
      <c r="K734" s="350">
        <v>0</v>
      </c>
      <c r="L734" s="350">
        <v>0</v>
      </c>
      <c r="M734" s="350">
        <v>0</v>
      </c>
      <c r="N734" s="350">
        <v>0</v>
      </c>
      <c r="O734" s="350">
        <v>0</v>
      </c>
      <c r="P734" s="350">
        <v>0</v>
      </c>
      <c r="Q734" s="350">
        <v>0</v>
      </c>
      <c r="R734" s="350">
        <v>0</v>
      </c>
      <c r="S734" s="350">
        <v>0</v>
      </c>
      <c r="T734" s="353">
        <v>0</v>
      </c>
      <c r="U734" s="350"/>
      <c r="V734" s="312"/>
      <c r="W734" s="312"/>
      <c r="X734" s="350"/>
      <c r="Y734" s="350"/>
      <c r="Z734" s="350">
        <v>0</v>
      </c>
      <c r="AA734" s="312"/>
      <c r="AB734" s="312"/>
      <c r="AC734" s="312"/>
      <c r="AD734" s="312"/>
      <c r="AE734" s="312"/>
      <c r="AF734" s="312"/>
      <c r="AG734" s="312"/>
      <c r="AH734" s="312"/>
      <c r="AI734" s="312"/>
      <c r="AJ734" s="312"/>
      <c r="AK734" s="312"/>
      <c r="AL734" s="312"/>
      <c r="AM734" s="312"/>
      <c r="AN734" s="312"/>
      <c r="AO734" s="312"/>
      <c r="AP734" s="312"/>
      <c r="AQ734" s="312"/>
      <c r="AR734" s="312"/>
      <c r="AS734" s="312"/>
      <c r="AT734" s="312"/>
      <c r="AU734" s="312"/>
      <c r="AV734" s="312"/>
      <c r="AW734" s="312"/>
      <c r="AX734" s="312"/>
      <c r="AY734" s="312"/>
      <c r="AZ734" s="312"/>
      <c r="BA734" s="312"/>
      <c r="BB734" s="312"/>
      <c r="BC734" s="312"/>
      <c r="BD734" s="312"/>
      <c r="BE734" s="312"/>
      <c r="BF734" s="312"/>
      <c r="BG734" s="312"/>
      <c r="BH734" s="312"/>
      <c r="BI734" s="312"/>
      <c r="BJ734" s="312"/>
      <c r="BK734" s="312"/>
      <c r="BL734" s="312"/>
      <c r="BM734" s="312"/>
      <c r="BN734" s="312"/>
      <c r="BO734" s="312"/>
      <c r="BP734" s="312"/>
      <c r="BQ734" s="312"/>
      <c r="BR734" s="312"/>
      <c r="BS734" s="312"/>
      <c r="BT734" s="312"/>
      <c r="BU734" s="312"/>
      <c r="BV734" s="312"/>
      <c r="BW734" s="312"/>
      <c r="BX734" s="312"/>
      <c r="BY734" s="312"/>
      <c r="BZ734" s="312"/>
      <c r="CA734" s="312"/>
      <c r="CB734" s="312"/>
      <c r="CC734" s="312"/>
      <c r="CD734" s="312"/>
      <c r="CE734" s="312"/>
      <c r="CF734" s="312"/>
    </row>
    <row r="735" spans="1:84" s="305" customFormat="1" ht="12.65" customHeight="1" x14ac:dyDescent="0.35">
      <c r="A735" s="326" t="s">
        <v>1290</v>
      </c>
      <c r="B735" s="350">
        <v>3291</v>
      </c>
      <c r="C735" s="353">
        <v>49.03</v>
      </c>
      <c r="D735" s="350">
        <v>4887238</v>
      </c>
      <c r="E735" s="350">
        <v>1264561</v>
      </c>
      <c r="F735" s="350">
        <v>100097</v>
      </c>
      <c r="G735" s="350">
        <v>138744</v>
      </c>
      <c r="H735" s="350">
        <v>1389</v>
      </c>
      <c r="I735" s="350">
        <v>427347</v>
      </c>
      <c r="J735" s="350">
        <v>600265</v>
      </c>
      <c r="K735" s="350">
        <v>7707</v>
      </c>
      <c r="L735" s="350">
        <v>25731</v>
      </c>
      <c r="M735" s="350">
        <v>0</v>
      </c>
      <c r="N735" s="350">
        <v>18372625</v>
      </c>
      <c r="O735" s="350">
        <v>14603312</v>
      </c>
      <c r="P735" s="350">
        <v>19229</v>
      </c>
      <c r="Q735" s="350">
        <v>16849</v>
      </c>
      <c r="R735" s="350">
        <v>19229</v>
      </c>
      <c r="S735" s="350">
        <v>61406</v>
      </c>
      <c r="T735" s="353">
        <v>49.03</v>
      </c>
      <c r="U735" s="350"/>
      <c r="V735" s="312"/>
      <c r="W735" s="312"/>
      <c r="X735" s="350"/>
      <c r="Y735" s="350"/>
      <c r="Z735" s="350">
        <v>5950701</v>
      </c>
      <c r="AA735" s="312"/>
      <c r="AB735" s="312"/>
      <c r="AC735" s="312"/>
      <c r="AD735" s="312"/>
      <c r="AE735" s="312"/>
      <c r="AF735" s="312"/>
      <c r="AG735" s="312"/>
      <c r="AH735" s="312"/>
      <c r="AI735" s="312"/>
      <c r="AJ735" s="312"/>
      <c r="AK735" s="312"/>
      <c r="AL735" s="312"/>
      <c r="AM735" s="312"/>
      <c r="AN735" s="312"/>
      <c r="AO735" s="312"/>
      <c r="AP735" s="312"/>
      <c r="AQ735" s="312"/>
      <c r="AR735" s="312"/>
      <c r="AS735" s="312"/>
      <c r="AT735" s="312"/>
      <c r="AU735" s="312"/>
      <c r="AV735" s="312"/>
      <c r="AW735" s="312"/>
      <c r="AX735" s="312"/>
      <c r="AY735" s="312"/>
      <c r="AZ735" s="312"/>
      <c r="BA735" s="312"/>
      <c r="BB735" s="312"/>
      <c r="BC735" s="312"/>
      <c r="BD735" s="312"/>
      <c r="BE735" s="312"/>
      <c r="BF735" s="312"/>
      <c r="BG735" s="312"/>
      <c r="BH735" s="312"/>
      <c r="BI735" s="312"/>
      <c r="BJ735" s="312"/>
      <c r="BK735" s="312"/>
      <c r="BL735" s="312"/>
      <c r="BM735" s="312"/>
      <c r="BN735" s="312"/>
      <c r="BO735" s="312"/>
      <c r="BP735" s="312"/>
      <c r="BQ735" s="312"/>
      <c r="BR735" s="312"/>
      <c r="BS735" s="312"/>
      <c r="BT735" s="312"/>
      <c r="BU735" s="312"/>
      <c r="BV735" s="312"/>
      <c r="BW735" s="312"/>
      <c r="BX735" s="312"/>
      <c r="BY735" s="312"/>
      <c r="BZ735" s="312"/>
      <c r="CA735" s="312"/>
      <c r="CB735" s="312"/>
      <c r="CC735" s="312"/>
      <c r="CD735" s="312"/>
      <c r="CE735" s="312"/>
      <c r="CF735" s="312"/>
    </row>
    <row r="736" spans="1:84" ht="12.65" customHeight="1" x14ac:dyDescent="0.35">
      <c r="A736" s="326" t="s">
        <v>1291</v>
      </c>
      <c r="B736" s="350">
        <v>0</v>
      </c>
      <c r="C736" s="353">
        <v>0</v>
      </c>
      <c r="D736" s="350">
        <v>0</v>
      </c>
      <c r="E736" s="350">
        <v>0</v>
      </c>
      <c r="F736" s="350">
        <v>0</v>
      </c>
      <c r="G736" s="350">
        <v>0</v>
      </c>
      <c r="H736" s="350">
        <v>0</v>
      </c>
      <c r="I736" s="350">
        <v>0</v>
      </c>
      <c r="J736" s="350">
        <v>0</v>
      </c>
      <c r="K736" s="350">
        <v>0</v>
      </c>
      <c r="L736" s="350">
        <v>0</v>
      </c>
      <c r="M736" s="350">
        <v>0</v>
      </c>
      <c r="N736" s="350">
        <v>0</v>
      </c>
      <c r="O736" s="350">
        <v>0</v>
      </c>
      <c r="P736" s="350">
        <v>0</v>
      </c>
      <c r="Q736" s="350">
        <v>0</v>
      </c>
      <c r="R736" s="350">
        <v>0</v>
      </c>
      <c r="S736" s="350">
        <v>0</v>
      </c>
      <c r="T736" s="353">
        <v>0</v>
      </c>
      <c r="U736" s="350"/>
      <c r="V736" s="312"/>
      <c r="W736" s="312"/>
      <c r="X736" s="350"/>
      <c r="Y736" s="350"/>
      <c r="Z736" s="350">
        <v>0</v>
      </c>
      <c r="AA736" s="312"/>
      <c r="AB736" s="312"/>
      <c r="AC736" s="312"/>
      <c r="AD736" s="312"/>
      <c r="AE736" s="312"/>
      <c r="AF736" s="312"/>
      <c r="AG736" s="312"/>
      <c r="AH736" s="312"/>
      <c r="AI736" s="312"/>
      <c r="AJ736" s="312"/>
      <c r="AK736" s="312"/>
      <c r="AL736" s="312"/>
      <c r="AM736" s="312"/>
      <c r="AN736" s="312"/>
      <c r="AO736" s="312"/>
      <c r="AP736" s="312"/>
      <c r="AQ736" s="312"/>
      <c r="AR736" s="312"/>
      <c r="AS736" s="312"/>
      <c r="AT736" s="312"/>
      <c r="AU736" s="312"/>
      <c r="AV736" s="312"/>
      <c r="AW736" s="312"/>
      <c r="AX736" s="312"/>
      <c r="AY736" s="312"/>
      <c r="AZ736" s="312"/>
      <c r="BA736" s="312"/>
      <c r="BB736" s="312"/>
      <c r="BC736" s="312"/>
      <c r="BD736" s="312"/>
      <c r="BE736" s="312"/>
      <c r="BF736" s="312"/>
      <c r="BG736" s="312"/>
      <c r="BH736" s="312"/>
      <c r="BI736" s="312"/>
      <c r="BJ736" s="312"/>
      <c r="BK736" s="312"/>
      <c r="BL736" s="312"/>
      <c r="BM736" s="312"/>
      <c r="BN736" s="312"/>
      <c r="BO736" s="312"/>
      <c r="BP736" s="312"/>
      <c r="BQ736" s="312"/>
      <c r="BR736" s="312"/>
      <c r="BS736" s="312"/>
      <c r="BT736" s="312"/>
      <c r="BU736" s="312"/>
      <c r="BV736" s="312"/>
      <c r="BW736" s="312"/>
      <c r="BX736" s="312"/>
      <c r="BY736" s="312"/>
      <c r="BZ736" s="312"/>
      <c r="CA736" s="312"/>
      <c r="CB736" s="312"/>
      <c r="CC736" s="312"/>
      <c r="CD736" s="312"/>
      <c r="CE736" s="312"/>
      <c r="CF736" s="312"/>
    </row>
    <row r="737" spans="1:83" ht="12.65" customHeight="1" x14ac:dyDescent="0.35">
      <c r="A737" s="326" t="s">
        <v>1292</v>
      </c>
      <c r="B737" s="350">
        <v>0</v>
      </c>
      <c r="C737" s="353">
        <v>0</v>
      </c>
      <c r="D737" s="350">
        <v>0</v>
      </c>
      <c r="E737" s="350">
        <v>0</v>
      </c>
      <c r="F737" s="350">
        <v>0</v>
      </c>
      <c r="G737" s="350">
        <v>0</v>
      </c>
      <c r="H737" s="350">
        <v>0</v>
      </c>
      <c r="I737" s="350">
        <v>0</v>
      </c>
      <c r="J737" s="350">
        <v>0</v>
      </c>
      <c r="K737" s="350">
        <v>0</v>
      </c>
      <c r="L737" s="350">
        <v>0</v>
      </c>
      <c r="M737" s="350">
        <v>0</v>
      </c>
      <c r="N737" s="350">
        <v>0</v>
      </c>
      <c r="O737" s="350">
        <v>0</v>
      </c>
      <c r="P737" s="350">
        <v>0</v>
      </c>
      <c r="Q737" s="350">
        <v>0</v>
      </c>
      <c r="R737" s="350">
        <v>0</v>
      </c>
      <c r="S737" s="350">
        <v>0</v>
      </c>
      <c r="T737" s="353">
        <v>0</v>
      </c>
      <c r="U737" s="350"/>
      <c r="V737" s="312"/>
      <c r="W737" s="312"/>
      <c r="X737" s="350"/>
      <c r="Y737" s="350"/>
      <c r="Z737" s="350">
        <v>0</v>
      </c>
      <c r="AA737" s="306"/>
      <c r="AB737" s="306"/>
      <c r="AC737" s="306"/>
      <c r="AD737" s="306"/>
      <c r="AE737" s="306"/>
      <c r="AF737" s="306"/>
      <c r="AG737" s="306"/>
      <c r="AH737" s="306"/>
      <c r="AI737" s="306"/>
      <c r="AJ737" s="306"/>
      <c r="AK737" s="306"/>
      <c r="AL737" s="306"/>
      <c r="AM737" s="306"/>
      <c r="AN737" s="306"/>
      <c r="AO737" s="306"/>
      <c r="AP737" s="306"/>
      <c r="AQ737" s="306"/>
      <c r="AR737" s="306"/>
      <c r="AS737" s="306"/>
      <c r="AT737" s="306"/>
      <c r="AU737" s="306"/>
      <c r="AV737" s="306"/>
      <c r="AW737" s="306"/>
      <c r="AX737" s="306"/>
      <c r="AY737" s="306"/>
      <c r="AZ737" s="306"/>
      <c r="BA737" s="306"/>
      <c r="BB737" s="306"/>
      <c r="BC737" s="306"/>
      <c r="BD737" s="306"/>
      <c r="BE737" s="306"/>
      <c r="BF737" s="306"/>
      <c r="BG737" s="306"/>
      <c r="BH737" s="306"/>
      <c r="BI737" s="306"/>
      <c r="BJ737" s="306"/>
      <c r="BK737" s="306"/>
      <c r="BL737" s="306"/>
      <c r="BM737" s="306"/>
      <c r="BN737" s="306"/>
      <c r="BO737" s="306"/>
      <c r="BP737" s="306"/>
      <c r="BQ737" s="306"/>
      <c r="BR737" s="306"/>
      <c r="BS737" s="306"/>
      <c r="BT737" s="306"/>
      <c r="BU737" s="306"/>
      <c r="BV737" s="306"/>
      <c r="BW737" s="306"/>
      <c r="BX737" s="306"/>
      <c r="BY737" s="306"/>
      <c r="BZ737" s="306"/>
      <c r="CA737" s="306"/>
      <c r="CB737" s="306"/>
      <c r="CC737" s="306"/>
      <c r="CD737" s="306"/>
      <c r="CE737" s="306"/>
    </row>
    <row r="738" spans="1:83" ht="12.65" customHeight="1" x14ac:dyDescent="0.35">
      <c r="A738" s="326" t="s">
        <v>1293</v>
      </c>
      <c r="B738" s="350">
        <v>0</v>
      </c>
      <c r="C738" s="353">
        <v>0</v>
      </c>
      <c r="D738" s="350">
        <v>0</v>
      </c>
      <c r="E738" s="350">
        <v>0</v>
      </c>
      <c r="F738" s="350">
        <v>0</v>
      </c>
      <c r="G738" s="350">
        <v>0</v>
      </c>
      <c r="H738" s="350">
        <v>0</v>
      </c>
      <c r="I738" s="350">
        <v>0</v>
      </c>
      <c r="J738" s="350">
        <v>0</v>
      </c>
      <c r="K738" s="350">
        <v>0</v>
      </c>
      <c r="L738" s="350">
        <v>0</v>
      </c>
      <c r="M738" s="350">
        <v>0</v>
      </c>
      <c r="N738" s="350">
        <v>0</v>
      </c>
      <c r="O738" s="350">
        <v>0</v>
      </c>
      <c r="P738" s="350">
        <v>0</v>
      </c>
      <c r="Q738" s="350">
        <v>0</v>
      </c>
      <c r="R738" s="350">
        <v>0</v>
      </c>
      <c r="S738" s="350">
        <v>0</v>
      </c>
      <c r="T738" s="353">
        <v>0</v>
      </c>
      <c r="U738" s="350"/>
      <c r="V738" s="312"/>
      <c r="W738" s="312"/>
      <c r="X738" s="350"/>
      <c r="Y738" s="350"/>
      <c r="Z738" s="350">
        <v>0</v>
      </c>
      <c r="AA738" s="306"/>
      <c r="AB738" s="306"/>
      <c r="AC738" s="306"/>
      <c r="AD738" s="306"/>
      <c r="AE738" s="306"/>
      <c r="AF738" s="306"/>
      <c r="AG738" s="306"/>
      <c r="AH738" s="306"/>
      <c r="AI738" s="306"/>
      <c r="AJ738" s="306"/>
      <c r="AK738" s="306"/>
      <c r="AL738" s="306"/>
      <c r="AM738" s="306"/>
      <c r="AN738" s="306"/>
      <c r="AO738" s="306"/>
      <c r="AP738" s="306"/>
      <c r="AQ738" s="306"/>
      <c r="AR738" s="306"/>
      <c r="AS738" s="306"/>
      <c r="AT738" s="306"/>
      <c r="AU738" s="306"/>
      <c r="AV738" s="306"/>
      <c r="AW738" s="306"/>
      <c r="AX738" s="306"/>
      <c r="AY738" s="306"/>
      <c r="AZ738" s="306"/>
      <c r="BA738" s="306"/>
      <c r="BB738" s="306"/>
      <c r="BC738" s="306"/>
      <c r="BD738" s="306"/>
      <c r="BE738" s="306"/>
      <c r="BF738" s="306"/>
      <c r="BG738" s="306"/>
      <c r="BH738" s="306"/>
      <c r="BI738" s="306"/>
      <c r="BJ738" s="306"/>
      <c r="BK738" s="306"/>
      <c r="BL738" s="306"/>
      <c r="BM738" s="306"/>
      <c r="BN738" s="306"/>
      <c r="BO738" s="306"/>
      <c r="BP738" s="306"/>
      <c r="BQ738" s="306"/>
      <c r="BR738" s="306"/>
      <c r="BS738" s="306"/>
      <c r="BT738" s="306"/>
      <c r="BU738" s="306"/>
      <c r="BV738" s="306"/>
      <c r="BW738" s="306"/>
      <c r="BX738" s="306"/>
      <c r="BY738" s="306"/>
      <c r="BZ738" s="306"/>
      <c r="CA738" s="306"/>
      <c r="CB738" s="306"/>
      <c r="CC738" s="306"/>
      <c r="CD738" s="306"/>
      <c r="CE738" s="306"/>
    </row>
    <row r="739" spans="1:83" ht="12.65" customHeight="1" x14ac:dyDescent="0.35">
      <c r="A739" s="326" t="s">
        <v>1294</v>
      </c>
      <c r="B739" s="350">
        <v>0</v>
      </c>
      <c r="C739" s="353">
        <v>0</v>
      </c>
      <c r="D739" s="350">
        <v>0</v>
      </c>
      <c r="E739" s="350">
        <v>0</v>
      </c>
      <c r="F739" s="350">
        <v>0</v>
      </c>
      <c r="G739" s="350">
        <v>0</v>
      </c>
      <c r="H739" s="350">
        <v>0</v>
      </c>
      <c r="I739" s="350">
        <v>0</v>
      </c>
      <c r="J739" s="350">
        <v>0</v>
      </c>
      <c r="K739" s="350">
        <v>0</v>
      </c>
      <c r="L739" s="350">
        <v>0</v>
      </c>
      <c r="M739" s="350">
        <v>0</v>
      </c>
      <c r="N739" s="350">
        <v>0</v>
      </c>
      <c r="O739" s="350">
        <v>0</v>
      </c>
      <c r="P739" s="350">
        <v>0</v>
      </c>
      <c r="Q739" s="350">
        <v>0</v>
      </c>
      <c r="R739" s="350">
        <v>0</v>
      </c>
      <c r="S739" s="350">
        <v>0</v>
      </c>
      <c r="T739" s="353">
        <v>0</v>
      </c>
      <c r="U739" s="350"/>
      <c r="V739" s="312"/>
      <c r="W739" s="312"/>
      <c r="X739" s="350"/>
      <c r="Y739" s="350"/>
      <c r="Z739" s="350">
        <v>0</v>
      </c>
      <c r="AA739" s="306"/>
      <c r="AB739" s="306"/>
      <c r="AC739" s="306"/>
      <c r="AD739" s="306"/>
      <c r="AE739" s="306"/>
      <c r="AF739" s="306"/>
      <c r="AG739" s="306"/>
      <c r="AH739" s="306"/>
      <c r="AI739" s="306"/>
      <c r="AJ739" s="306"/>
      <c r="AK739" s="306"/>
      <c r="AL739" s="306"/>
      <c r="AM739" s="306"/>
      <c r="AN739" s="306"/>
      <c r="AO739" s="306"/>
      <c r="AP739" s="306"/>
      <c r="AQ739" s="306"/>
      <c r="AR739" s="306"/>
      <c r="AS739" s="306"/>
      <c r="AT739" s="306"/>
      <c r="AU739" s="306"/>
      <c r="AV739" s="306"/>
      <c r="AW739" s="306"/>
      <c r="AX739" s="306"/>
      <c r="AY739" s="306"/>
      <c r="AZ739" s="306"/>
      <c r="BA739" s="306"/>
      <c r="BB739" s="306"/>
      <c r="BC739" s="306"/>
      <c r="BD739" s="306"/>
      <c r="BE739" s="306"/>
      <c r="BF739" s="306"/>
      <c r="BG739" s="306"/>
      <c r="BH739" s="306"/>
      <c r="BI739" s="306"/>
      <c r="BJ739" s="306"/>
      <c r="BK739" s="306"/>
      <c r="BL739" s="306"/>
      <c r="BM739" s="306"/>
      <c r="BN739" s="306"/>
      <c r="BO739" s="306"/>
      <c r="BP739" s="306"/>
      <c r="BQ739" s="306"/>
      <c r="BR739" s="306"/>
      <c r="BS739" s="306"/>
      <c r="BT739" s="306"/>
      <c r="BU739" s="306"/>
      <c r="BV739" s="306"/>
      <c r="BW739" s="306"/>
      <c r="BX739" s="306"/>
      <c r="BY739" s="306"/>
      <c r="BZ739" s="306"/>
      <c r="CA739" s="306"/>
      <c r="CB739" s="306"/>
      <c r="CC739" s="306"/>
      <c r="CD739" s="306"/>
      <c r="CE739" s="306"/>
    </row>
    <row r="740" spans="1:83" ht="12.65" customHeight="1" x14ac:dyDescent="0.35">
      <c r="A740" s="326" t="s">
        <v>1295</v>
      </c>
      <c r="B740" s="350">
        <v>582</v>
      </c>
      <c r="C740" s="353">
        <v>0</v>
      </c>
      <c r="D740" s="350">
        <v>0</v>
      </c>
      <c r="E740" s="350">
        <v>0</v>
      </c>
      <c r="F740" s="350">
        <v>0</v>
      </c>
      <c r="G740" s="350">
        <v>24966</v>
      </c>
      <c r="H740" s="350">
        <v>0</v>
      </c>
      <c r="I740" s="350">
        <v>3506</v>
      </c>
      <c r="J740" s="350">
        <v>15028</v>
      </c>
      <c r="K740" s="350">
        <v>0</v>
      </c>
      <c r="L740" s="350">
        <v>2242</v>
      </c>
      <c r="M740" s="350">
        <v>0</v>
      </c>
      <c r="N740" s="350">
        <v>1023927</v>
      </c>
      <c r="O740" s="350">
        <v>914225</v>
      </c>
      <c r="P740" s="350">
        <v>481</v>
      </c>
      <c r="Q740" s="350">
        <v>0</v>
      </c>
      <c r="R740" s="350">
        <v>481</v>
      </c>
      <c r="S740" s="350">
        <v>0</v>
      </c>
      <c r="T740" s="353">
        <v>0</v>
      </c>
      <c r="U740" s="350"/>
      <c r="V740" s="312"/>
      <c r="W740" s="312"/>
      <c r="X740" s="350"/>
      <c r="Y740" s="350"/>
      <c r="Z740" s="350">
        <v>95896</v>
      </c>
      <c r="AA740" s="306"/>
      <c r="AB740" s="306"/>
      <c r="AC740" s="306"/>
      <c r="AD740" s="306"/>
      <c r="AE740" s="306"/>
      <c r="AF740" s="306"/>
      <c r="AG740" s="306"/>
      <c r="AH740" s="306"/>
      <c r="AI740" s="306"/>
      <c r="AJ740" s="306"/>
      <c r="AK740" s="306"/>
      <c r="AL740" s="306"/>
      <c r="AM740" s="306"/>
      <c r="AN740" s="306"/>
      <c r="AO740" s="306"/>
      <c r="AP740" s="306"/>
      <c r="AQ740" s="306"/>
      <c r="AR740" s="306"/>
      <c r="AS740" s="306"/>
      <c r="AT740" s="306"/>
      <c r="AU740" s="306"/>
      <c r="AV740" s="306"/>
      <c r="AW740" s="306"/>
      <c r="AX740" s="306"/>
      <c r="AY740" s="306"/>
      <c r="AZ740" s="306"/>
      <c r="BA740" s="306"/>
      <c r="BB740" s="306"/>
      <c r="BC740" s="306"/>
      <c r="BD740" s="306"/>
      <c r="BE740" s="306"/>
      <c r="BF740" s="306"/>
      <c r="BG740" s="306"/>
      <c r="BH740" s="306"/>
      <c r="BI740" s="306"/>
      <c r="BJ740" s="306"/>
      <c r="BK740" s="306"/>
      <c r="BL740" s="306"/>
      <c r="BM740" s="306"/>
      <c r="BN740" s="306"/>
      <c r="BO740" s="306"/>
      <c r="BP740" s="306"/>
      <c r="BQ740" s="306"/>
      <c r="BR740" s="306"/>
      <c r="BS740" s="306"/>
      <c r="BT740" s="306"/>
      <c r="BU740" s="306"/>
      <c r="BV740" s="306"/>
      <c r="BW740" s="306"/>
      <c r="BX740" s="306"/>
      <c r="BY740" s="306"/>
      <c r="BZ740" s="306"/>
      <c r="CA740" s="306"/>
      <c r="CB740" s="306"/>
      <c r="CC740" s="306"/>
      <c r="CD740" s="306"/>
      <c r="CE740" s="306"/>
    </row>
    <row r="741" spans="1:83" ht="12.65" customHeight="1" x14ac:dyDescent="0.35">
      <c r="A741" s="326" t="s">
        <v>1296</v>
      </c>
      <c r="B741" s="350">
        <v>0</v>
      </c>
      <c r="C741" s="353">
        <v>0</v>
      </c>
      <c r="D741" s="350">
        <v>0</v>
      </c>
      <c r="E741" s="350">
        <v>0</v>
      </c>
      <c r="F741" s="350">
        <v>0</v>
      </c>
      <c r="G741" s="350">
        <v>0</v>
      </c>
      <c r="H741" s="350">
        <v>0</v>
      </c>
      <c r="I741" s="350">
        <v>0</v>
      </c>
      <c r="J741" s="350">
        <v>0</v>
      </c>
      <c r="K741" s="350">
        <v>0</v>
      </c>
      <c r="L741" s="350">
        <v>0</v>
      </c>
      <c r="M741" s="350">
        <v>0</v>
      </c>
      <c r="N741" s="350">
        <v>0</v>
      </c>
      <c r="O741" s="350">
        <v>0</v>
      </c>
      <c r="P741" s="350">
        <v>0</v>
      </c>
      <c r="Q741" s="350">
        <v>0</v>
      </c>
      <c r="R741" s="350">
        <v>0</v>
      </c>
      <c r="S741" s="350">
        <v>0</v>
      </c>
      <c r="T741" s="353">
        <v>0</v>
      </c>
      <c r="U741" s="350"/>
      <c r="V741" s="312"/>
      <c r="W741" s="312"/>
      <c r="X741" s="350"/>
      <c r="Y741" s="350"/>
      <c r="Z741" s="350">
        <v>0</v>
      </c>
      <c r="AA741" s="306"/>
      <c r="AB741" s="306"/>
      <c r="AC741" s="306"/>
      <c r="AD741" s="306"/>
      <c r="AE741" s="306"/>
      <c r="AF741" s="306"/>
      <c r="AG741" s="306"/>
      <c r="AH741" s="306"/>
      <c r="AI741" s="306"/>
      <c r="AJ741" s="306"/>
      <c r="AK741" s="306"/>
      <c r="AL741" s="306"/>
      <c r="AM741" s="306"/>
      <c r="AN741" s="306"/>
      <c r="AO741" s="306"/>
      <c r="AP741" s="306"/>
      <c r="AQ741" s="306"/>
      <c r="AR741" s="306"/>
      <c r="AS741" s="306"/>
      <c r="AT741" s="306"/>
      <c r="AU741" s="306"/>
      <c r="AV741" s="306"/>
      <c r="AW741" s="306"/>
      <c r="AX741" s="306"/>
      <c r="AY741" s="306"/>
      <c r="AZ741" s="306"/>
      <c r="BA741" s="306"/>
      <c r="BB741" s="306"/>
      <c r="BC741" s="306"/>
      <c r="BD741" s="306"/>
      <c r="BE741" s="306"/>
      <c r="BF741" s="306"/>
      <c r="BG741" s="306"/>
      <c r="BH741" s="306"/>
      <c r="BI741" s="306"/>
      <c r="BJ741" s="306"/>
      <c r="BK741" s="306"/>
      <c r="BL741" s="306"/>
      <c r="BM741" s="306"/>
      <c r="BN741" s="306"/>
      <c r="BO741" s="306"/>
      <c r="BP741" s="306"/>
      <c r="BQ741" s="306"/>
      <c r="BR741" s="306"/>
      <c r="BS741" s="306"/>
      <c r="BT741" s="306"/>
      <c r="BU741" s="306"/>
      <c r="BV741" s="306"/>
      <c r="BW741" s="306"/>
      <c r="BX741" s="306"/>
      <c r="BY741" s="306"/>
      <c r="BZ741" s="306"/>
      <c r="CA741" s="306"/>
      <c r="CB741" s="306"/>
      <c r="CC741" s="306"/>
      <c r="CD741" s="306"/>
      <c r="CE741" s="306"/>
    </row>
    <row r="742" spans="1:83" ht="12.65" customHeight="1" x14ac:dyDescent="0.35">
      <c r="A742" s="326" t="s">
        <v>1297</v>
      </c>
      <c r="B742" s="350">
        <v>0</v>
      </c>
      <c r="C742" s="353">
        <v>0</v>
      </c>
      <c r="D742" s="350">
        <v>0</v>
      </c>
      <c r="E742" s="350">
        <v>0</v>
      </c>
      <c r="F742" s="350">
        <v>0</v>
      </c>
      <c r="G742" s="350">
        <v>0</v>
      </c>
      <c r="H742" s="350">
        <v>0</v>
      </c>
      <c r="I742" s="350">
        <v>0</v>
      </c>
      <c r="J742" s="350">
        <v>0</v>
      </c>
      <c r="K742" s="350">
        <v>0</v>
      </c>
      <c r="L742" s="350">
        <v>0</v>
      </c>
      <c r="M742" s="350">
        <v>0</v>
      </c>
      <c r="N742" s="350">
        <v>0</v>
      </c>
      <c r="O742" s="350">
        <v>0</v>
      </c>
      <c r="P742" s="350">
        <v>0</v>
      </c>
      <c r="Q742" s="350">
        <v>0</v>
      </c>
      <c r="R742" s="350">
        <v>0</v>
      </c>
      <c r="S742" s="350">
        <v>0</v>
      </c>
      <c r="T742" s="353">
        <v>0</v>
      </c>
      <c r="U742" s="350"/>
      <c r="V742" s="312"/>
      <c r="W742" s="312"/>
      <c r="X742" s="350"/>
      <c r="Y742" s="350"/>
      <c r="Z742" s="350">
        <v>0</v>
      </c>
      <c r="AA742" s="306"/>
      <c r="AB742" s="306"/>
      <c r="AC742" s="306"/>
      <c r="AD742" s="306"/>
      <c r="AE742" s="306"/>
      <c r="AF742" s="306"/>
      <c r="AG742" s="306"/>
      <c r="AH742" s="306"/>
      <c r="AI742" s="306"/>
      <c r="AJ742" s="306"/>
      <c r="AK742" s="306"/>
      <c r="AL742" s="306"/>
      <c r="AM742" s="306"/>
      <c r="AN742" s="306"/>
      <c r="AO742" s="306"/>
      <c r="AP742" s="306"/>
      <c r="AQ742" s="306"/>
      <c r="AR742" s="306"/>
      <c r="AS742" s="306"/>
      <c r="AT742" s="306"/>
      <c r="AU742" s="306"/>
      <c r="AV742" s="306"/>
      <c r="AW742" s="306"/>
      <c r="AX742" s="306"/>
      <c r="AY742" s="306"/>
      <c r="AZ742" s="306"/>
      <c r="BA742" s="306"/>
      <c r="BB742" s="306"/>
      <c r="BC742" s="306"/>
      <c r="BD742" s="306"/>
      <c r="BE742" s="306"/>
      <c r="BF742" s="306"/>
      <c r="BG742" s="306"/>
      <c r="BH742" s="306"/>
      <c r="BI742" s="306"/>
      <c r="BJ742" s="306"/>
      <c r="BK742" s="306"/>
      <c r="BL742" s="306"/>
      <c r="BM742" s="306"/>
      <c r="BN742" s="306"/>
      <c r="BO742" s="306"/>
      <c r="BP742" s="306"/>
      <c r="BQ742" s="306"/>
      <c r="BR742" s="306"/>
      <c r="BS742" s="306"/>
      <c r="BT742" s="306"/>
      <c r="BU742" s="306"/>
      <c r="BV742" s="306"/>
      <c r="BW742" s="306"/>
      <c r="BX742" s="306"/>
      <c r="BY742" s="306"/>
      <c r="BZ742" s="306"/>
      <c r="CA742" s="306"/>
      <c r="CB742" s="306"/>
      <c r="CC742" s="306"/>
      <c r="CD742" s="306"/>
      <c r="CE742" s="306"/>
    </row>
    <row r="743" spans="1:83" ht="12.65" customHeight="1" x14ac:dyDescent="0.35">
      <c r="A743" s="326" t="s">
        <v>1298</v>
      </c>
      <c r="B743" s="350">
        <v>0</v>
      </c>
      <c r="C743" s="353">
        <v>0</v>
      </c>
      <c r="D743" s="350">
        <v>0</v>
      </c>
      <c r="E743" s="350">
        <v>0</v>
      </c>
      <c r="F743" s="350">
        <v>0</v>
      </c>
      <c r="G743" s="350">
        <v>0</v>
      </c>
      <c r="H743" s="350">
        <v>0</v>
      </c>
      <c r="I743" s="350">
        <v>0</v>
      </c>
      <c r="J743" s="350">
        <v>0</v>
      </c>
      <c r="K743" s="350">
        <v>0</v>
      </c>
      <c r="L743" s="350">
        <v>0</v>
      </c>
      <c r="M743" s="350">
        <v>0</v>
      </c>
      <c r="N743" s="350">
        <v>0</v>
      </c>
      <c r="O743" s="350">
        <v>0</v>
      </c>
      <c r="P743" s="350">
        <v>0</v>
      </c>
      <c r="Q743" s="350">
        <v>0</v>
      </c>
      <c r="R743" s="350">
        <v>0</v>
      </c>
      <c r="S743" s="350">
        <v>0</v>
      </c>
      <c r="T743" s="353">
        <v>0</v>
      </c>
      <c r="U743" s="350"/>
      <c r="V743" s="312"/>
      <c r="W743" s="312"/>
      <c r="X743" s="350"/>
      <c r="Y743" s="350"/>
      <c r="Z743" s="350">
        <v>0</v>
      </c>
      <c r="AA743" s="306"/>
      <c r="AB743" s="306"/>
      <c r="AC743" s="306"/>
      <c r="AD743" s="306"/>
      <c r="AE743" s="306"/>
      <c r="AF743" s="306"/>
      <c r="AG743" s="306"/>
      <c r="AH743" s="306"/>
      <c r="AI743" s="306"/>
      <c r="AJ743" s="306"/>
      <c r="AK743" s="306"/>
      <c r="AL743" s="306"/>
      <c r="AM743" s="306"/>
      <c r="AN743" s="306"/>
      <c r="AO743" s="306"/>
      <c r="AP743" s="306"/>
      <c r="AQ743" s="306"/>
      <c r="AR743" s="306"/>
      <c r="AS743" s="306"/>
      <c r="AT743" s="306"/>
      <c r="AU743" s="306"/>
      <c r="AV743" s="306"/>
      <c r="AW743" s="306"/>
      <c r="AX743" s="306"/>
      <c r="AY743" s="306"/>
      <c r="AZ743" s="306"/>
      <c r="BA743" s="306"/>
      <c r="BB743" s="306"/>
      <c r="BC743" s="306"/>
      <c r="BD743" s="306"/>
      <c r="BE743" s="306"/>
      <c r="BF743" s="306"/>
      <c r="BG743" s="306"/>
      <c r="BH743" s="306"/>
      <c r="BI743" s="306"/>
      <c r="BJ743" s="306"/>
      <c r="BK743" s="306"/>
      <c r="BL743" s="306"/>
      <c r="BM743" s="306"/>
      <c r="BN743" s="306"/>
      <c r="BO743" s="306"/>
      <c r="BP743" s="306"/>
      <c r="BQ743" s="306"/>
      <c r="BR743" s="306"/>
      <c r="BS743" s="306"/>
      <c r="BT743" s="306"/>
      <c r="BU743" s="306"/>
      <c r="BV743" s="306"/>
      <c r="BW743" s="306"/>
      <c r="BX743" s="306"/>
      <c r="BY743" s="306"/>
      <c r="BZ743" s="306"/>
      <c r="CA743" s="306"/>
      <c r="CB743" s="306"/>
      <c r="CC743" s="306"/>
      <c r="CD743" s="306"/>
      <c r="CE743" s="306"/>
    </row>
    <row r="744" spans="1:83" ht="12.65" customHeight="1" x14ac:dyDescent="0.35">
      <c r="A744" s="326" t="s">
        <v>1299</v>
      </c>
      <c r="B744" s="350">
        <v>0</v>
      </c>
      <c r="C744" s="353">
        <v>0</v>
      </c>
      <c r="D744" s="350">
        <v>0</v>
      </c>
      <c r="E744" s="350">
        <v>0</v>
      </c>
      <c r="F744" s="350">
        <v>0</v>
      </c>
      <c r="G744" s="350">
        <v>0</v>
      </c>
      <c r="H744" s="350">
        <v>0</v>
      </c>
      <c r="I744" s="350">
        <v>0</v>
      </c>
      <c r="J744" s="350">
        <v>0</v>
      </c>
      <c r="K744" s="350">
        <v>0</v>
      </c>
      <c r="L744" s="350">
        <v>0</v>
      </c>
      <c r="M744" s="350">
        <v>0</v>
      </c>
      <c r="N744" s="350">
        <v>0</v>
      </c>
      <c r="O744" s="350">
        <v>0</v>
      </c>
      <c r="P744" s="350">
        <v>0</v>
      </c>
      <c r="Q744" s="350">
        <v>0</v>
      </c>
      <c r="R744" s="350">
        <v>0</v>
      </c>
      <c r="S744" s="350">
        <v>0</v>
      </c>
      <c r="T744" s="353">
        <v>0</v>
      </c>
      <c r="U744" s="350"/>
      <c r="V744" s="312"/>
      <c r="W744" s="312"/>
      <c r="X744" s="350"/>
      <c r="Y744" s="350"/>
      <c r="Z744" s="350">
        <v>0</v>
      </c>
      <c r="AA744" s="306"/>
      <c r="AB744" s="306"/>
      <c r="AC744" s="306"/>
      <c r="AD744" s="306"/>
      <c r="AE744" s="306"/>
      <c r="AF744" s="306"/>
      <c r="AG744" s="306"/>
      <c r="AH744" s="306"/>
      <c r="AI744" s="306"/>
      <c r="AJ744" s="306"/>
      <c r="AK744" s="306"/>
      <c r="AL744" s="306"/>
      <c r="AM744" s="306"/>
      <c r="AN744" s="306"/>
      <c r="AO744" s="306"/>
      <c r="AP744" s="306"/>
      <c r="AQ744" s="306"/>
      <c r="AR744" s="306"/>
      <c r="AS744" s="306"/>
      <c r="AT744" s="306"/>
      <c r="AU744" s="306"/>
      <c r="AV744" s="306"/>
      <c r="AW744" s="306"/>
      <c r="AX744" s="306"/>
      <c r="AY744" s="306"/>
      <c r="AZ744" s="306"/>
      <c r="BA744" s="306"/>
      <c r="BB744" s="306"/>
      <c r="BC744" s="306"/>
      <c r="BD744" s="306"/>
      <c r="BE744" s="306"/>
      <c r="BF744" s="306"/>
      <c r="BG744" s="306"/>
      <c r="BH744" s="306"/>
      <c r="BI744" s="306"/>
      <c r="BJ744" s="306"/>
      <c r="BK744" s="306"/>
      <c r="BL744" s="306"/>
      <c r="BM744" s="306"/>
      <c r="BN744" s="306"/>
      <c r="BO744" s="306"/>
      <c r="BP744" s="306"/>
      <c r="BQ744" s="306"/>
      <c r="BR744" s="306"/>
      <c r="BS744" s="306"/>
      <c r="BT744" s="306"/>
      <c r="BU744" s="306"/>
      <c r="BV744" s="306"/>
      <c r="BW744" s="306"/>
      <c r="BX744" s="306"/>
      <c r="BY744" s="306"/>
      <c r="BZ744" s="306"/>
      <c r="CA744" s="306"/>
      <c r="CB744" s="306"/>
      <c r="CC744" s="306"/>
      <c r="CD744" s="306"/>
      <c r="CE744" s="306"/>
    </row>
    <row r="745" spans="1:83" ht="12.65" customHeight="1" x14ac:dyDescent="0.35">
      <c r="A745" s="326" t="s">
        <v>1300</v>
      </c>
      <c r="B745" s="350">
        <v>747</v>
      </c>
      <c r="C745" s="353">
        <v>0</v>
      </c>
      <c r="D745" s="350">
        <v>0</v>
      </c>
      <c r="E745" s="350">
        <v>0</v>
      </c>
      <c r="F745" s="350">
        <v>0</v>
      </c>
      <c r="G745" s="350">
        <v>57725</v>
      </c>
      <c r="H745" s="350">
        <v>0</v>
      </c>
      <c r="I745" s="350">
        <v>19404</v>
      </c>
      <c r="J745" s="350">
        <v>30394</v>
      </c>
      <c r="K745" s="350">
        <v>3592</v>
      </c>
      <c r="L745" s="350">
        <v>3402</v>
      </c>
      <c r="M745" s="350">
        <v>0</v>
      </c>
      <c r="N745" s="350">
        <v>2508675</v>
      </c>
      <c r="O745" s="350">
        <v>1954161</v>
      </c>
      <c r="P745" s="350">
        <v>974</v>
      </c>
      <c r="Q745" s="350">
        <v>0</v>
      </c>
      <c r="R745" s="350">
        <v>974</v>
      </c>
      <c r="S745" s="350">
        <v>28267</v>
      </c>
      <c r="T745" s="353">
        <v>0</v>
      </c>
      <c r="U745" s="350"/>
      <c r="V745" s="312"/>
      <c r="W745" s="312"/>
      <c r="X745" s="350"/>
      <c r="Y745" s="350"/>
      <c r="Z745" s="350">
        <v>266244</v>
      </c>
      <c r="AA745" s="306"/>
      <c r="AB745" s="306"/>
      <c r="AC745" s="306"/>
      <c r="AD745" s="306"/>
      <c r="AE745" s="306"/>
      <c r="AF745" s="306"/>
      <c r="AG745" s="306"/>
      <c r="AH745" s="306"/>
      <c r="AI745" s="306"/>
      <c r="AJ745" s="306"/>
      <c r="AK745" s="306"/>
      <c r="AL745" s="306"/>
      <c r="AM745" s="306"/>
      <c r="AN745" s="306"/>
      <c r="AO745" s="306"/>
      <c r="AP745" s="306"/>
      <c r="AQ745" s="306"/>
      <c r="AR745" s="306"/>
      <c r="AS745" s="306"/>
      <c r="AT745" s="306"/>
      <c r="AU745" s="306"/>
      <c r="AV745" s="306"/>
      <c r="AW745" s="306"/>
      <c r="AX745" s="306"/>
      <c r="AY745" s="306"/>
      <c r="AZ745" s="306"/>
      <c r="BA745" s="306"/>
      <c r="BB745" s="306"/>
      <c r="BC745" s="306"/>
      <c r="BD745" s="306"/>
      <c r="BE745" s="306"/>
      <c r="BF745" s="306"/>
      <c r="BG745" s="306"/>
      <c r="BH745" s="306"/>
      <c r="BI745" s="306"/>
      <c r="BJ745" s="306"/>
      <c r="BK745" s="306"/>
      <c r="BL745" s="306"/>
      <c r="BM745" s="306"/>
      <c r="BN745" s="306"/>
      <c r="BO745" s="306"/>
      <c r="BP745" s="306"/>
      <c r="BQ745" s="306"/>
      <c r="BR745" s="306"/>
      <c r="BS745" s="306"/>
      <c r="BT745" s="306"/>
      <c r="BU745" s="306"/>
      <c r="BV745" s="306"/>
      <c r="BW745" s="306"/>
      <c r="BX745" s="306"/>
      <c r="BY745" s="306"/>
      <c r="BZ745" s="306"/>
      <c r="CA745" s="306"/>
      <c r="CB745" s="306"/>
      <c r="CC745" s="306"/>
      <c r="CD745" s="306"/>
      <c r="CE745" s="306"/>
    </row>
    <row r="746" spans="1:83" ht="12.65" customHeight="1" x14ac:dyDescent="0.35">
      <c r="A746" s="326" t="s">
        <v>1301</v>
      </c>
      <c r="B746" s="350">
        <v>109409</v>
      </c>
      <c r="C746" s="353">
        <v>19.41</v>
      </c>
      <c r="D746" s="350">
        <v>1404480</v>
      </c>
      <c r="E746" s="350">
        <v>450108</v>
      </c>
      <c r="F746" s="350">
        <v>31429</v>
      </c>
      <c r="G746" s="350">
        <v>655273</v>
      </c>
      <c r="H746" s="350">
        <v>0</v>
      </c>
      <c r="I746" s="350">
        <v>182002</v>
      </c>
      <c r="J746" s="350">
        <v>204689</v>
      </c>
      <c r="K746" s="350">
        <v>191294</v>
      </c>
      <c r="L746" s="350">
        <v>8062</v>
      </c>
      <c r="M746" s="350">
        <v>0</v>
      </c>
      <c r="N746" s="350">
        <v>13312705</v>
      </c>
      <c r="O746" s="350">
        <v>3783983</v>
      </c>
      <c r="P746" s="350">
        <v>6557</v>
      </c>
      <c r="Q746" s="350">
        <v>850</v>
      </c>
      <c r="R746" s="350">
        <v>6557</v>
      </c>
      <c r="S746" s="350">
        <v>36907</v>
      </c>
      <c r="T746" s="353">
        <v>19.41</v>
      </c>
      <c r="U746" s="350"/>
      <c r="V746" s="312"/>
      <c r="W746" s="312"/>
      <c r="X746" s="350"/>
      <c r="Y746" s="350"/>
      <c r="Z746" s="350">
        <v>2365927</v>
      </c>
      <c r="AA746" s="306"/>
      <c r="AB746" s="306"/>
      <c r="AC746" s="306"/>
      <c r="AD746" s="306"/>
      <c r="AE746" s="306"/>
      <c r="AF746" s="306"/>
      <c r="AG746" s="306"/>
      <c r="AH746" s="306"/>
      <c r="AI746" s="306"/>
      <c r="AJ746" s="306"/>
      <c r="AK746" s="306"/>
      <c r="AL746" s="306"/>
      <c r="AM746" s="306"/>
      <c r="AN746" s="306"/>
      <c r="AO746" s="306"/>
      <c r="AP746" s="306"/>
      <c r="AQ746" s="306"/>
      <c r="AR746" s="306"/>
      <c r="AS746" s="306"/>
      <c r="AT746" s="306"/>
      <c r="AU746" s="306"/>
      <c r="AV746" s="306"/>
      <c r="AW746" s="306"/>
      <c r="AX746" s="306"/>
      <c r="AY746" s="306"/>
      <c r="AZ746" s="306"/>
      <c r="BA746" s="306"/>
      <c r="BB746" s="306"/>
      <c r="BC746" s="306"/>
      <c r="BD746" s="306"/>
      <c r="BE746" s="306"/>
      <c r="BF746" s="306"/>
      <c r="BG746" s="306"/>
      <c r="BH746" s="306"/>
      <c r="BI746" s="306"/>
      <c r="BJ746" s="306"/>
      <c r="BK746" s="306"/>
      <c r="BL746" s="306"/>
      <c r="BM746" s="306"/>
      <c r="BN746" s="306"/>
      <c r="BO746" s="306"/>
      <c r="BP746" s="306"/>
      <c r="BQ746" s="306"/>
      <c r="BR746" s="306"/>
      <c r="BS746" s="306"/>
      <c r="BT746" s="306"/>
      <c r="BU746" s="306"/>
      <c r="BV746" s="306"/>
      <c r="BW746" s="306"/>
      <c r="BX746" s="306"/>
      <c r="BY746" s="306"/>
      <c r="BZ746" s="306"/>
      <c r="CA746" s="306"/>
      <c r="CB746" s="306"/>
      <c r="CC746" s="306"/>
      <c r="CD746" s="306"/>
      <c r="CE746" s="306"/>
    </row>
    <row r="747" spans="1:83" ht="12.65" customHeight="1" x14ac:dyDescent="0.35">
      <c r="A747" s="326" t="s">
        <v>1302</v>
      </c>
      <c r="B747" s="350">
        <v>117610</v>
      </c>
      <c r="C747" s="353">
        <v>13.47</v>
      </c>
      <c r="D747" s="350">
        <v>1158389</v>
      </c>
      <c r="E747" s="350">
        <v>350396</v>
      </c>
      <c r="F747" s="350">
        <v>0</v>
      </c>
      <c r="G747" s="350">
        <v>90810</v>
      </c>
      <c r="H747" s="350">
        <v>0</v>
      </c>
      <c r="I747" s="350">
        <v>4675</v>
      </c>
      <c r="J747" s="350">
        <v>225944</v>
      </c>
      <c r="K747" s="350">
        <v>4699</v>
      </c>
      <c r="L747" s="350">
        <v>3436</v>
      </c>
      <c r="M747" s="350">
        <v>0</v>
      </c>
      <c r="N747" s="350">
        <v>5116083</v>
      </c>
      <c r="O747" s="350">
        <v>976104</v>
      </c>
      <c r="P747" s="350">
        <v>7238</v>
      </c>
      <c r="Q747" s="350">
        <v>0</v>
      </c>
      <c r="R747" s="350">
        <v>7238</v>
      </c>
      <c r="S747" s="350">
        <v>25759</v>
      </c>
      <c r="T747" s="353">
        <v>13.47</v>
      </c>
      <c r="U747" s="350"/>
      <c r="V747" s="312"/>
      <c r="W747" s="312"/>
      <c r="X747" s="350"/>
      <c r="Y747" s="350"/>
      <c r="Z747" s="350">
        <v>1470655</v>
      </c>
      <c r="AA747" s="306"/>
      <c r="AB747" s="306"/>
      <c r="AC747" s="306"/>
      <c r="AD747" s="306"/>
      <c r="AE747" s="306"/>
      <c r="AF747" s="306"/>
      <c r="AG747" s="306"/>
      <c r="AH747" s="306"/>
      <c r="AI747" s="306"/>
      <c r="AJ747" s="306"/>
      <c r="AK747" s="306"/>
      <c r="AL747" s="306"/>
      <c r="AM747" s="306"/>
      <c r="AN747" s="306"/>
      <c r="AO747" s="306"/>
      <c r="AP747" s="306"/>
      <c r="AQ747" s="306"/>
      <c r="AR747" s="306"/>
      <c r="AS747" s="306"/>
      <c r="AT747" s="306"/>
      <c r="AU747" s="306"/>
      <c r="AV747" s="306"/>
      <c r="AW747" s="306"/>
      <c r="AX747" s="306"/>
      <c r="AY747" s="306"/>
      <c r="AZ747" s="306"/>
      <c r="BA747" s="306"/>
      <c r="BB747" s="306"/>
      <c r="BC747" s="306"/>
      <c r="BD747" s="306"/>
      <c r="BE747" s="306"/>
      <c r="BF747" s="306"/>
      <c r="BG747" s="306"/>
      <c r="BH747" s="306"/>
      <c r="BI747" s="306"/>
      <c r="BJ747" s="306"/>
      <c r="BK747" s="306"/>
      <c r="BL747" s="306"/>
      <c r="BM747" s="306"/>
      <c r="BN747" s="306"/>
      <c r="BO747" s="306"/>
      <c r="BP747" s="306"/>
      <c r="BQ747" s="306"/>
      <c r="BR747" s="306"/>
      <c r="BS747" s="306"/>
      <c r="BT747" s="306"/>
      <c r="BU747" s="306"/>
      <c r="BV747" s="306"/>
      <c r="BW747" s="306"/>
      <c r="BX747" s="306"/>
      <c r="BY747" s="306"/>
      <c r="BZ747" s="306"/>
      <c r="CA747" s="306"/>
      <c r="CB747" s="306"/>
      <c r="CC747" s="306"/>
      <c r="CD747" s="306"/>
      <c r="CE747" s="306"/>
    </row>
    <row r="748" spans="1:83" ht="12.65" customHeight="1" x14ac:dyDescent="0.35">
      <c r="A748" s="326" t="s">
        <v>1303</v>
      </c>
      <c r="B748" s="350">
        <v>109409</v>
      </c>
      <c r="C748" s="353">
        <v>5.2</v>
      </c>
      <c r="D748" s="350">
        <v>916014</v>
      </c>
      <c r="E748" s="350">
        <v>206085</v>
      </c>
      <c r="F748" s="350">
        <v>1040</v>
      </c>
      <c r="G748" s="350">
        <v>62908</v>
      </c>
      <c r="H748" s="350">
        <v>0</v>
      </c>
      <c r="I748" s="350">
        <v>62643</v>
      </c>
      <c r="J748" s="350">
        <v>9715</v>
      </c>
      <c r="K748" s="350">
        <v>1568</v>
      </c>
      <c r="L748" s="350">
        <v>15201</v>
      </c>
      <c r="M748" s="350">
        <v>1461556</v>
      </c>
      <c r="N748" s="350">
        <v>1764807</v>
      </c>
      <c r="O748" s="350">
        <v>581485</v>
      </c>
      <c r="P748" s="350">
        <v>311</v>
      </c>
      <c r="Q748" s="350">
        <v>0</v>
      </c>
      <c r="R748" s="350">
        <v>311</v>
      </c>
      <c r="S748" s="350">
        <v>0</v>
      </c>
      <c r="T748" s="353">
        <v>5.2</v>
      </c>
      <c r="U748" s="350"/>
      <c r="V748" s="312"/>
      <c r="W748" s="312"/>
      <c r="X748" s="350"/>
      <c r="Y748" s="350"/>
      <c r="Z748" s="350">
        <v>308312</v>
      </c>
      <c r="AA748" s="306"/>
      <c r="AB748" s="306"/>
      <c r="AC748" s="306"/>
      <c r="AD748" s="306"/>
      <c r="AE748" s="306"/>
      <c r="AF748" s="306"/>
      <c r="AG748" s="306"/>
      <c r="AH748" s="306"/>
      <c r="AI748" s="306"/>
      <c r="AJ748" s="306"/>
      <c r="AK748" s="306"/>
      <c r="AL748" s="306"/>
      <c r="AM748" s="306"/>
      <c r="AN748" s="306"/>
      <c r="AO748" s="306"/>
      <c r="AP748" s="306"/>
      <c r="AQ748" s="306"/>
      <c r="AR748" s="306"/>
      <c r="AS748" s="306"/>
      <c r="AT748" s="306"/>
      <c r="AU748" s="306"/>
      <c r="AV748" s="306"/>
      <c r="AW748" s="306"/>
      <c r="AX748" s="306"/>
      <c r="AY748" s="306"/>
      <c r="AZ748" s="306"/>
      <c r="BA748" s="306"/>
      <c r="BB748" s="306"/>
      <c r="BC748" s="306"/>
      <c r="BD748" s="306"/>
      <c r="BE748" s="306"/>
      <c r="BF748" s="306"/>
      <c r="BG748" s="306"/>
      <c r="BH748" s="306"/>
      <c r="BI748" s="306"/>
      <c r="BJ748" s="306"/>
      <c r="BK748" s="306"/>
      <c r="BL748" s="306"/>
      <c r="BM748" s="306"/>
      <c r="BN748" s="306"/>
      <c r="BO748" s="306"/>
      <c r="BP748" s="306"/>
      <c r="BQ748" s="306"/>
      <c r="BR748" s="306"/>
      <c r="BS748" s="306"/>
      <c r="BT748" s="306"/>
      <c r="BU748" s="306"/>
      <c r="BV748" s="306"/>
      <c r="BW748" s="306"/>
      <c r="BX748" s="306"/>
      <c r="BY748" s="306"/>
      <c r="BZ748" s="306"/>
      <c r="CA748" s="306"/>
      <c r="CB748" s="306"/>
      <c r="CC748" s="306"/>
      <c r="CD748" s="306"/>
      <c r="CE748" s="306"/>
    </row>
    <row r="749" spans="1:83" ht="12.65" customHeight="1" x14ac:dyDescent="0.35">
      <c r="A749" s="326" t="s">
        <v>1304</v>
      </c>
      <c r="B749" s="350"/>
      <c r="C749" s="353">
        <v>0</v>
      </c>
      <c r="D749" s="350">
        <v>0</v>
      </c>
      <c r="E749" s="350">
        <v>0</v>
      </c>
      <c r="F749" s="350">
        <v>0</v>
      </c>
      <c r="G749" s="350">
        <v>3620942</v>
      </c>
      <c r="H749" s="350">
        <v>0</v>
      </c>
      <c r="I749" s="350">
        <v>0</v>
      </c>
      <c r="J749" s="350">
        <v>92607</v>
      </c>
      <c r="K749" s="350">
        <v>15654</v>
      </c>
      <c r="L749" s="350">
        <v>0</v>
      </c>
      <c r="M749" s="350">
        <v>0</v>
      </c>
      <c r="N749" s="350">
        <v>5906960</v>
      </c>
      <c r="O749" s="350">
        <v>2912903</v>
      </c>
      <c r="P749" s="350">
        <v>2967</v>
      </c>
      <c r="Q749" s="350">
        <v>0</v>
      </c>
      <c r="R749" s="350">
        <v>2967</v>
      </c>
      <c r="S749" s="350">
        <v>0</v>
      </c>
      <c r="T749" s="353">
        <v>0</v>
      </c>
      <c r="U749" s="350"/>
      <c r="V749" s="312"/>
      <c r="W749" s="312"/>
      <c r="X749" s="350"/>
      <c r="Y749" s="350"/>
      <c r="Z749" s="350">
        <v>1118344</v>
      </c>
      <c r="AA749" s="306"/>
      <c r="AB749" s="306"/>
      <c r="AC749" s="306"/>
      <c r="AD749" s="306"/>
      <c r="AE749" s="306"/>
      <c r="AF749" s="306"/>
      <c r="AG749" s="306"/>
      <c r="AH749" s="306"/>
      <c r="AI749" s="306"/>
      <c r="AJ749" s="306"/>
      <c r="AK749" s="306"/>
      <c r="AL749" s="306"/>
      <c r="AM749" s="306"/>
      <c r="AN749" s="306"/>
      <c r="AO749" s="306"/>
      <c r="AP749" s="306"/>
      <c r="AQ749" s="306"/>
      <c r="AR749" s="306"/>
      <c r="AS749" s="306"/>
      <c r="AT749" s="306"/>
      <c r="AU749" s="306"/>
      <c r="AV749" s="306"/>
      <c r="AW749" s="306"/>
      <c r="AX749" s="306"/>
      <c r="AY749" s="306"/>
      <c r="AZ749" s="306"/>
      <c r="BA749" s="306"/>
      <c r="BB749" s="306"/>
      <c r="BC749" s="306"/>
      <c r="BD749" s="306"/>
      <c r="BE749" s="306"/>
      <c r="BF749" s="306"/>
      <c r="BG749" s="306"/>
      <c r="BH749" s="306"/>
      <c r="BI749" s="306"/>
      <c r="BJ749" s="306"/>
      <c r="BK749" s="306"/>
      <c r="BL749" s="306"/>
      <c r="BM749" s="306"/>
      <c r="BN749" s="306"/>
      <c r="BO749" s="306"/>
      <c r="BP749" s="306"/>
      <c r="BQ749" s="306"/>
      <c r="BR749" s="306"/>
      <c r="BS749" s="306"/>
      <c r="BT749" s="306"/>
      <c r="BU749" s="306"/>
      <c r="BV749" s="306"/>
      <c r="BW749" s="306"/>
      <c r="BX749" s="306"/>
      <c r="BY749" s="306"/>
      <c r="BZ749" s="306"/>
      <c r="CA749" s="306"/>
      <c r="CB749" s="306"/>
      <c r="CC749" s="306"/>
      <c r="CD749" s="306"/>
      <c r="CE749" s="306"/>
    </row>
    <row r="750" spans="1:83" ht="12.65" customHeight="1" x14ac:dyDescent="0.35">
      <c r="A750" s="326" t="s">
        <v>1305</v>
      </c>
      <c r="B750" s="350"/>
      <c r="C750" s="353">
        <v>0</v>
      </c>
      <c r="D750" s="350">
        <v>0</v>
      </c>
      <c r="E750" s="350">
        <v>0</v>
      </c>
      <c r="F750" s="350">
        <v>0</v>
      </c>
      <c r="G750" s="350">
        <v>0</v>
      </c>
      <c r="H750" s="350">
        <v>0</v>
      </c>
      <c r="I750" s="350">
        <v>0</v>
      </c>
      <c r="J750" s="350">
        <v>0</v>
      </c>
      <c r="K750" s="350">
        <v>0</v>
      </c>
      <c r="L750" s="350">
        <v>0</v>
      </c>
      <c r="M750" s="350">
        <v>0</v>
      </c>
      <c r="N750" s="350">
        <v>0</v>
      </c>
      <c r="O750" s="350">
        <v>0</v>
      </c>
      <c r="P750" s="350">
        <v>0</v>
      </c>
      <c r="Q750" s="350">
        <v>0</v>
      </c>
      <c r="R750" s="350">
        <v>0</v>
      </c>
      <c r="S750" s="350">
        <v>0</v>
      </c>
      <c r="T750" s="353">
        <v>0</v>
      </c>
      <c r="U750" s="350"/>
      <c r="V750" s="312"/>
      <c r="W750" s="312"/>
      <c r="X750" s="350"/>
      <c r="Y750" s="350"/>
      <c r="Z750" s="350">
        <v>0</v>
      </c>
      <c r="AA750" s="306"/>
      <c r="AB750" s="306"/>
      <c r="AC750" s="306"/>
      <c r="AD750" s="306"/>
      <c r="AE750" s="306"/>
      <c r="AF750" s="306"/>
      <c r="AG750" s="306"/>
      <c r="AH750" s="306"/>
      <c r="AI750" s="306"/>
      <c r="AJ750" s="306"/>
      <c r="AK750" s="306"/>
      <c r="AL750" s="306"/>
      <c r="AM750" s="306"/>
      <c r="AN750" s="306"/>
      <c r="AO750" s="306"/>
      <c r="AP750" s="306"/>
      <c r="AQ750" s="306"/>
      <c r="AR750" s="306"/>
      <c r="AS750" s="306"/>
      <c r="AT750" s="306"/>
      <c r="AU750" s="306"/>
      <c r="AV750" s="306"/>
      <c r="AW750" s="306"/>
      <c r="AX750" s="306"/>
      <c r="AY750" s="306"/>
      <c r="AZ750" s="306"/>
      <c r="BA750" s="306"/>
      <c r="BB750" s="306"/>
      <c r="BC750" s="306"/>
      <c r="BD750" s="306"/>
      <c r="BE750" s="306"/>
      <c r="BF750" s="306"/>
      <c r="BG750" s="306"/>
      <c r="BH750" s="306"/>
      <c r="BI750" s="306"/>
      <c r="BJ750" s="306"/>
      <c r="BK750" s="306"/>
      <c r="BL750" s="306"/>
      <c r="BM750" s="306"/>
      <c r="BN750" s="306"/>
      <c r="BO750" s="306"/>
      <c r="BP750" s="306"/>
      <c r="BQ750" s="306"/>
      <c r="BR750" s="306"/>
      <c r="BS750" s="306"/>
      <c r="BT750" s="306"/>
      <c r="BU750" s="306"/>
      <c r="BV750" s="306"/>
      <c r="BW750" s="306"/>
      <c r="BX750" s="306"/>
      <c r="BY750" s="306"/>
      <c r="BZ750" s="306"/>
      <c r="CA750" s="306"/>
      <c r="CB750" s="306"/>
      <c r="CC750" s="306"/>
      <c r="CD750" s="306"/>
      <c r="CE750" s="306"/>
    </row>
    <row r="751" spans="1:83" ht="12.65" customHeight="1" x14ac:dyDescent="0.35">
      <c r="A751" s="326" t="s">
        <v>1306</v>
      </c>
      <c r="B751" s="350">
        <v>204576</v>
      </c>
      <c r="C751" s="353">
        <v>26.11</v>
      </c>
      <c r="D751" s="350">
        <v>1693842</v>
      </c>
      <c r="E751" s="350">
        <v>475178</v>
      </c>
      <c r="F751" s="350">
        <v>8145</v>
      </c>
      <c r="G751" s="350">
        <v>1467300</v>
      </c>
      <c r="H751" s="350">
        <v>970</v>
      </c>
      <c r="I751" s="350">
        <v>831247</v>
      </c>
      <c r="J751" s="350">
        <v>129482</v>
      </c>
      <c r="K751" s="350">
        <v>13867</v>
      </c>
      <c r="L751" s="350">
        <v>7086</v>
      </c>
      <c r="M751" s="350">
        <v>0</v>
      </c>
      <c r="N751" s="350">
        <v>26864209</v>
      </c>
      <c r="O751" s="350">
        <v>3561284</v>
      </c>
      <c r="P751" s="350">
        <v>4148</v>
      </c>
      <c r="Q751" s="350">
        <v>0</v>
      </c>
      <c r="R751" s="350">
        <v>4148</v>
      </c>
      <c r="S751" s="350">
        <v>28656</v>
      </c>
      <c r="T751" s="353">
        <v>0</v>
      </c>
      <c r="U751" s="350"/>
      <c r="V751" s="312"/>
      <c r="W751" s="312"/>
      <c r="X751" s="350"/>
      <c r="Y751" s="350"/>
      <c r="Z751" s="350">
        <v>2476801</v>
      </c>
      <c r="AA751" s="306"/>
      <c r="AB751" s="306"/>
      <c r="AC751" s="306"/>
      <c r="AD751" s="306"/>
      <c r="AE751" s="306"/>
      <c r="AF751" s="306"/>
      <c r="AG751" s="306"/>
      <c r="AH751" s="306"/>
      <c r="AI751" s="306"/>
      <c r="AJ751" s="306"/>
      <c r="AK751" s="306"/>
      <c r="AL751" s="306"/>
      <c r="AM751" s="306"/>
      <c r="AN751" s="306"/>
      <c r="AO751" s="306"/>
      <c r="AP751" s="306"/>
      <c r="AQ751" s="306"/>
      <c r="AR751" s="306"/>
      <c r="AS751" s="306"/>
      <c r="AT751" s="306"/>
      <c r="AU751" s="306"/>
      <c r="AV751" s="306"/>
      <c r="AW751" s="306"/>
      <c r="AX751" s="306"/>
      <c r="AY751" s="306"/>
      <c r="AZ751" s="306"/>
      <c r="BA751" s="306"/>
      <c r="BB751" s="306"/>
      <c r="BC751" s="306"/>
      <c r="BD751" s="306"/>
      <c r="BE751" s="306"/>
      <c r="BF751" s="306"/>
      <c r="BG751" s="306"/>
      <c r="BH751" s="306"/>
      <c r="BI751" s="306"/>
      <c r="BJ751" s="306"/>
      <c r="BK751" s="306"/>
      <c r="BL751" s="306"/>
      <c r="BM751" s="306"/>
      <c r="BN751" s="306"/>
      <c r="BO751" s="306"/>
      <c r="BP751" s="306"/>
      <c r="BQ751" s="306"/>
      <c r="BR751" s="306"/>
      <c r="BS751" s="306"/>
      <c r="BT751" s="306"/>
      <c r="BU751" s="306"/>
      <c r="BV751" s="306"/>
      <c r="BW751" s="306"/>
      <c r="BX751" s="306"/>
      <c r="BY751" s="306"/>
      <c r="BZ751" s="306"/>
      <c r="CA751" s="306"/>
      <c r="CB751" s="306"/>
      <c r="CC751" s="306"/>
      <c r="CD751" s="306"/>
      <c r="CE751" s="306"/>
    </row>
    <row r="752" spans="1:83" ht="12.65" customHeight="1" x14ac:dyDescent="0.35">
      <c r="A752" s="326" t="s">
        <v>1307</v>
      </c>
      <c r="B752" s="350">
        <v>0</v>
      </c>
      <c r="C752" s="353">
        <v>0</v>
      </c>
      <c r="D752" s="350">
        <v>0</v>
      </c>
      <c r="E752" s="350">
        <v>0</v>
      </c>
      <c r="F752" s="350">
        <v>0</v>
      </c>
      <c r="G752" s="350">
        <v>0</v>
      </c>
      <c r="H752" s="350">
        <v>0</v>
      </c>
      <c r="I752" s="350">
        <v>0</v>
      </c>
      <c r="J752" s="350">
        <v>0</v>
      </c>
      <c r="K752" s="350">
        <v>0</v>
      </c>
      <c r="L752" s="350">
        <v>0</v>
      </c>
      <c r="M752" s="350">
        <v>0</v>
      </c>
      <c r="N752" s="350">
        <v>0</v>
      </c>
      <c r="O752" s="350">
        <v>0</v>
      </c>
      <c r="P752" s="350">
        <v>0</v>
      </c>
      <c r="Q752" s="350">
        <v>0</v>
      </c>
      <c r="R752" s="350">
        <v>0</v>
      </c>
      <c r="S752" s="350">
        <v>0</v>
      </c>
      <c r="T752" s="353">
        <v>0</v>
      </c>
      <c r="U752" s="350"/>
      <c r="V752" s="312"/>
      <c r="W752" s="312"/>
      <c r="X752" s="350"/>
      <c r="Y752" s="350"/>
      <c r="Z752" s="350">
        <v>0</v>
      </c>
      <c r="AA752" s="306"/>
      <c r="AB752" s="306"/>
      <c r="AC752" s="306"/>
      <c r="AD752" s="306"/>
      <c r="AE752" s="306"/>
      <c r="AF752" s="306"/>
      <c r="AG752" s="306"/>
      <c r="AH752" s="306"/>
      <c r="AI752" s="306"/>
      <c r="AJ752" s="306"/>
      <c r="AK752" s="306"/>
      <c r="AL752" s="306"/>
      <c r="AM752" s="306"/>
      <c r="AN752" s="306"/>
      <c r="AO752" s="306"/>
      <c r="AP752" s="306"/>
      <c r="AQ752" s="306"/>
      <c r="AR752" s="306"/>
      <c r="AS752" s="306"/>
      <c r="AT752" s="306"/>
      <c r="AU752" s="306"/>
      <c r="AV752" s="306"/>
      <c r="AW752" s="306"/>
      <c r="AX752" s="306"/>
      <c r="AY752" s="306"/>
      <c r="AZ752" s="306"/>
      <c r="BA752" s="306"/>
      <c r="BB752" s="306"/>
      <c r="BC752" s="306"/>
      <c r="BD752" s="306"/>
      <c r="BE752" s="306"/>
      <c r="BF752" s="306"/>
      <c r="BG752" s="306"/>
      <c r="BH752" s="306"/>
      <c r="BI752" s="306"/>
      <c r="BJ752" s="306"/>
      <c r="BK752" s="306"/>
      <c r="BL752" s="306"/>
      <c r="BM752" s="306"/>
      <c r="BN752" s="306"/>
      <c r="BO752" s="306"/>
      <c r="BP752" s="306"/>
      <c r="BQ752" s="306"/>
      <c r="BR752" s="306"/>
      <c r="BS752" s="306"/>
      <c r="BT752" s="306"/>
      <c r="BU752" s="306"/>
      <c r="BV752" s="306"/>
      <c r="BW752" s="306"/>
      <c r="BX752" s="306"/>
      <c r="BY752" s="306"/>
      <c r="BZ752" s="306"/>
      <c r="CA752" s="306"/>
      <c r="CB752" s="306"/>
      <c r="CC752" s="306"/>
      <c r="CD752" s="306"/>
      <c r="CE752" s="306"/>
    </row>
    <row r="753" spans="1:83" ht="12.65" customHeight="1" x14ac:dyDescent="0.35">
      <c r="A753" s="326" t="s">
        <v>1308</v>
      </c>
      <c r="B753" s="350">
        <v>1833</v>
      </c>
      <c r="C753" s="353">
        <v>1.61</v>
      </c>
      <c r="D753" s="350">
        <v>162160</v>
      </c>
      <c r="E753" s="350">
        <v>55186</v>
      </c>
      <c r="F753" s="350">
        <v>0</v>
      </c>
      <c r="G753" s="350">
        <v>14363</v>
      </c>
      <c r="H753" s="350">
        <v>0</v>
      </c>
      <c r="I753" s="350">
        <v>148629</v>
      </c>
      <c r="J753" s="350">
        <v>66639</v>
      </c>
      <c r="K753" s="350">
        <v>0</v>
      </c>
      <c r="L753" s="350">
        <v>2126</v>
      </c>
      <c r="M753" s="350">
        <v>0</v>
      </c>
      <c r="N753" s="350">
        <v>6750771</v>
      </c>
      <c r="O753" s="350">
        <v>395854</v>
      </c>
      <c r="P753" s="350">
        <v>2135</v>
      </c>
      <c r="Q753" s="350">
        <v>0</v>
      </c>
      <c r="R753" s="350">
        <v>2135</v>
      </c>
      <c r="S753" s="350">
        <v>0</v>
      </c>
      <c r="T753" s="353">
        <v>0</v>
      </c>
      <c r="U753" s="350"/>
      <c r="V753" s="312"/>
      <c r="W753" s="312"/>
      <c r="X753" s="350"/>
      <c r="Y753" s="350"/>
      <c r="Z753" s="350">
        <v>576063</v>
      </c>
      <c r="AA753" s="306"/>
      <c r="AB753" s="306"/>
      <c r="AC753" s="306"/>
      <c r="AD753" s="306"/>
      <c r="AE753" s="306"/>
      <c r="AF753" s="306"/>
      <c r="AG753" s="306"/>
      <c r="AH753" s="306"/>
      <c r="AI753" s="306"/>
      <c r="AJ753" s="306"/>
      <c r="AK753" s="306"/>
      <c r="AL753" s="306"/>
      <c r="AM753" s="306"/>
      <c r="AN753" s="306"/>
      <c r="AO753" s="306"/>
      <c r="AP753" s="306"/>
      <c r="AQ753" s="306"/>
      <c r="AR753" s="306"/>
      <c r="AS753" s="306"/>
      <c r="AT753" s="306"/>
      <c r="AU753" s="306"/>
      <c r="AV753" s="306"/>
      <c r="AW753" s="306"/>
      <c r="AX753" s="306"/>
      <c r="AY753" s="306"/>
      <c r="AZ753" s="306"/>
      <c r="BA753" s="306"/>
      <c r="BB753" s="306"/>
      <c r="BC753" s="306"/>
      <c r="BD753" s="306"/>
      <c r="BE753" s="306"/>
      <c r="BF753" s="306"/>
      <c r="BG753" s="306"/>
      <c r="BH753" s="306"/>
      <c r="BI753" s="306"/>
      <c r="BJ753" s="306"/>
      <c r="BK753" s="306"/>
      <c r="BL753" s="306"/>
      <c r="BM753" s="306"/>
      <c r="BN753" s="306"/>
      <c r="BO753" s="306"/>
      <c r="BP753" s="306"/>
      <c r="BQ753" s="306"/>
      <c r="BR753" s="306"/>
      <c r="BS753" s="306"/>
      <c r="BT753" s="306"/>
      <c r="BU753" s="306"/>
      <c r="BV753" s="306"/>
      <c r="BW753" s="306"/>
      <c r="BX753" s="306"/>
      <c r="BY753" s="306"/>
      <c r="BZ753" s="306"/>
      <c r="CA753" s="306"/>
      <c r="CB753" s="306"/>
      <c r="CC753" s="306"/>
      <c r="CD753" s="306"/>
      <c r="CE753" s="306"/>
    </row>
    <row r="754" spans="1:83" ht="12.65" customHeight="1" x14ac:dyDescent="0.35">
      <c r="A754" s="326" t="s">
        <v>1309</v>
      </c>
      <c r="B754" s="350">
        <v>26503</v>
      </c>
      <c r="C754" s="353">
        <v>4.0199999999999996</v>
      </c>
      <c r="D754" s="350">
        <v>405120</v>
      </c>
      <c r="E754" s="350">
        <v>110347</v>
      </c>
      <c r="F754" s="350">
        <v>0</v>
      </c>
      <c r="G754" s="350">
        <v>96402</v>
      </c>
      <c r="H754" s="350">
        <v>0</v>
      </c>
      <c r="I754" s="350">
        <v>138183</v>
      </c>
      <c r="J754" s="350">
        <v>24682</v>
      </c>
      <c r="K754" s="350">
        <v>0</v>
      </c>
      <c r="L754" s="350">
        <v>1300</v>
      </c>
      <c r="M754" s="350">
        <v>0</v>
      </c>
      <c r="N754" s="350">
        <v>21725704</v>
      </c>
      <c r="O754" s="350">
        <v>1653078</v>
      </c>
      <c r="P754" s="350">
        <v>791</v>
      </c>
      <c r="Q754" s="350">
        <v>0</v>
      </c>
      <c r="R754" s="350">
        <v>791</v>
      </c>
      <c r="S754" s="350">
        <v>0</v>
      </c>
      <c r="T754" s="353">
        <v>0</v>
      </c>
      <c r="U754" s="350"/>
      <c r="V754" s="312"/>
      <c r="W754" s="312"/>
      <c r="X754" s="350"/>
      <c r="Y754" s="350"/>
      <c r="Z754" s="350">
        <v>1421979</v>
      </c>
      <c r="AA754" s="306"/>
      <c r="AB754" s="306"/>
      <c r="AC754" s="306"/>
      <c r="AD754" s="306"/>
      <c r="AE754" s="306"/>
      <c r="AF754" s="306"/>
      <c r="AG754" s="306"/>
      <c r="AH754" s="306"/>
      <c r="AI754" s="306"/>
      <c r="AJ754" s="306"/>
      <c r="AK754" s="306"/>
      <c r="AL754" s="306"/>
      <c r="AM754" s="306"/>
      <c r="AN754" s="306"/>
      <c r="AO754" s="306"/>
      <c r="AP754" s="306"/>
      <c r="AQ754" s="306"/>
      <c r="AR754" s="306"/>
      <c r="AS754" s="306"/>
      <c r="AT754" s="306"/>
      <c r="AU754" s="306"/>
      <c r="AV754" s="306"/>
      <c r="AW754" s="306"/>
      <c r="AX754" s="306"/>
      <c r="AY754" s="306"/>
      <c r="AZ754" s="306"/>
      <c r="BA754" s="306"/>
      <c r="BB754" s="306"/>
      <c r="BC754" s="306"/>
      <c r="BD754" s="306"/>
      <c r="BE754" s="306"/>
      <c r="BF754" s="306"/>
      <c r="BG754" s="306"/>
      <c r="BH754" s="306"/>
      <c r="BI754" s="306"/>
      <c r="BJ754" s="306"/>
      <c r="BK754" s="306"/>
      <c r="BL754" s="306"/>
      <c r="BM754" s="306"/>
      <c r="BN754" s="306"/>
      <c r="BO754" s="306"/>
      <c r="BP754" s="306"/>
      <c r="BQ754" s="306"/>
      <c r="BR754" s="306"/>
      <c r="BS754" s="306"/>
      <c r="BT754" s="306"/>
      <c r="BU754" s="306"/>
      <c r="BV754" s="306"/>
      <c r="BW754" s="306"/>
      <c r="BX754" s="306"/>
      <c r="BY754" s="306"/>
      <c r="BZ754" s="306"/>
      <c r="CA754" s="306"/>
      <c r="CB754" s="306"/>
      <c r="CC754" s="306"/>
      <c r="CD754" s="306"/>
      <c r="CE754" s="306"/>
    </row>
    <row r="755" spans="1:83" ht="12.65" customHeight="1" x14ac:dyDescent="0.35">
      <c r="A755" s="326" t="s">
        <v>1310</v>
      </c>
      <c r="B755" s="350">
        <v>36371</v>
      </c>
      <c r="C755" s="353">
        <v>21.37</v>
      </c>
      <c r="D755" s="350">
        <v>1745932</v>
      </c>
      <c r="E755" s="350">
        <v>489542</v>
      </c>
      <c r="F755" s="350">
        <v>0</v>
      </c>
      <c r="G755" s="350">
        <v>110464</v>
      </c>
      <c r="H755" s="350">
        <v>695</v>
      </c>
      <c r="I755" s="350">
        <v>543080</v>
      </c>
      <c r="J755" s="350">
        <v>166158</v>
      </c>
      <c r="K755" s="350">
        <v>7233</v>
      </c>
      <c r="L755" s="350">
        <v>13896</v>
      </c>
      <c r="M755" s="350">
        <v>0</v>
      </c>
      <c r="N755" s="350">
        <v>18744720</v>
      </c>
      <c r="O755" s="350">
        <v>1726639</v>
      </c>
      <c r="P755" s="350">
        <v>5323</v>
      </c>
      <c r="Q755" s="350">
        <v>0</v>
      </c>
      <c r="R755" s="350">
        <v>5323</v>
      </c>
      <c r="S755" s="350">
        <v>0</v>
      </c>
      <c r="T755" s="353">
        <v>0</v>
      </c>
      <c r="U755" s="350"/>
      <c r="V755" s="312"/>
      <c r="W755" s="312"/>
      <c r="X755" s="350"/>
      <c r="Y755" s="350"/>
      <c r="Z755" s="350">
        <v>1777333</v>
      </c>
      <c r="AA755" s="306"/>
      <c r="AB755" s="306"/>
      <c r="AC755" s="306"/>
      <c r="AD755" s="306"/>
      <c r="AE755" s="306"/>
      <c r="AF755" s="306"/>
      <c r="AG755" s="306"/>
      <c r="AH755" s="306"/>
      <c r="AI755" s="306"/>
      <c r="AJ755" s="306"/>
      <c r="AK755" s="306"/>
      <c r="AL755" s="306"/>
      <c r="AM755" s="306"/>
      <c r="AN755" s="306"/>
      <c r="AO755" s="306"/>
      <c r="AP755" s="306"/>
      <c r="AQ755" s="306"/>
      <c r="AR755" s="306"/>
      <c r="AS755" s="306"/>
      <c r="AT755" s="306"/>
      <c r="AU755" s="306"/>
      <c r="AV755" s="306"/>
      <c r="AW755" s="306"/>
      <c r="AX755" s="306"/>
      <c r="AY755" s="306"/>
      <c r="AZ755" s="306"/>
      <c r="BA755" s="306"/>
      <c r="BB755" s="306"/>
      <c r="BC755" s="306"/>
      <c r="BD755" s="306"/>
      <c r="BE755" s="306"/>
      <c r="BF755" s="306"/>
      <c r="BG755" s="306"/>
      <c r="BH755" s="306"/>
      <c r="BI755" s="306"/>
      <c r="BJ755" s="306"/>
      <c r="BK755" s="306"/>
      <c r="BL755" s="306"/>
      <c r="BM755" s="306"/>
      <c r="BN755" s="306"/>
      <c r="BO755" s="306"/>
      <c r="BP755" s="306"/>
      <c r="BQ755" s="306"/>
      <c r="BR755" s="306"/>
      <c r="BS755" s="306"/>
      <c r="BT755" s="306"/>
      <c r="BU755" s="306"/>
      <c r="BV755" s="306"/>
      <c r="BW755" s="306"/>
      <c r="BX755" s="306"/>
      <c r="BY755" s="306"/>
      <c r="BZ755" s="306"/>
      <c r="CA755" s="306"/>
      <c r="CB755" s="306"/>
      <c r="CC755" s="306"/>
      <c r="CD755" s="306"/>
      <c r="CE755" s="306"/>
    </row>
    <row r="756" spans="1:83" ht="12.65" customHeight="1" x14ac:dyDescent="0.35">
      <c r="A756" s="326" t="s">
        <v>1311</v>
      </c>
      <c r="B756" s="350">
        <v>0</v>
      </c>
      <c r="C756" s="353">
        <v>0</v>
      </c>
      <c r="D756" s="350">
        <v>0</v>
      </c>
      <c r="E756" s="350">
        <v>0</v>
      </c>
      <c r="F756" s="350">
        <v>0</v>
      </c>
      <c r="G756" s="350">
        <v>0</v>
      </c>
      <c r="H756" s="350">
        <v>0</v>
      </c>
      <c r="I756" s="350">
        <v>0</v>
      </c>
      <c r="J756" s="350">
        <v>0</v>
      </c>
      <c r="K756" s="350">
        <v>0</v>
      </c>
      <c r="L756" s="350">
        <v>0</v>
      </c>
      <c r="M756" s="350">
        <v>0</v>
      </c>
      <c r="N756" s="350">
        <v>0</v>
      </c>
      <c r="O756" s="350">
        <v>0</v>
      </c>
      <c r="P756" s="350">
        <v>0</v>
      </c>
      <c r="Q756" s="350">
        <v>0</v>
      </c>
      <c r="R756" s="350">
        <v>0</v>
      </c>
      <c r="S756" s="350">
        <v>0</v>
      </c>
      <c r="T756" s="353">
        <v>0</v>
      </c>
      <c r="U756" s="350"/>
      <c r="V756" s="312"/>
      <c r="W756" s="312"/>
      <c r="X756" s="350"/>
      <c r="Y756" s="350"/>
      <c r="Z756" s="350">
        <v>0</v>
      </c>
      <c r="AA756" s="306"/>
      <c r="AB756" s="306"/>
      <c r="AC756" s="306"/>
      <c r="AD756" s="306"/>
      <c r="AE756" s="306"/>
      <c r="AF756" s="306"/>
      <c r="AG756" s="306"/>
      <c r="AH756" s="306"/>
      <c r="AI756" s="306"/>
      <c r="AJ756" s="306"/>
      <c r="AK756" s="306"/>
      <c r="AL756" s="306"/>
      <c r="AM756" s="306"/>
      <c r="AN756" s="306"/>
      <c r="AO756" s="306"/>
      <c r="AP756" s="306"/>
      <c r="AQ756" s="306"/>
      <c r="AR756" s="306"/>
      <c r="AS756" s="306"/>
      <c r="AT756" s="306"/>
      <c r="AU756" s="306"/>
      <c r="AV756" s="306"/>
      <c r="AW756" s="306"/>
      <c r="AX756" s="306"/>
      <c r="AY756" s="306"/>
      <c r="AZ756" s="306"/>
      <c r="BA756" s="306"/>
      <c r="BB756" s="306"/>
      <c r="BC756" s="306"/>
      <c r="BD756" s="306"/>
      <c r="BE756" s="306"/>
      <c r="BF756" s="306"/>
      <c r="BG756" s="306"/>
      <c r="BH756" s="306"/>
      <c r="BI756" s="306"/>
      <c r="BJ756" s="306"/>
      <c r="BK756" s="306"/>
      <c r="BL756" s="306"/>
      <c r="BM756" s="306"/>
      <c r="BN756" s="306"/>
      <c r="BO756" s="306"/>
      <c r="BP756" s="306"/>
      <c r="BQ756" s="306"/>
      <c r="BR756" s="306"/>
      <c r="BS756" s="306"/>
      <c r="BT756" s="306"/>
      <c r="BU756" s="306"/>
      <c r="BV756" s="306"/>
      <c r="BW756" s="306"/>
      <c r="BX756" s="306"/>
      <c r="BY756" s="306"/>
      <c r="BZ756" s="306"/>
      <c r="CA756" s="306"/>
      <c r="CB756" s="306"/>
      <c r="CC756" s="306"/>
      <c r="CD756" s="306"/>
      <c r="CE756" s="306"/>
    </row>
    <row r="757" spans="1:83" ht="12.65" customHeight="1" x14ac:dyDescent="0.35">
      <c r="A757" s="326" t="s">
        <v>1312</v>
      </c>
      <c r="B757" s="350">
        <v>0</v>
      </c>
      <c r="C757" s="353">
        <v>1.01</v>
      </c>
      <c r="D757" s="350">
        <v>101250</v>
      </c>
      <c r="E757" s="350">
        <v>28331</v>
      </c>
      <c r="F757" s="350">
        <v>0</v>
      </c>
      <c r="G757" s="350">
        <v>31128</v>
      </c>
      <c r="H757" s="350">
        <v>0</v>
      </c>
      <c r="I757" s="350">
        <v>25486</v>
      </c>
      <c r="J757" s="350">
        <v>21517</v>
      </c>
      <c r="K757" s="350">
        <v>0</v>
      </c>
      <c r="L757" s="350">
        <v>6608</v>
      </c>
      <c r="M757" s="350">
        <v>0</v>
      </c>
      <c r="N757" s="350">
        <v>857008</v>
      </c>
      <c r="O757" s="350">
        <v>73665</v>
      </c>
      <c r="P757" s="350">
        <v>689</v>
      </c>
      <c r="Q757" s="350">
        <v>0</v>
      </c>
      <c r="R757" s="350">
        <v>689</v>
      </c>
      <c r="S757" s="350">
        <v>0</v>
      </c>
      <c r="T757" s="353">
        <v>0</v>
      </c>
      <c r="U757" s="350"/>
      <c r="V757" s="312"/>
      <c r="W757" s="312"/>
      <c r="X757" s="350"/>
      <c r="Y757" s="350"/>
      <c r="Z757" s="350">
        <v>117081</v>
      </c>
      <c r="AA757" s="306"/>
      <c r="AB757" s="306"/>
      <c r="AC757" s="306"/>
      <c r="AD757" s="306"/>
      <c r="AE757" s="306"/>
      <c r="AF757" s="306"/>
      <c r="AG757" s="306"/>
      <c r="AH757" s="306"/>
      <c r="AI757" s="306"/>
      <c r="AJ757" s="306"/>
      <c r="AK757" s="306"/>
      <c r="AL757" s="306"/>
      <c r="AM757" s="306"/>
      <c r="AN757" s="306"/>
      <c r="AO757" s="306"/>
      <c r="AP757" s="306"/>
      <c r="AQ757" s="306"/>
      <c r="AR757" s="306"/>
      <c r="AS757" s="306"/>
      <c r="AT757" s="306"/>
      <c r="AU757" s="306"/>
      <c r="AV757" s="306"/>
      <c r="AW757" s="306"/>
      <c r="AX757" s="306"/>
      <c r="AY757" s="306"/>
      <c r="AZ757" s="306"/>
      <c r="BA757" s="306"/>
      <c r="BB757" s="306"/>
      <c r="BC757" s="306"/>
      <c r="BD757" s="306"/>
      <c r="BE757" s="306"/>
      <c r="BF757" s="306"/>
      <c r="BG757" s="306"/>
      <c r="BH757" s="306"/>
      <c r="BI757" s="306"/>
      <c r="BJ757" s="306"/>
      <c r="BK757" s="306"/>
      <c r="BL757" s="306"/>
      <c r="BM757" s="306"/>
      <c r="BN757" s="306"/>
      <c r="BO757" s="306"/>
      <c r="BP757" s="306"/>
      <c r="BQ757" s="306"/>
      <c r="BR757" s="306"/>
      <c r="BS757" s="306"/>
      <c r="BT757" s="306"/>
      <c r="BU757" s="306"/>
      <c r="BV757" s="306"/>
      <c r="BW757" s="306"/>
      <c r="BX757" s="306"/>
      <c r="BY757" s="306"/>
      <c r="BZ757" s="306"/>
      <c r="CA757" s="306"/>
      <c r="CB757" s="306"/>
      <c r="CC757" s="306"/>
      <c r="CD757" s="306"/>
      <c r="CE757" s="306"/>
    </row>
    <row r="758" spans="1:83" ht="12.65" customHeight="1" x14ac:dyDescent="0.35">
      <c r="A758" s="326" t="s">
        <v>1313</v>
      </c>
      <c r="B758" s="350"/>
      <c r="C758" s="353">
        <v>14.24</v>
      </c>
      <c r="D758" s="350">
        <v>1468528</v>
      </c>
      <c r="E758" s="350">
        <v>406806</v>
      </c>
      <c r="F758" s="350">
        <v>0</v>
      </c>
      <c r="G758" s="350">
        <v>2431817</v>
      </c>
      <c r="H758" s="350">
        <v>0</v>
      </c>
      <c r="I758" s="350">
        <v>318226</v>
      </c>
      <c r="J758" s="350">
        <v>56662</v>
      </c>
      <c r="K758" s="350">
        <v>41</v>
      </c>
      <c r="L758" s="350">
        <v>16863</v>
      </c>
      <c r="M758" s="350">
        <v>3956979</v>
      </c>
      <c r="N758" s="350">
        <v>8336116</v>
      </c>
      <c r="O758" s="350">
        <v>2683433</v>
      </c>
      <c r="P758" s="350">
        <v>1815</v>
      </c>
      <c r="Q758" s="350">
        <v>0</v>
      </c>
      <c r="R758" s="350">
        <v>1815</v>
      </c>
      <c r="S758" s="350">
        <v>0</v>
      </c>
      <c r="T758" s="353">
        <v>0</v>
      </c>
      <c r="U758" s="350"/>
      <c r="V758" s="312"/>
      <c r="W758" s="312"/>
      <c r="X758" s="350"/>
      <c r="Y758" s="350"/>
      <c r="Z758" s="350">
        <v>874140</v>
      </c>
      <c r="AA758" s="306"/>
      <c r="AB758" s="306"/>
      <c r="AC758" s="306"/>
      <c r="AD758" s="306"/>
      <c r="AE758" s="306"/>
      <c r="AF758" s="306"/>
      <c r="AG758" s="306"/>
      <c r="AH758" s="306"/>
      <c r="AI758" s="306"/>
      <c r="AJ758" s="306"/>
      <c r="AK758" s="306"/>
      <c r="AL758" s="306"/>
      <c r="AM758" s="306"/>
      <c r="AN758" s="306"/>
      <c r="AO758" s="306"/>
      <c r="AP758" s="306"/>
      <c r="AQ758" s="306"/>
      <c r="AR758" s="306"/>
      <c r="AS758" s="306"/>
      <c r="AT758" s="306"/>
      <c r="AU758" s="306"/>
      <c r="AV758" s="306"/>
      <c r="AW758" s="306"/>
      <c r="AX758" s="306"/>
      <c r="AY758" s="306"/>
      <c r="AZ758" s="306"/>
      <c r="BA758" s="306"/>
      <c r="BB758" s="306"/>
      <c r="BC758" s="306"/>
      <c r="BD758" s="306"/>
      <c r="BE758" s="306"/>
      <c r="BF758" s="306"/>
      <c r="BG758" s="306"/>
      <c r="BH758" s="306"/>
      <c r="BI758" s="306"/>
      <c r="BJ758" s="306"/>
      <c r="BK758" s="306"/>
      <c r="BL758" s="306"/>
      <c r="BM758" s="306"/>
      <c r="BN758" s="306"/>
      <c r="BO758" s="306"/>
      <c r="BP758" s="306"/>
      <c r="BQ758" s="306"/>
      <c r="BR758" s="306"/>
      <c r="BS758" s="306"/>
      <c r="BT758" s="306"/>
      <c r="BU758" s="306"/>
      <c r="BV758" s="306"/>
      <c r="BW758" s="306"/>
      <c r="BX758" s="306"/>
      <c r="BY758" s="306"/>
      <c r="BZ758" s="306"/>
      <c r="CA758" s="306"/>
      <c r="CB758" s="306"/>
      <c r="CC758" s="306"/>
      <c r="CD758" s="306"/>
      <c r="CE758" s="306"/>
    </row>
    <row r="759" spans="1:83" ht="12.65" customHeight="1" x14ac:dyDescent="0.35">
      <c r="A759" s="326" t="s">
        <v>1314</v>
      </c>
      <c r="B759" s="350">
        <v>6206</v>
      </c>
      <c r="C759" s="353">
        <v>8.99</v>
      </c>
      <c r="D759" s="350">
        <v>779345</v>
      </c>
      <c r="E759" s="350">
        <v>247454</v>
      </c>
      <c r="F759" s="350">
        <v>0</v>
      </c>
      <c r="G759" s="350">
        <v>48081</v>
      </c>
      <c r="H759" s="350">
        <v>0</v>
      </c>
      <c r="I759" s="350">
        <v>29083</v>
      </c>
      <c r="J759" s="350">
        <v>25113</v>
      </c>
      <c r="K759" s="350">
        <v>15372</v>
      </c>
      <c r="L759" s="350">
        <v>194</v>
      </c>
      <c r="M759" s="350">
        <v>0</v>
      </c>
      <c r="N759" s="350">
        <v>6276446</v>
      </c>
      <c r="O759" s="350">
        <v>3533670</v>
      </c>
      <c r="P759" s="350">
        <v>804</v>
      </c>
      <c r="Q759" s="350">
        <v>0</v>
      </c>
      <c r="R759" s="350">
        <v>804</v>
      </c>
      <c r="S759" s="350">
        <v>0</v>
      </c>
      <c r="T759" s="353">
        <v>0</v>
      </c>
      <c r="U759" s="350"/>
      <c r="V759" s="312"/>
      <c r="W759" s="312"/>
      <c r="X759" s="350"/>
      <c r="Y759" s="350"/>
      <c r="Z759" s="350">
        <v>551244</v>
      </c>
      <c r="AA759" s="306"/>
      <c r="AB759" s="306"/>
      <c r="AC759" s="306"/>
      <c r="AD759" s="306"/>
      <c r="AE759" s="306"/>
      <c r="AF759" s="306"/>
      <c r="AG759" s="306"/>
      <c r="AH759" s="306"/>
      <c r="AI759" s="306"/>
      <c r="AJ759" s="306"/>
      <c r="AK759" s="306"/>
      <c r="AL759" s="306"/>
      <c r="AM759" s="306"/>
      <c r="AN759" s="306"/>
      <c r="AO759" s="306"/>
      <c r="AP759" s="306"/>
      <c r="AQ759" s="306"/>
      <c r="AR759" s="306"/>
      <c r="AS759" s="306"/>
      <c r="AT759" s="306"/>
      <c r="AU759" s="306"/>
      <c r="AV759" s="306"/>
      <c r="AW759" s="306"/>
      <c r="AX759" s="306"/>
      <c r="AY759" s="306"/>
      <c r="AZ759" s="306"/>
      <c r="BA759" s="306"/>
      <c r="BB759" s="306"/>
      <c r="BC759" s="306"/>
      <c r="BD759" s="306"/>
      <c r="BE759" s="306"/>
      <c r="BF759" s="306"/>
      <c r="BG759" s="306"/>
      <c r="BH759" s="306"/>
      <c r="BI759" s="306"/>
      <c r="BJ759" s="306"/>
      <c r="BK759" s="306"/>
      <c r="BL759" s="306"/>
      <c r="BM759" s="306"/>
      <c r="BN759" s="306"/>
      <c r="BO759" s="306"/>
      <c r="BP759" s="306"/>
      <c r="BQ759" s="306"/>
      <c r="BR759" s="306"/>
      <c r="BS759" s="306"/>
      <c r="BT759" s="306"/>
      <c r="BU759" s="306"/>
      <c r="BV759" s="306"/>
      <c r="BW759" s="306"/>
      <c r="BX759" s="306"/>
      <c r="BY759" s="306"/>
      <c r="BZ759" s="306"/>
      <c r="CA759" s="306"/>
      <c r="CB759" s="306"/>
      <c r="CC759" s="306"/>
      <c r="CD759" s="306"/>
      <c r="CE759" s="306"/>
    </row>
    <row r="760" spans="1:83" ht="12.65" customHeight="1" x14ac:dyDescent="0.35">
      <c r="A760" s="326" t="s">
        <v>1315</v>
      </c>
      <c r="B760" s="350">
        <v>0</v>
      </c>
      <c r="C760" s="353">
        <v>0</v>
      </c>
      <c r="D760" s="350">
        <v>0</v>
      </c>
      <c r="E760" s="350">
        <v>0</v>
      </c>
      <c r="F760" s="350">
        <v>0</v>
      </c>
      <c r="G760" s="350">
        <v>0</v>
      </c>
      <c r="H760" s="350">
        <v>0</v>
      </c>
      <c r="I760" s="350">
        <v>0</v>
      </c>
      <c r="J760" s="350">
        <v>0</v>
      </c>
      <c r="K760" s="350">
        <v>0</v>
      </c>
      <c r="L760" s="350">
        <v>0</v>
      </c>
      <c r="M760" s="350">
        <v>0</v>
      </c>
      <c r="N760" s="350">
        <v>0</v>
      </c>
      <c r="O760" s="350">
        <v>0</v>
      </c>
      <c r="P760" s="350">
        <v>0</v>
      </c>
      <c r="Q760" s="350">
        <v>0</v>
      </c>
      <c r="R760" s="350">
        <v>0</v>
      </c>
      <c r="S760" s="350">
        <v>0</v>
      </c>
      <c r="T760" s="353">
        <v>0</v>
      </c>
      <c r="U760" s="350"/>
      <c r="V760" s="312"/>
      <c r="W760" s="312"/>
      <c r="X760" s="350"/>
      <c r="Y760" s="350"/>
      <c r="Z760" s="350">
        <v>0</v>
      </c>
      <c r="AA760" s="306"/>
      <c r="AB760" s="306"/>
      <c r="AC760" s="306"/>
      <c r="AD760" s="306"/>
      <c r="AE760" s="306"/>
      <c r="AF760" s="306"/>
      <c r="AG760" s="306"/>
      <c r="AH760" s="306"/>
      <c r="AI760" s="306"/>
      <c r="AJ760" s="306"/>
      <c r="AK760" s="306"/>
      <c r="AL760" s="306"/>
      <c r="AM760" s="306"/>
      <c r="AN760" s="306"/>
      <c r="AO760" s="306"/>
      <c r="AP760" s="306"/>
      <c r="AQ760" s="306"/>
      <c r="AR760" s="306"/>
      <c r="AS760" s="306"/>
      <c r="AT760" s="306"/>
      <c r="AU760" s="306"/>
      <c r="AV760" s="306"/>
      <c r="AW760" s="306"/>
      <c r="AX760" s="306"/>
      <c r="AY760" s="306"/>
      <c r="AZ760" s="306"/>
      <c r="BA760" s="306"/>
      <c r="BB760" s="306"/>
      <c r="BC760" s="306"/>
      <c r="BD760" s="306"/>
      <c r="BE760" s="306"/>
      <c r="BF760" s="306"/>
      <c r="BG760" s="306"/>
      <c r="BH760" s="306"/>
      <c r="BI760" s="306"/>
      <c r="BJ760" s="306"/>
      <c r="BK760" s="306"/>
      <c r="BL760" s="306"/>
      <c r="BM760" s="306"/>
      <c r="BN760" s="306"/>
      <c r="BO760" s="306"/>
      <c r="BP760" s="306"/>
      <c r="BQ760" s="306"/>
      <c r="BR760" s="306"/>
      <c r="BS760" s="306"/>
      <c r="BT760" s="306"/>
      <c r="BU760" s="306"/>
      <c r="BV760" s="306"/>
      <c r="BW760" s="306"/>
      <c r="BX760" s="306"/>
      <c r="BY760" s="306"/>
      <c r="BZ760" s="306"/>
      <c r="CA760" s="306"/>
      <c r="CB760" s="306"/>
      <c r="CC760" s="306"/>
      <c r="CD760" s="306"/>
      <c r="CE760" s="306"/>
    </row>
    <row r="761" spans="1:83" ht="12.65" customHeight="1" x14ac:dyDescent="0.35">
      <c r="A761" s="326" t="s">
        <v>1316</v>
      </c>
      <c r="B761" s="350">
        <v>22498</v>
      </c>
      <c r="C761" s="353">
        <v>20.170000000000002</v>
      </c>
      <c r="D761" s="350">
        <v>1552220</v>
      </c>
      <c r="E761" s="350">
        <v>400265</v>
      </c>
      <c r="F761" s="350">
        <v>65392</v>
      </c>
      <c r="G761" s="350">
        <v>36510</v>
      </c>
      <c r="H761" s="350">
        <v>0</v>
      </c>
      <c r="I761" s="350">
        <v>19158</v>
      </c>
      <c r="J761" s="350">
        <v>121168</v>
      </c>
      <c r="K761" s="350">
        <v>7381</v>
      </c>
      <c r="L761" s="350">
        <v>12175</v>
      </c>
      <c r="M761" s="350">
        <v>0</v>
      </c>
      <c r="N761" s="350">
        <v>7313547</v>
      </c>
      <c r="O761" s="350">
        <v>466434</v>
      </c>
      <c r="P761" s="350">
        <v>3882</v>
      </c>
      <c r="Q761" s="350">
        <v>0</v>
      </c>
      <c r="R761" s="350">
        <v>3882</v>
      </c>
      <c r="S761" s="350">
        <v>9664</v>
      </c>
      <c r="T761" s="353">
        <v>0</v>
      </c>
      <c r="U761" s="350"/>
      <c r="V761" s="312"/>
      <c r="W761" s="312"/>
      <c r="X761" s="350"/>
      <c r="Y761" s="350"/>
      <c r="Z761" s="350">
        <v>940790</v>
      </c>
      <c r="AA761" s="306"/>
      <c r="AB761" s="306"/>
      <c r="AC761" s="306"/>
      <c r="AD761" s="306"/>
      <c r="AE761" s="306"/>
      <c r="AF761" s="306"/>
      <c r="AG761" s="306"/>
      <c r="AH761" s="306"/>
      <c r="AI761" s="306"/>
      <c r="AJ761" s="306"/>
      <c r="AK761" s="306"/>
      <c r="AL761" s="306"/>
      <c r="AM761" s="306"/>
      <c r="AN761" s="306"/>
      <c r="AO761" s="306"/>
      <c r="AP761" s="306"/>
      <c r="AQ761" s="306"/>
      <c r="AR761" s="306"/>
      <c r="AS761" s="306"/>
      <c r="AT761" s="306"/>
      <c r="AU761" s="306"/>
      <c r="AV761" s="306"/>
      <c r="AW761" s="306"/>
      <c r="AX761" s="306"/>
      <c r="AY761" s="306"/>
      <c r="AZ761" s="306"/>
      <c r="BA761" s="306"/>
      <c r="BB761" s="306"/>
      <c r="BC761" s="306"/>
      <c r="BD761" s="306"/>
      <c r="BE761" s="306"/>
      <c r="BF761" s="306"/>
      <c r="BG761" s="306"/>
      <c r="BH761" s="306"/>
      <c r="BI761" s="306"/>
      <c r="BJ761" s="306"/>
      <c r="BK761" s="306"/>
      <c r="BL761" s="306"/>
      <c r="BM761" s="306"/>
      <c r="BN761" s="306"/>
      <c r="BO761" s="306"/>
      <c r="BP761" s="306"/>
      <c r="BQ761" s="306"/>
      <c r="BR761" s="306"/>
      <c r="BS761" s="306"/>
      <c r="BT761" s="306"/>
      <c r="BU761" s="306"/>
      <c r="BV761" s="306"/>
      <c r="BW761" s="306"/>
      <c r="BX761" s="306"/>
      <c r="BY761" s="306"/>
      <c r="BZ761" s="306"/>
      <c r="CA761" s="306"/>
      <c r="CB761" s="306"/>
      <c r="CC761" s="306"/>
      <c r="CD761" s="306"/>
      <c r="CE761" s="306"/>
    </row>
    <row r="762" spans="1:83" ht="12.65" customHeight="1" x14ac:dyDescent="0.35">
      <c r="A762" s="326" t="s">
        <v>1317</v>
      </c>
      <c r="B762" s="350">
        <v>0</v>
      </c>
      <c r="C762" s="353">
        <v>0</v>
      </c>
      <c r="D762" s="350">
        <v>0</v>
      </c>
      <c r="E762" s="350">
        <v>0</v>
      </c>
      <c r="F762" s="350">
        <v>0</v>
      </c>
      <c r="G762" s="350">
        <v>0</v>
      </c>
      <c r="H762" s="350">
        <v>0</v>
      </c>
      <c r="I762" s="350">
        <v>0</v>
      </c>
      <c r="J762" s="350">
        <v>0</v>
      </c>
      <c r="K762" s="350">
        <v>0</v>
      </c>
      <c r="L762" s="350">
        <v>0</v>
      </c>
      <c r="M762" s="350">
        <v>0</v>
      </c>
      <c r="N762" s="350">
        <v>0</v>
      </c>
      <c r="O762" s="350">
        <v>0</v>
      </c>
      <c r="P762" s="350">
        <v>0</v>
      </c>
      <c r="Q762" s="350">
        <v>0</v>
      </c>
      <c r="R762" s="350">
        <v>0</v>
      </c>
      <c r="S762" s="350">
        <v>0</v>
      </c>
      <c r="T762" s="353">
        <v>0</v>
      </c>
      <c r="U762" s="350"/>
      <c r="V762" s="312"/>
      <c r="W762" s="312"/>
      <c r="X762" s="350"/>
      <c r="Y762" s="350"/>
      <c r="Z762" s="350">
        <v>0</v>
      </c>
      <c r="AA762" s="306"/>
      <c r="AB762" s="306"/>
      <c r="AC762" s="306"/>
      <c r="AD762" s="306"/>
      <c r="AE762" s="306"/>
      <c r="AF762" s="306"/>
      <c r="AG762" s="306"/>
      <c r="AH762" s="306"/>
      <c r="AI762" s="306"/>
      <c r="AJ762" s="306"/>
      <c r="AK762" s="306"/>
      <c r="AL762" s="306"/>
      <c r="AM762" s="306"/>
      <c r="AN762" s="306"/>
      <c r="AO762" s="306"/>
      <c r="AP762" s="306"/>
      <c r="AQ762" s="306"/>
      <c r="AR762" s="306"/>
      <c r="AS762" s="306"/>
      <c r="AT762" s="306"/>
      <c r="AU762" s="306"/>
      <c r="AV762" s="306"/>
      <c r="AW762" s="306"/>
      <c r="AX762" s="306"/>
      <c r="AY762" s="306"/>
      <c r="AZ762" s="306"/>
      <c r="BA762" s="306"/>
      <c r="BB762" s="306"/>
      <c r="BC762" s="306"/>
      <c r="BD762" s="306"/>
      <c r="BE762" s="306"/>
      <c r="BF762" s="306"/>
      <c r="BG762" s="306"/>
      <c r="BH762" s="306"/>
      <c r="BI762" s="306"/>
      <c r="BJ762" s="306"/>
      <c r="BK762" s="306"/>
      <c r="BL762" s="306"/>
      <c r="BM762" s="306"/>
      <c r="BN762" s="306"/>
      <c r="BO762" s="306"/>
      <c r="BP762" s="306"/>
      <c r="BQ762" s="306"/>
      <c r="BR762" s="306"/>
      <c r="BS762" s="306"/>
      <c r="BT762" s="306"/>
      <c r="BU762" s="306"/>
      <c r="BV762" s="306"/>
      <c r="BW762" s="306"/>
      <c r="BX762" s="306"/>
      <c r="BY762" s="306"/>
      <c r="BZ762" s="306"/>
      <c r="CA762" s="306"/>
      <c r="CB762" s="306"/>
      <c r="CC762" s="306"/>
      <c r="CD762" s="306"/>
      <c r="CE762" s="306"/>
    </row>
    <row r="763" spans="1:83" ht="12.65" customHeight="1" x14ac:dyDescent="0.35">
      <c r="A763" s="326" t="s">
        <v>1318</v>
      </c>
      <c r="B763" s="350">
        <v>19855</v>
      </c>
      <c r="C763" s="353">
        <v>28.26</v>
      </c>
      <c r="D763" s="350">
        <v>2462978</v>
      </c>
      <c r="E763" s="350">
        <v>579279</v>
      </c>
      <c r="F763" s="350">
        <v>2761051</v>
      </c>
      <c r="G763" s="350">
        <v>272309</v>
      </c>
      <c r="H763" s="350">
        <v>0</v>
      </c>
      <c r="I763" s="350">
        <v>21468</v>
      </c>
      <c r="J763" s="350">
        <v>297518</v>
      </c>
      <c r="K763" s="350">
        <v>10575</v>
      </c>
      <c r="L763" s="350">
        <v>35849</v>
      </c>
      <c r="M763" s="350">
        <v>0</v>
      </c>
      <c r="N763" s="350">
        <v>40125068</v>
      </c>
      <c r="O763" s="350">
        <v>1565902</v>
      </c>
      <c r="P763" s="350">
        <v>9531</v>
      </c>
      <c r="Q763" s="350">
        <v>2991</v>
      </c>
      <c r="R763" s="350">
        <v>9531</v>
      </c>
      <c r="S763" s="350">
        <v>71691</v>
      </c>
      <c r="T763" s="353">
        <v>28.26</v>
      </c>
      <c r="U763" s="350"/>
      <c r="V763" s="312"/>
      <c r="W763" s="312"/>
      <c r="X763" s="350"/>
      <c r="Y763" s="350"/>
      <c r="Z763" s="350">
        <v>4933541</v>
      </c>
      <c r="AA763" s="306"/>
      <c r="AB763" s="306"/>
      <c r="AC763" s="306"/>
      <c r="AD763" s="306"/>
      <c r="AE763" s="306"/>
      <c r="AF763" s="306"/>
      <c r="AG763" s="306"/>
      <c r="AH763" s="306"/>
      <c r="AI763" s="306"/>
      <c r="AJ763" s="306"/>
      <c r="AK763" s="306"/>
      <c r="AL763" s="306"/>
      <c r="AM763" s="306"/>
      <c r="AN763" s="306"/>
      <c r="AO763" s="306"/>
      <c r="AP763" s="306"/>
      <c r="AQ763" s="306"/>
      <c r="AR763" s="306"/>
      <c r="AS763" s="306"/>
      <c r="AT763" s="306"/>
      <c r="AU763" s="306"/>
      <c r="AV763" s="306"/>
      <c r="AW763" s="306"/>
      <c r="AX763" s="306"/>
      <c r="AY763" s="306"/>
      <c r="AZ763" s="306"/>
      <c r="BA763" s="306"/>
      <c r="BB763" s="306"/>
      <c r="BC763" s="306"/>
      <c r="BD763" s="306"/>
      <c r="BE763" s="306"/>
      <c r="BF763" s="306"/>
      <c r="BG763" s="306"/>
      <c r="BH763" s="306"/>
      <c r="BI763" s="306"/>
      <c r="BJ763" s="306"/>
      <c r="BK763" s="306"/>
      <c r="BL763" s="306"/>
      <c r="BM763" s="306"/>
      <c r="BN763" s="306"/>
      <c r="BO763" s="306"/>
      <c r="BP763" s="306"/>
      <c r="BQ763" s="306"/>
      <c r="BR763" s="306"/>
      <c r="BS763" s="306"/>
      <c r="BT763" s="306"/>
      <c r="BU763" s="306"/>
      <c r="BV763" s="306"/>
      <c r="BW763" s="306"/>
      <c r="BX763" s="306"/>
      <c r="BY763" s="306"/>
      <c r="BZ763" s="306"/>
      <c r="CA763" s="306"/>
      <c r="CB763" s="306"/>
      <c r="CC763" s="306"/>
      <c r="CD763" s="306"/>
      <c r="CE763" s="306"/>
    </row>
    <row r="764" spans="1:83" ht="12.65" customHeight="1" x14ac:dyDescent="0.35">
      <c r="A764" s="326" t="s">
        <v>1319</v>
      </c>
      <c r="B764" s="350">
        <v>0</v>
      </c>
      <c r="C764" s="353">
        <v>0</v>
      </c>
      <c r="D764" s="350">
        <v>0</v>
      </c>
      <c r="E764" s="350">
        <v>0</v>
      </c>
      <c r="F764" s="350">
        <v>0</v>
      </c>
      <c r="G764" s="350">
        <v>0</v>
      </c>
      <c r="H764" s="350">
        <v>0</v>
      </c>
      <c r="I764" s="350">
        <v>0</v>
      </c>
      <c r="J764" s="350">
        <v>0</v>
      </c>
      <c r="K764" s="350">
        <v>0</v>
      </c>
      <c r="L764" s="350">
        <v>0</v>
      </c>
      <c r="M764" s="350">
        <v>0</v>
      </c>
      <c r="N764" s="350">
        <v>0</v>
      </c>
      <c r="O764" s="350">
        <v>0</v>
      </c>
      <c r="P764" s="350">
        <v>0</v>
      </c>
      <c r="Q764" s="350">
        <v>0</v>
      </c>
      <c r="R764" s="350">
        <v>0</v>
      </c>
      <c r="S764" s="350">
        <v>0</v>
      </c>
      <c r="T764" s="353">
        <v>0</v>
      </c>
      <c r="U764" s="350"/>
      <c r="V764" s="312"/>
      <c r="W764" s="312"/>
      <c r="X764" s="350"/>
      <c r="Y764" s="350"/>
      <c r="Z764" s="350">
        <v>0</v>
      </c>
      <c r="AA764" s="306"/>
      <c r="AB764" s="306"/>
      <c r="AC764" s="306"/>
      <c r="AD764" s="306"/>
      <c r="AE764" s="306"/>
      <c r="AF764" s="306"/>
      <c r="AG764" s="306"/>
      <c r="AH764" s="306"/>
      <c r="AI764" s="306"/>
      <c r="AJ764" s="306"/>
      <c r="AK764" s="306"/>
      <c r="AL764" s="306"/>
      <c r="AM764" s="306"/>
      <c r="AN764" s="306"/>
      <c r="AO764" s="306"/>
      <c r="AP764" s="306"/>
      <c r="AQ764" s="306"/>
      <c r="AR764" s="306"/>
      <c r="AS764" s="306"/>
      <c r="AT764" s="306"/>
      <c r="AU764" s="306"/>
      <c r="AV764" s="306"/>
      <c r="AW764" s="306"/>
      <c r="AX764" s="306"/>
      <c r="AY764" s="306"/>
      <c r="AZ764" s="306"/>
      <c r="BA764" s="306"/>
      <c r="BB764" s="306"/>
      <c r="BC764" s="306"/>
      <c r="BD764" s="306"/>
      <c r="BE764" s="306"/>
      <c r="BF764" s="306"/>
      <c r="BG764" s="306"/>
      <c r="BH764" s="306"/>
      <c r="BI764" s="306"/>
      <c r="BJ764" s="306"/>
      <c r="BK764" s="306"/>
      <c r="BL764" s="306"/>
      <c r="BM764" s="306"/>
      <c r="BN764" s="306"/>
      <c r="BO764" s="306"/>
      <c r="BP764" s="306"/>
      <c r="BQ764" s="306"/>
      <c r="BR764" s="306"/>
      <c r="BS764" s="306"/>
      <c r="BT764" s="306"/>
      <c r="BU764" s="306"/>
      <c r="BV764" s="306"/>
      <c r="BW764" s="306"/>
      <c r="BX764" s="306"/>
      <c r="BY764" s="306"/>
      <c r="BZ764" s="306"/>
      <c r="CA764" s="306"/>
      <c r="CB764" s="306"/>
      <c r="CC764" s="306"/>
      <c r="CD764" s="306"/>
      <c r="CE764" s="306"/>
    </row>
    <row r="765" spans="1:83" ht="12.65" customHeight="1" x14ac:dyDescent="0.35">
      <c r="A765" s="326" t="s">
        <v>1320</v>
      </c>
      <c r="B765" s="350">
        <v>0</v>
      </c>
      <c r="C765" s="353">
        <v>0</v>
      </c>
      <c r="D765" s="350">
        <v>0</v>
      </c>
      <c r="E765" s="350">
        <v>0</v>
      </c>
      <c r="F765" s="350">
        <v>0</v>
      </c>
      <c r="G765" s="350">
        <v>0</v>
      </c>
      <c r="H765" s="350">
        <v>0</v>
      </c>
      <c r="I765" s="350">
        <v>0</v>
      </c>
      <c r="J765" s="350">
        <v>0</v>
      </c>
      <c r="K765" s="350">
        <v>0</v>
      </c>
      <c r="L765" s="350">
        <v>0</v>
      </c>
      <c r="M765" s="350">
        <v>0</v>
      </c>
      <c r="N765" s="350">
        <v>0</v>
      </c>
      <c r="O765" s="350">
        <v>0</v>
      </c>
      <c r="P765" s="350">
        <v>0</v>
      </c>
      <c r="Q765" s="350">
        <v>0</v>
      </c>
      <c r="R765" s="350">
        <v>0</v>
      </c>
      <c r="S765" s="350">
        <v>0</v>
      </c>
      <c r="T765" s="353">
        <v>0</v>
      </c>
      <c r="U765" s="350"/>
      <c r="V765" s="312"/>
      <c r="W765" s="312"/>
      <c r="X765" s="350"/>
      <c r="Y765" s="350"/>
      <c r="Z765" s="350">
        <v>0</v>
      </c>
      <c r="AA765" s="306"/>
      <c r="AB765" s="306"/>
      <c r="AC765" s="306"/>
      <c r="AD765" s="306"/>
      <c r="AE765" s="306"/>
      <c r="AF765" s="306"/>
      <c r="AG765" s="306"/>
      <c r="AH765" s="306"/>
      <c r="AI765" s="306"/>
      <c r="AJ765" s="306"/>
      <c r="AK765" s="306"/>
      <c r="AL765" s="306"/>
      <c r="AM765" s="306"/>
      <c r="AN765" s="306"/>
      <c r="AO765" s="306"/>
      <c r="AP765" s="306"/>
      <c r="AQ765" s="306"/>
      <c r="AR765" s="306"/>
      <c r="AS765" s="306"/>
      <c r="AT765" s="306"/>
      <c r="AU765" s="306"/>
      <c r="AV765" s="306"/>
      <c r="AW765" s="306"/>
      <c r="AX765" s="306"/>
      <c r="AY765" s="306"/>
      <c r="AZ765" s="306"/>
      <c r="BA765" s="306"/>
      <c r="BB765" s="306"/>
      <c r="BC765" s="306"/>
      <c r="BD765" s="306"/>
      <c r="BE765" s="306"/>
      <c r="BF765" s="306"/>
      <c r="BG765" s="306"/>
      <c r="BH765" s="306"/>
      <c r="BI765" s="306"/>
      <c r="BJ765" s="306"/>
      <c r="BK765" s="306"/>
      <c r="BL765" s="306"/>
      <c r="BM765" s="306"/>
      <c r="BN765" s="306"/>
      <c r="BO765" s="306"/>
      <c r="BP765" s="306"/>
      <c r="BQ765" s="306"/>
      <c r="BR765" s="306"/>
      <c r="BS765" s="306"/>
      <c r="BT765" s="306"/>
      <c r="BU765" s="306"/>
      <c r="BV765" s="306"/>
      <c r="BW765" s="306"/>
      <c r="BX765" s="306"/>
      <c r="BY765" s="306"/>
      <c r="BZ765" s="306"/>
      <c r="CA765" s="306"/>
      <c r="CB765" s="306"/>
      <c r="CC765" s="306"/>
      <c r="CD765" s="306"/>
      <c r="CE765" s="306"/>
    </row>
    <row r="766" spans="1:83" ht="12.65" customHeight="1" x14ac:dyDescent="0.35">
      <c r="A766" s="326" t="s">
        <v>1321</v>
      </c>
      <c r="B766" s="350">
        <v>0</v>
      </c>
      <c r="C766" s="353">
        <v>0</v>
      </c>
      <c r="D766" s="350">
        <v>0</v>
      </c>
      <c r="E766" s="350">
        <v>0</v>
      </c>
      <c r="F766" s="350">
        <v>0</v>
      </c>
      <c r="G766" s="350">
        <v>0</v>
      </c>
      <c r="H766" s="350">
        <v>0</v>
      </c>
      <c r="I766" s="350">
        <v>0</v>
      </c>
      <c r="J766" s="350">
        <v>0</v>
      </c>
      <c r="K766" s="350">
        <v>0</v>
      </c>
      <c r="L766" s="350">
        <v>0</v>
      </c>
      <c r="M766" s="350">
        <v>0</v>
      </c>
      <c r="N766" s="350">
        <v>0</v>
      </c>
      <c r="O766" s="350">
        <v>0</v>
      </c>
      <c r="P766" s="350">
        <v>0</v>
      </c>
      <c r="Q766" s="350">
        <v>0</v>
      </c>
      <c r="R766" s="350">
        <v>0</v>
      </c>
      <c r="S766" s="350">
        <v>0</v>
      </c>
      <c r="T766" s="353">
        <v>0</v>
      </c>
      <c r="U766" s="350"/>
      <c r="V766" s="312"/>
      <c r="W766" s="312"/>
      <c r="X766" s="350"/>
      <c r="Y766" s="350"/>
      <c r="Z766" s="350">
        <v>0</v>
      </c>
      <c r="AA766" s="306"/>
      <c r="AB766" s="306"/>
      <c r="AC766" s="306"/>
      <c r="AD766" s="306"/>
      <c r="AE766" s="306"/>
      <c r="AF766" s="306"/>
      <c r="AG766" s="306"/>
      <c r="AH766" s="306"/>
      <c r="AI766" s="306"/>
      <c r="AJ766" s="306"/>
      <c r="AK766" s="306"/>
      <c r="AL766" s="306"/>
      <c r="AM766" s="306"/>
      <c r="AN766" s="306"/>
      <c r="AO766" s="306"/>
      <c r="AP766" s="306"/>
      <c r="AQ766" s="306"/>
      <c r="AR766" s="306"/>
      <c r="AS766" s="306"/>
      <c r="AT766" s="306"/>
      <c r="AU766" s="306"/>
      <c r="AV766" s="306"/>
      <c r="AW766" s="306"/>
      <c r="AX766" s="306"/>
      <c r="AY766" s="306"/>
      <c r="AZ766" s="306"/>
      <c r="BA766" s="306"/>
      <c r="BB766" s="306"/>
      <c r="BC766" s="306"/>
      <c r="BD766" s="306"/>
      <c r="BE766" s="306"/>
      <c r="BF766" s="306"/>
      <c r="BG766" s="306"/>
      <c r="BH766" s="306"/>
      <c r="BI766" s="306"/>
      <c r="BJ766" s="306"/>
      <c r="BK766" s="306"/>
      <c r="BL766" s="306"/>
      <c r="BM766" s="306"/>
      <c r="BN766" s="306"/>
      <c r="BO766" s="306"/>
      <c r="BP766" s="306"/>
      <c r="BQ766" s="306"/>
      <c r="BR766" s="306"/>
      <c r="BS766" s="306"/>
      <c r="BT766" s="306"/>
      <c r="BU766" s="306"/>
      <c r="BV766" s="306"/>
      <c r="BW766" s="306"/>
      <c r="BX766" s="306"/>
      <c r="BY766" s="306"/>
      <c r="BZ766" s="306"/>
      <c r="CA766" s="306"/>
      <c r="CB766" s="306"/>
      <c r="CC766" s="306"/>
      <c r="CD766" s="306"/>
      <c r="CE766" s="306"/>
    </row>
    <row r="767" spans="1:83" ht="12.65" customHeight="1" x14ac:dyDescent="0.35">
      <c r="A767" s="326" t="s">
        <v>1322</v>
      </c>
      <c r="B767" s="350">
        <v>0</v>
      </c>
      <c r="C767" s="353">
        <v>0</v>
      </c>
      <c r="D767" s="350">
        <v>0</v>
      </c>
      <c r="E767" s="350">
        <v>0</v>
      </c>
      <c r="F767" s="350">
        <v>0</v>
      </c>
      <c r="G767" s="350">
        <v>0</v>
      </c>
      <c r="H767" s="350">
        <v>0</v>
      </c>
      <c r="I767" s="350">
        <v>0</v>
      </c>
      <c r="J767" s="350">
        <v>0</v>
      </c>
      <c r="K767" s="350">
        <v>0</v>
      </c>
      <c r="L767" s="350">
        <v>0</v>
      </c>
      <c r="M767" s="350">
        <v>0</v>
      </c>
      <c r="N767" s="350">
        <v>0</v>
      </c>
      <c r="O767" s="350">
        <v>0</v>
      </c>
      <c r="P767" s="350">
        <v>0</v>
      </c>
      <c r="Q767" s="350">
        <v>0</v>
      </c>
      <c r="R767" s="350">
        <v>0</v>
      </c>
      <c r="S767" s="350">
        <v>0</v>
      </c>
      <c r="T767" s="353">
        <v>0</v>
      </c>
      <c r="U767" s="350"/>
      <c r="V767" s="312"/>
      <c r="W767" s="312"/>
      <c r="X767" s="350"/>
      <c r="Y767" s="350"/>
      <c r="Z767" s="350">
        <v>0</v>
      </c>
      <c r="AA767" s="306"/>
      <c r="AB767" s="306"/>
      <c r="AC767" s="306"/>
      <c r="AD767" s="306"/>
      <c r="AE767" s="306"/>
      <c r="AF767" s="306"/>
      <c r="AG767" s="306"/>
      <c r="AH767" s="306"/>
      <c r="AI767" s="306"/>
      <c r="AJ767" s="306"/>
      <c r="AK767" s="306"/>
      <c r="AL767" s="306"/>
      <c r="AM767" s="306"/>
      <c r="AN767" s="306"/>
      <c r="AO767" s="306"/>
      <c r="AP767" s="306"/>
      <c r="AQ767" s="306"/>
      <c r="AR767" s="306"/>
      <c r="AS767" s="306"/>
      <c r="AT767" s="306"/>
      <c r="AU767" s="306"/>
      <c r="AV767" s="306"/>
      <c r="AW767" s="306"/>
      <c r="AX767" s="306"/>
      <c r="AY767" s="306"/>
      <c r="AZ767" s="306"/>
      <c r="BA767" s="306"/>
      <c r="BB767" s="306"/>
      <c r="BC767" s="306"/>
      <c r="BD767" s="306"/>
      <c r="BE767" s="306"/>
      <c r="BF767" s="306"/>
      <c r="BG767" s="306"/>
      <c r="BH767" s="306"/>
      <c r="BI767" s="306"/>
      <c r="BJ767" s="306"/>
      <c r="BK767" s="306"/>
      <c r="BL767" s="306"/>
      <c r="BM767" s="306"/>
      <c r="BN767" s="306"/>
      <c r="BO767" s="306"/>
      <c r="BP767" s="306"/>
      <c r="BQ767" s="306"/>
      <c r="BR767" s="306"/>
      <c r="BS767" s="306"/>
      <c r="BT767" s="306"/>
      <c r="BU767" s="306"/>
      <c r="BV767" s="306"/>
      <c r="BW767" s="306"/>
      <c r="BX767" s="306"/>
      <c r="BY767" s="306"/>
      <c r="BZ767" s="306"/>
      <c r="CA767" s="306"/>
      <c r="CB767" s="306"/>
      <c r="CC767" s="306"/>
      <c r="CD767" s="306"/>
      <c r="CE767" s="306"/>
    </row>
    <row r="768" spans="1:83" ht="12.65" customHeight="1" x14ac:dyDescent="0.35">
      <c r="A768" s="326" t="s">
        <v>1323</v>
      </c>
      <c r="B768" s="350">
        <v>0</v>
      </c>
      <c r="C768" s="353">
        <v>0</v>
      </c>
      <c r="D768" s="350">
        <v>0</v>
      </c>
      <c r="E768" s="350">
        <v>0</v>
      </c>
      <c r="F768" s="350">
        <v>0</v>
      </c>
      <c r="G768" s="350">
        <v>0</v>
      </c>
      <c r="H768" s="350">
        <v>0</v>
      </c>
      <c r="I768" s="350">
        <v>0</v>
      </c>
      <c r="J768" s="350">
        <v>0</v>
      </c>
      <c r="K768" s="350">
        <v>0</v>
      </c>
      <c r="L768" s="350">
        <v>0</v>
      </c>
      <c r="M768" s="350">
        <v>0</v>
      </c>
      <c r="N768" s="350">
        <v>0</v>
      </c>
      <c r="O768" s="350">
        <v>0</v>
      </c>
      <c r="P768" s="350">
        <v>0</v>
      </c>
      <c r="Q768" s="350">
        <v>0</v>
      </c>
      <c r="R768" s="350">
        <v>0</v>
      </c>
      <c r="S768" s="350">
        <v>0</v>
      </c>
      <c r="T768" s="353">
        <v>0</v>
      </c>
      <c r="U768" s="350"/>
      <c r="V768" s="312"/>
      <c r="W768" s="312"/>
      <c r="X768" s="350"/>
      <c r="Y768" s="350"/>
      <c r="Z768" s="350">
        <v>0</v>
      </c>
      <c r="AA768" s="306"/>
      <c r="AB768" s="306"/>
      <c r="AC768" s="306"/>
      <c r="AD768" s="306"/>
      <c r="AE768" s="306"/>
      <c r="AF768" s="306"/>
      <c r="AG768" s="306"/>
      <c r="AH768" s="306"/>
      <c r="AI768" s="306"/>
      <c r="AJ768" s="306"/>
      <c r="AK768" s="306"/>
      <c r="AL768" s="306"/>
      <c r="AM768" s="306"/>
      <c r="AN768" s="306"/>
      <c r="AO768" s="306"/>
      <c r="AP768" s="306"/>
      <c r="AQ768" s="306"/>
      <c r="AR768" s="306"/>
      <c r="AS768" s="306"/>
      <c r="AT768" s="306"/>
      <c r="AU768" s="306"/>
      <c r="AV768" s="306"/>
      <c r="AW768" s="306"/>
      <c r="AX768" s="306"/>
      <c r="AY768" s="306"/>
      <c r="AZ768" s="306"/>
      <c r="BA768" s="306"/>
      <c r="BB768" s="306"/>
      <c r="BC768" s="306"/>
      <c r="BD768" s="306"/>
      <c r="BE768" s="306"/>
      <c r="BF768" s="306"/>
      <c r="BG768" s="306"/>
      <c r="BH768" s="306"/>
      <c r="BI768" s="306"/>
      <c r="BJ768" s="306"/>
      <c r="BK768" s="306"/>
      <c r="BL768" s="306"/>
      <c r="BM768" s="306"/>
      <c r="BN768" s="306"/>
      <c r="BO768" s="306"/>
      <c r="BP768" s="306"/>
      <c r="BQ768" s="306"/>
      <c r="BR768" s="306"/>
      <c r="BS768" s="306"/>
      <c r="BT768" s="306"/>
      <c r="BU768" s="306"/>
      <c r="BV768" s="306"/>
      <c r="BW768" s="306"/>
      <c r="BX768" s="306"/>
      <c r="BY768" s="306"/>
      <c r="BZ768" s="306"/>
      <c r="CA768" s="306"/>
      <c r="CB768" s="306"/>
      <c r="CC768" s="306"/>
      <c r="CD768" s="306"/>
      <c r="CE768" s="306"/>
    </row>
    <row r="769" spans="1:83" ht="12.65" customHeight="1" x14ac:dyDescent="0.35">
      <c r="A769" s="326" t="s">
        <v>1324</v>
      </c>
      <c r="B769" s="350">
        <v>0</v>
      </c>
      <c r="C769" s="353">
        <v>0</v>
      </c>
      <c r="D769" s="350">
        <v>0</v>
      </c>
      <c r="E769" s="350">
        <v>0</v>
      </c>
      <c r="F769" s="350">
        <v>0</v>
      </c>
      <c r="G769" s="350">
        <v>0</v>
      </c>
      <c r="H769" s="350">
        <v>0</v>
      </c>
      <c r="I769" s="350">
        <v>0</v>
      </c>
      <c r="J769" s="350">
        <v>0</v>
      </c>
      <c r="K769" s="350">
        <v>0</v>
      </c>
      <c r="L769" s="350">
        <v>0</v>
      </c>
      <c r="M769" s="350">
        <v>0</v>
      </c>
      <c r="N769" s="350">
        <v>0</v>
      </c>
      <c r="O769" s="350">
        <v>0</v>
      </c>
      <c r="P769" s="350">
        <v>0</v>
      </c>
      <c r="Q769" s="350">
        <v>0</v>
      </c>
      <c r="R769" s="350">
        <v>0</v>
      </c>
      <c r="S769" s="350">
        <v>0</v>
      </c>
      <c r="T769" s="353">
        <v>0</v>
      </c>
      <c r="U769" s="350"/>
      <c r="V769" s="312"/>
      <c r="W769" s="312"/>
      <c r="X769" s="350"/>
      <c r="Y769" s="350"/>
      <c r="Z769" s="350">
        <v>0</v>
      </c>
      <c r="AA769" s="306"/>
      <c r="AB769" s="306"/>
      <c r="AC769" s="306"/>
      <c r="AD769" s="306"/>
      <c r="AE769" s="306"/>
      <c r="AF769" s="306"/>
      <c r="AG769" s="306"/>
      <c r="AH769" s="306"/>
      <c r="AI769" s="306"/>
      <c r="AJ769" s="306"/>
      <c r="AK769" s="306"/>
      <c r="AL769" s="306"/>
      <c r="AM769" s="306"/>
      <c r="AN769" s="306"/>
      <c r="AO769" s="306"/>
      <c r="AP769" s="306"/>
      <c r="AQ769" s="306"/>
      <c r="AR769" s="306"/>
      <c r="AS769" s="306"/>
      <c r="AT769" s="306"/>
      <c r="AU769" s="306"/>
      <c r="AV769" s="306"/>
      <c r="AW769" s="306"/>
      <c r="AX769" s="306"/>
      <c r="AY769" s="306"/>
      <c r="AZ769" s="306"/>
      <c r="BA769" s="306"/>
      <c r="BB769" s="306"/>
      <c r="BC769" s="306"/>
      <c r="BD769" s="306"/>
      <c r="BE769" s="306"/>
      <c r="BF769" s="306"/>
      <c r="BG769" s="306"/>
      <c r="BH769" s="306"/>
      <c r="BI769" s="306"/>
      <c r="BJ769" s="306"/>
      <c r="BK769" s="306"/>
      <c r="BL769" s="306"/>
      <c r="BM769" s="306"/>
      <c r="BN769" s="306"/>
      <c r="BO769" s="306"/>
      <c r="BP769" s="306"/>
      <c r="BQ769" s="306"/>
      <c r="BR769" s="306"/>
      <c r="BS769" s="306"/>
      <c r="BT769" s="306"/>
      <c r="BU769" s="306"/>
      <c r="BV769" s="306"/>
      <c r="BW769" s="306"/>
      <c r="BX769" s="306"/>
      <c r="BY769" s="306"/>
      <c r="BZ769" s="306"/>
      <c r="CA769" s="306"/>
      <c r="CB769" s="306"/>
      <c r="CC769" s="306"/>
      <c r="CD769" s="306"/>
      <c r="CE769" s="306"/>
    </row>
    <row r="770" spans="1:83" ht="12.65" customHeight="1" x14ac:dyDescent="0.35">
      <c r="A770" s="326" t="s">
        <v>1325</v>
      </c>
      <c r="B770" s="350">
        <v>0</v>
      </c>
      <c r="C770" s="353">
        <v>0</v>
      </c>
      <c r="D770" s="350">
        <v>0</v>
      </c>
      <c r="E770" s="350">
        <v>0</v>
      </c>
      <c r="F770" s="350">
        <v>0</v>
      </c>
      <c r="G770" s="350">
        <v>0</v>
      </c>
      <c r="H770" s="350">
        <v>0</v>
      </c>
      <c r="I770" s="350">
        <v>0</v>
      </c>
      <c r="J770" s="350">
        <v>0</v>
      </c>
      <c r="K770" s="350">
        <v>0</v>
      </c>
      <c r="L770" s="350">
        <v>0</v>
      </c>
      <c r="M770" s="350">
        <v>0</v>
      </c>
      <c r="N770" s="350">
        <v>0</v>
      </c>
      <c r="O770" s="350">
        <v>0</v>
      </c>
      <c r="P770" s="350">
        <v>0</v>
      </c>
      <c r="Q770" s="350">
        <v>0</v>
      </c>
      <c r="R770" s="350">
        <v>0</v>
      </c>
      <c r="S770" s="350">
        <v>0</v>
      </c>
      <c r="T770" s="353">
        <v>0</v>
      </c>
      <c r="U770" s="350"/>
      <c r="V770" s="312"/>
      <c r="W770" s="312"/>
      <c r="X770" s="350"/>
      <c r="Y770" s="350"/>
      <c r="Z770" s="350">
        <v>0</v>
      </c>
      <c r="AA770" s="306"/>
      <c r="AB770" s="306"/>
      <c r="AC770" s="306"/>
      <c r="AD770" s="306"/>
      <c r="AE770" s="306"/>
      <c r="AF770" s="306"/>
      <c r="AG770" s="306"/>
      <c r="AH770" s="306"/>
      <c r="AI770" s="306"/>
      <c r="AJ770" s="306"/>
      <c r="AK770" s="306"/>
      <c r="AL770" s="306"/>
      <c r="AM770" s="306"/>
      <c r="AN770" s="306"/>
      <c r="AO770" s="306"/>
      <c r="AP770" s="306"/>
      <c r="AQ770" s="306"/>
      <c r="AR770" s="306"/>
      <c r="AS770" s="306"/>
      <c r="AT770" s="306"/>
      <c r="AU770" s="306"/>
      <c r="AV770" s="306"/>
      <c r="AW770" s="306"/>
      <c r="AX770" s="306"/>
      <c r="AY770" s="306"/>
      <c r="AZ770" s="306"/>
      <c r="BA770" s="306"/>
      <c r="BB770" s="306"/>
      <c r="BC770" s="306"/>
      <c r="BD770" s="306"/>
      <c r="BE770" s="306"/>
      <c r="BF770" s="306"/>
      <c r="BG770" s="306"/>
      <c r="BH770" s="306"/>
      <c r="BI770" s="306"/>
      <c r="BJ770" s="306"/>
      <c r="BK770" s="306"/>
      <c r="BL770" s="306"/>
      <c r="BM770" s="306"/>
      <c r="BN770" s="306"/>
      <c r="BO770" s="306"/>
      <c r="BP770" s="306"/>
      <c r="BQ770" s="306"/>
      <c r="BR770" s="306"/>
      <c r="BS770" s="306"/>
      <c r="BT770" s="306"/>
      <c r="BU770" s="306"/>
      <c r="BV770" s="306"/>
      <c r="BW770" s="306"/>
      <c r="BX770" s="306"/>
      <c r="BY770" s="306"/>
      <c r="BZ770" s="306"/>
      <c r="CA770" s="306"/>
      <c r="CB770" s="306"/>
      <c r="CC770" s="306"/>
      <c r="CD770" s="306"/>
      <c r="CE770" s="306"/>
    </row>
    <row r="771" spans="1:83" ht="12.65" customHeight="1" x14ac:dyDescent="0.35">
      <c r="A771" s="326" t="s">
        <v>1326</v>
      </c>
      <c r="B771" s="350">
        <v>0</v>
      </c>
      <c r="C771" s="353">
        <v>0</v>
      </c>
      <c r="D771" s="350">
        <v>0</v>
      </c>
      <c r="E771" s="350">
        <v>0</v>
      </c>
      <c r="F771" s="350">
        <v>0</v>
      </c>
      <c r="G771" s="350">
        <v>0</v>
      </c>
      <c r="H771" s="350">
        <v>0</v>
      </c>
      <c r="I771" s="350">
        <v>0</v>
      </c>
      <c r="J771" s="350">
        <v>0</v>
      </c>
      <c r="K771" s="350">
        <v>0</v>
      </c>
      <c r="L771" s="350">
        <v>0</v>
      </c>
      <c r="M771" s="350">
        <v>0</v>
      </c>
      <c r="N771" s="350">
        <v>0</v>
      </c>
      <c r="O771" s="350">
        <v>0</v>
      </c>
      <c r="P771" s="350">
        <v>0</v>
      </c>
      <c r="Q771" s="350">
        <v>0</v>
      </c>
      <c r="R771" s="350">
        <v>0</v>
      </c>
      <c r="S771" s="350">
        <v>0</v>
      </c>
      <c r="T771" s="353">
        <v>0</v>
      </c>
      <c r="U771" s="350"/>
      <c r="V771" s="312"/>
      <c r="W771" s="312"/>
      <c r="X771" s="350"/>
      <c r="Y771" s="350"/>
      <c r="Z771" s="350">
        <v>0</v>
      </c>
      <c r="AA771" s="306"/>
      <c r="AB771" s="306"/>
      <c r="AC771" s="306"/>
      <c r="AD771" s="306"/>
      <c r="AE771" s="306"/>
      <c r="AF771" s="306"/>
      <c r="AG771" s="306"/>
      <c r="AH771" s="306"/>
      <c r="AI771" s="306"/>
      <c r="AJ771" s="306"/>
      <c r="AK771" s="306"/>
      <c r="AL771" s="306"/>
      <c r="AM771" s="306"/>
      <c r="AN771" s="306"/>
      <c r="AO771" s="306"/>
      <c r="AP771" s="306"/>
      <c r="AQ771" s="306"/>
      <c r="AR771" s="306"/>
      <c r="AS771" s="306"/>
      <c r="AT771" s="306"/>
      <c r="AU771" s="306"/>
      <c r="AV771" s="306"/>
      <c r="AW771" s="306"/>
      <c r="AX771" s="306"/>
      <c r="AY771" s="306"/>
      <c r="AZ771" s="306"/>
      <c r="BA771" s="306"/>
      <c r="BB771" s="306"/>
      <c r="BC771" s="306"/>
      <c r="BD771" s="306"/>
      <c r="BE771" s="306"/>
      <c r="BF771" s="306"/>
      <c r="BG771" s="306"/>
      <c r="BH771" s="306"/>
      <c r="BI771" s="306"/>
      <c r="BJ771" s="306"/>
      <c r="BK771" s="306"/>
      <c r="BL771" s="306"/>
      <c r="BM771" s="306"/>
      <c r="BN771" s="306"/>
      <c r="BO771" s="306"/>
      <c r="BP771" s="306"/>
      <c r="BQ771" s="306"/>
      <c r="BR771" s="306"/>
      <c r="BS771" s="306"/>
      <c r="BT771" s="306"/>
      <c r="BU771" s="306"/>
      <c r="BV771" s="306"/>
      <c r="BW771" s="306"/>
      <c r="BX771" s="306"/>
      <c r="BY771" s="306"/>
      <c r="BZ771" s="306"/>
      <c r="CA771" s="306"/>
      <c r="CB771" s="306"/>
      <c r="CC771" s="306"/>
      <c r="CD771" s="306"/>
      <c r="CE771" s="306"/>
    </row>
    <row r="772" spans="1:83" ht="12.65" customHeight="1" x14ac:dyDescent="0.35">
      <c r="A772" s="326" t="s">
        <v>1327</v>
      </c>
      <c r="B772" s="350">
        <v>85586</v>
      </c>
      <c r="C772" s="353">
        <v>146.30000000000001</v>
      </c>
      <c r="D772" s="350">
        <v>14403966</v>
      </c>
      <c r="E772" s="350">
        <v>3594259</v>
      </c>
      <c r="F772" s="350">
        <v>1059947</v>
      </c>
      <c r="G772" s="350">
        <v>845062</v>
      </c>
      <c r="H772" s="350">
        <v>54649</v>
      </c>
      <c r="I772" s="350">
        <v>274110</v>
      </c>
      <c r="J772" s="350">
        <v>2031842</v>
      </c>
      <c r="K772" s="350">
        <v>83038</v>
      </c>
      <c r="L772" s="350">
        <v>468951</v>
      </c>
      <c r="M772" s="350">
        <v>50125</v>
      </c>
      <c r="N772" s="350">
        <v>27728939</v>
      </c>
      <c r="O772" s="350">
        <v>0</v>
      </c>
      <c r="P772" s="350">
        <v>44190</v>
      </c>
      <c r="Q772" s="350">
        <v>0</v>
      </c>
      <c r="R772" s="350">
        <v>44190</v>
      </c>
      <c r="S772" s="350">
        <v>0</v>
      </c>
      <c r="T772" s="353">
        <v>0</v>
      </c>
      <c r="U772" s="350"/>
      <c r="V772" s="312"/>
      <c r="W772" s="312"/>
      <c r="X772" s="350"/>
      <c r="Y772" s="350"/>
      <c r="Z772" s="350">
        <v>6847337</v>
      </c>
      <c r="AA772" s="306"/>
      <c r="AB772" s="306"/>
      <c r="AC772" s="306"/>
      <c r="AD772" s="306"/>
      <c r="AE772" s="306"/>
      <c r="AF772" s="306"/>
      <c r="AG772" s="306"/>
      <c r="AH772" s="306"/>
      <c r="AI772" s="306"/>
      <c r="AJ772" s="306"/>
      <c r="AK772" s="306"/>
      <c r="AL772" s="306"/>
      <c r="AM772" s="306"/>
      <c r="AN772" s="306"/>
      <c r="AO772" s="306"/>
      <c r="AP772" s="306"/>
      <c r="AQ772" s="306"/>
      <c r="AR772" s="306"/>
      <c r="AS772" s="306"/>
      <c r="AT772" s="306"/>
      <c r="AU772" s="306"/>
      <c r="AV772" s="306"/>
      <c r="AW772" s="306"/>
      <c r="AX772" s="306"/>
      <c r="AY772" s="306"/>
      <c r="AZ772" s="306"/>
      <c r="BA772" s="306"/>
      <c r="BB772" s="306"/>
      <c r="BC772" s="306"/>
      <c r="BD772" s="306"/>
      <c r="BE772" s="306"/>
      <c r="BF772" s="306"/>
      <c r="BG772" s="306"/>
      <c r="BH772" s="306"/>
      <c r="BI772" s="306"/>
      <c r="BJ772" s="306"/>
      <c r="BK772" s="306"/>
      <c r="BL772" s="306"/>
      <c r="BM772" s="306"/>
      <c r="BN772" s="306"/>
      <c r="BO772" s="306"/>
      <c r="BP772" s="306"/>
      <c r="BQ772" s="306"/>
      <c r="BR772" s="306"/>
      <c r="BS772" s="306"/>
      <c r="BT772" s="306"/>
      <c r="BU772" s="306"/>
      <c r="BV772" s="306"/>
      <c r="BW772" s="306"/>
      <c r="BX772" s="306"/>
      <c r="BY772" s="306"/>
      <c r="BZ772" s="306"/>
      <c r="CA772" s="306"/>
      <c r="CB772" s="306"/>
      <c r="CC772" s="306"/>
      <c r="CD772" s="306"/>
      <c r="CE772" s="306"/>
    </row>
    <row r="773" spans="1:83" ht="12.65" customHeight="1" x14ac:dyDescent="0.35">
      <c r="A773" s="326" t="s">
        <v>1328</v>
      </c>
      <c r="B773" s="350">
        <v>0</v>
      </c>
      <c r="C773" s="353">
        <v>0</v>
      </c>
      <c r="D773" s="350">
        <v>0</v>
      </c>
      <c r="E773" s="350">
        <v>0</v>
      </c>
      <c r="F773" s="350">
        <v>0</v>
      </c>
      <c r="G773" s="350">
        <v>0</v>
      </c>
      <c r="H773" s="350">
        <v>0</v>
      </c>
      <c r="I773" s="350">
        <v>0</v>
      </c>
      <c r="J773" s="350">
        <v>0</v>
      </c>
      <c r="K773" s="350">
        <v>0</v>
      </c>
      <c r="L773" s="350">
        <v>0</v>
      </c>
      <c r="M773" s="350">
        <v>0</v>
      </c>
      <c r="N773" s="350">
        <v>0</v>
      </c>
      <c r="O773" s="350">
        <v>0</v>
      </c>
      <c r="P773" s="350">
        <v>0</v>
      </c>
      <c r="Q773" s="350">
        <v>0</v>
      </c>
      <c r="R773" s="350">
        <v>0</v>
      </c>
      <c r="S773" s="350">
        <v>0</v>
      </c>
      <c r="T773" s="353">
        <v>0</v>
      </c>
      <c r="U773" s="350"/>
      <c r="V773" s="312"/>
      <c r="W773" s="312"/>
      <c r="X773" s="350"/>
      <c r="Y773" s="350"/>
      <c r="Z773" s="350">
        <v>0</v>
      </c>
      <c r="AA773" s="306"/>
      <c r="AB773" s="306"/>
      <c r="AC773" s="306"/>
      <c r="AD773" s="306"/>
      <c r="AE773" s="306"/>
      <c r="AF773" s="306"/>
      <c r="AG773" s="306"/>
      <c r="AH773" s="306"/>
      <c r="AI773" s="306"/>
      <c r="AJ773" s="306"/>
      <c r="AK773" s="306"/>
      <c r="AL773" s="306"/>
      <c r="AM773" s="306"/>
      <c r="AN773" s="306"/>
      <c r="AO773" s="306"/>
      <c r="AP773" s="306"/>
      <c r="AQ773" s="306"/>
      <c r="AR773" s="306"/>
      <c r="AS773" s="306"/>
      <c r="AT773" s="306"/>
      <c r="AU773" s="306"/>
      <c r="AV773" s="306"/>
      <c r="AW773" s="306"/>
      <c r="AX773" s="306"/>
      <c r="AY773" s="306"/>
      <c r="AZ773" s="306"/>
      <c r="BA773" s="306"/>
      <c r="BB773" s="306"/>
      <c r="BC773" s="306"/>
      <c r="BD773" s="306"/>
      <c r="BE773" s="306"/>
      <c r="BF773" s="306"/>
      <c r="BG773" s="306"/>
      <c r="BH773" s="306"/>
      <c r="BI773" s="306"/>
      <c r="BJ773" s="306"/>
      <c r="BK773" s="306"/>
      <c r="BL773" s="306"/>
      <c r="BM773" s="306"/>
      <c r="BN773" s="306"/>
      <c r="BO773" s="306"/>
      <c r="BP773" s="306"/>
      <c r="BQ773" s="306"/>
      <c r="BR773" s="306"/>
      <c r="BS773" s="306"/>
      <c r="BT773" s="306"/>
      <c r="BU773" s="306"/>
      <c r="BV773" s="306"/>
      <c r="BW773" s="306"/>
      <c r="BX773" s="306"/>
      <c r="BY773" s="306"/>
      <c r="BZ773" s="306"/>
      <c r="CA773" s="306"/>
      <c r="CB773" s="306"/>
      <c r="CC773" s="306"/>
      <c r="CD773" s="306"/>
      <c r="CE773" s="306"/>
    </row>
    <row r="774" spans="1:83" ht="12.65" customHeight="1" x14ac:dyDescent="0.35">
      <c r="A774" s="326" t="s">
        <v>1329</v>
      </c>
      <c r="B774" s="350">
        <v>0</v>
      </c>
      <c r="C774" s="353">
        <v>0</v>
      </c>
      <c r="D774" s="350">
        <v>0</v>
      </c>
      <c r="E774" s="350">
        <v>0</v>
      </c>
      <c r="F774" s="350">
        <v>0</v>
      </c>
      <c r="G774" s="350">
        <v>0</v>
      </c>
      <c r="H774" s="350">
        <v>0</v>
      </c>
      <c r="I774" s="350">
        <v>0</v>
      </c>
      <c r="J774" s="350">
        <v>0</v>
      </c>
      <c r="K774" s="350">
        <v>0</v>
      </c>
      <c r="L774" s="350">
        <v>0</v>
      </c>
      <c r="M774" s="350">
        <v>0</v>
      </c>
      <c r="N774" s="350">
        <v>0</v>
      </c>
      <c r="O774" s="350">
        <v>0</v>
      </c>
      <c r="P774" s="350">
        <v>0</v>
      </c>
      <c r="Q774" s="350">
        <v>0</v>
      </c>
      <c r="R774" s="350">
        <v>0</v>
      </c>
      <c r="S774" s="350">
        <v>0</v>
      </c>
      <c r="T774" s="353">
        <v>0</v>
      </c>
      <c r="U774" s="350"/>
      <c r="V774" s="312"/>
      <c r="W774" s="312"/>
      <c r="X774" s="350"/>
      <c r="Y774" s="350"/>
      <c r="Z774" s="350">
        <v>0</v>
      </c>
      <c r="AA774" s="306"/>
      <c r="AB774" s="306"/>
      <c r="AC774" s="306"/>
      <c r="AD774" s="306"/>
      <c r="AE774" s="306"/>
      <c r="AF774" s="306"/>
      <c r="AG774" s="306"/>
      <c r="AH774" s="306"/>
      <c r="AI774" s="306"/>
      <c r="AJ774" s="306"/>
      <c r="AK774" s="306"/>
      <c r="AL774" s="306"/>
      <c r="AM774" s="306"/>
      <c r="AN774" s="306"/>
      <c r="AO774" s="306"/>
      <c r="AP774" s="306"/>
      <c r="AQ774" s="306"/>
      <c r="AR774" s="306"/>
      <c r="AS774" s="306"/>
      <c r="AT774" s="306"/>
      <c r="AU774" s="306"/>
      <c r="AV774" s="306"/>
      <c r="AW774" s="306"/>
      <c r="AX774" s="306"/>
      <c r="AY774" s="306"/>
      <c r="AZ774" s="306"/>
      <c r="BA774" s="306"/>
      <c r="BB774" s="306"/>
      <c r="BC774" s="306"/>
      <c r="BD774" s="306"/>
      <c r="BE774" s="306"/>
      <c r="BF774" s="306"/>
      <c r="BG774" s="306"/>
      <c r="BH774" s="306"/>
      <c r="BI774" s="306"/>
      <c r="BJ774" s="306"/>
      <c r="BK774" s="306"/>
      <c r="BL774" s="306"/>
      <c r="BM774" s="306"/>
      <c r="BN774" s="306"/>
      <c r="BO774" s="306"/>
      <c r="BP774" s="306"/>
      <c r="BQ774" s="306"/>
      <c r="BR774" s="306"/>
      <c r="BS774" s="306"/>
      <c r="BT774" s="306"/>
      <c r="BU774" s="306"/>
      <c r="BV774" s="306"/>
      <c r="BW774" s="306"/>
      <c r="BX774" s="306"/>
      <c r="BY774" s="306"/>
      <c r="BZ774" s="306"/>
      <c r="CA774" s="306"/>
      <c r="CB774" s="306"/>
      <c r="CC774" s="306"/>
      <c r="CD774" s="306"/>
      <c r="CE774" s="306"/>
    </row>
    <row r="775" spans="1:83" ht="12.65" customHeight="1" x14ac:dyDescent="0.35">
      <c r="A775" s="326" t="s">
        <v>1330</v>
      </c>
      <c r="B775" s="350">
        <v>0</v>
      </c>
      <c r="C775" s="353">
        <v>0</v>
      </c>
      <c r="D775" s="350">
        <v>0</v>
      </c>
      <c r="E775" s="350">
        <v>0</v>
      </c>
      <c r="F775" s="350">
        <v>0</v>
      </c>
      <c r="G775" s="350">
        <v>0</v>
      </c>
      <c r="H775" s="350">
        <v>0</v>
      </c>
      <c r="I775" s="350">
        <v>0</v>
      </c>
      <c r="J775" s="350">
        <v>0</v>
      </c>
      <c r="K775" s="350">
        <v>0</v>
      </c>
      <c r="L775" s="350">
        <v>0</v>
      </c>
      <c r="M775" s="350">
        <v>0</v>
      </c>
      <c r="N775" s="350">
        <v>0</v>
      </c>
      <c r="O775" s="350">
        <v>0</v>
      </c>
      <c r="P775" s="350">
        <v>0</v>
      </c>
      <c r="Q775" s="350">
        <v>0</v>
      </c>
      <c r="R775" s="350">
        <v>0</v>
      </c>
      <c r="S775" s="350">
        <v>0</v>
      </c>
      <c r="T775" s="353">
        <v>0</v>
      </c>
      <c r="U775" s="350"/>
      <c r="V775" s="312"/>
      <c r="W775" s="312"/>
      <c r="X775" s="350"/>
      <c r="Y775" s="350"/>
      <c r="Z775" s="350">
        <v>0</v>
      </c>
      <c r="AA775" s="306"/>
      <c r="AB775" s="306"/>
      <c r="AC775" s="306"/>
      <c r="AD775" s="306"/>
      <c r="AE775" s="306"/>
      <c r="AF775" s="306"/>
      <c r="AG775" s="306"/>
      <c r="AH775" s="306"/>
      <c r="AI775" s="306"/>
      <c r="AJ775" s="306"/>
      <c r="AK775" s="306"/>
      <c r="AL775" s="306"/>
      <c r="AM775" s="306"/>
      <c r="AN775" s="306"/>
      <c r="AO775" s="306"/>
      <c r="AP775" s="306"/>
      <c r="AQ775" s="306"/>
      <c r="AR775" s="306"/>
      <c r="AS775" s="306"/>
      <c r="AT775" s="306"/>
      <c r="AU775" s="306"/>
      <c r="AV775" s="306"/>
      <c r="AW775" s="306"/>
      <c r="AX775" s="306"/>
      <c r="AY775" s="306"/>
      <c r="AZ775" s="306"/>
      <c r="BA775" s="306"/>
      <c r="BB775" s="306"/>
      <c r="BC775" s="306"/>
      <c r="BD775" s="306"/>
      <c r="BE775" s="306"/>
      <c r="BF775" s="306"/>
      <c r="BG775" s="306"/>
      <c r="BH775" s="306"/>
      <c r="BI775" s="306"/>
      <c r="BJ775" s="306"/>
      <c r="BK775" s="306"/>
      <c r="BL775" s="306"/>
      <c r="BM775" s="306"/>
      <c r="BN775" s="306"/>
      <c r="BO775" s="306"/>
      <c r="BP775" s="306"/>
      <c r="BQ775" s="306"/>
      <c r="BR775" s="306"/>
      <c r="BS775" s="306"/>
      <c r="BT775" s="306"/>
      <c r="BU775" s="306"/>
      <c r="BV775" s="306"/>
      <c r="BW775" s="306"/>
      <c r="BX775" s="306"/>
      <c r="BY775" s="306"/>
      <c r="BZ775" s="306"/>
      <c r="CA775" s="306"/>
      <c r="CB775" s="306"/>
      <c r="CC775" s="306"/>
      <c r="CD775" s="306"/>
      <c r="CE775" s="306"/>
    </row>
    <row r="776" spans="1:83" ht="12.65" customHeight="1" x14ac:dyDescent="0.35">
      <c r="A776" s="326" t="s">
        <v>1331</v>
      </c>
      <c r="B776" s="350">
        <v>0</v>
      </c>
      <c r="C776" s="353">
        <v>0</v>
      </c>
      <c r="D776" s="350">
        <v>0</v>
      </c>
      <c r="E776" s="350">
        <v>0</v>
      </c>
      <c r="F776" s="350">
        <v>0</v>
      </c>
      <c r="G776" s="350">
        <v>0</v>
      </c>
      <c r="H776" s="350">
        <v>0</v>
      </c>
      <c r="I776" s="350">
        <v>0</v>
      </c>
      <c r="J776" s="350">
        <v>0</v>
      </c>
      <c r="K776" s="350">
        <v>0</v>
      </c>
      <c r="L776" s="350">
        <v>0</v>
      </c>
      <c r="M776" s="350">
        <v>0</v>
      </c>
      <c r="N776" s="350">
        <v>0</v>
      </c>
      <c r="O776" s="350">
        <v>0</v>
      </c>
      <c r="P776" s="350">
        <v>0</v>
      </c>
      <c r="Q776" s="350">
        <v>0</v>
      </c>
      <c r="R776" s="350">
        <v>0</v>
      </c>
      <c r="S776" s="350">
        <v>0</v>
      </c>
      <c r="T776" s="353">
        <v>0</v>
      </c>
      <c r="U776" s="350"/>
      <c r="V776" s="312"/>
      <c r="W776" s="312"/>
      <c r="X776" s="350"/>
      <c r="Y776" s="350"/>
      <c r="Z776" s="350">
        <v>0</v>
      </c>
      <c r="AA776" s="306"/>
      <c r="AB776" s="306"/>
      <c r="AC776" s="306"/>
      <c r="AD776" s="306"/>
      <c r="AE776" s="306"/>
      <c r="AF776" s="306"/>
      <c r="AG776" s="306"/>
      <c r="AH776" s="306"/>
      <c r="AI776" s="306"/>
      <c r="AJ776" s="306"/>
      <c r="AK776" s="306"/>
      <c r="AL776" s="306"/>
      <c r="AM776" s="306"/>
      <c r="AN776" s="306"/>
      <c r="AO776" s="306"/>
      <c r="AP776" s="306"/>
      <c r="AQ776" s="306"/>
      <c r="AR776" s="306"/>
      <c r="AS776" s="306"/>
      <c r="AT776" s="306"/>
      <c r="AU776" s="306"/>
      <c r="AV776" s="306"/>
      <c r="AW776" s="306"/>
      <c r="AX776" s="306"/>
      <c r="AY776" s="306"/>
      <c r="AZ776" s="306"/>
      <c r="BA776" s="306"/>
      <c r="BB776" s="306"/>
      <c r="BC776" s="306"/>
      <c r="BD776" s="306"/>
      <c r="BE776" s="306"/>
      <c r="BF776" s="306"/>
      <c r="BG776" s="306"/>
      <c r="BH776" s="306"/>
      <c r="BI776" s="306"/>
      <c r="BJ776" s="306"/>
      <c r="BK776" s="306"/>
      <c r="BL776" s="306"/>
      <c r="BM776" s="306"/>
      <c r="BN776" s="306"/>
      <c r="BO776" s="306"/>
      <c r="BP776" s="306"/>
      <c r="BQ776" s="306"/>
      <c r="BR776" s="306"/>
      <c r="BS776" s="306"/>
      <c r="BT776" s="306"/>
      <c r="BU776" s="306"/>
      <c r="BV776" s="306"/>
      <c r="BW776" s="306"/>
      <c r="BX776" s="306"/>
      <c r="BY776" s="306"/>
      <c r="BZ776" s="306"/>
      <c r="CA776" s="306"/>
      <c r="CB776" s="306"/>
      <c r="CC776" s="306"/>
      <c r="CD776" s="306"/>
      <c r="CE776" s="306"/>
    </row>
    <row r="777" spans="1:83" ht="12.65" customHeight="1" x14ac:dyDescent="0.35">
      <c r="A777" s="326" t="s">
        <v>1332</v>
      </c>
      <c r="B777" s="350">
        <v>0</v>
      </c>
      <c r="C777" s="353">
        <v>0</v>
      </c>
      <c r="D777" s="350">
        <v>0</v>
      </c>
      <c r="E777" s="350">
        <v>0</v>
      </c>
      <c r="F777" s="350">
        <v>0</v>
      </c>
      <c r="G777" s="350">
        <v>0</v>
      </c>
      <c r="H777" s="350">
        <v>0</v>
      </c>
      <c r="I777" s="350">
        <v>0</v>
      </c>
      <c r="J777" s="350">
        <v>0</v>
      </c>
      <c r="K777" s="350">
        <v>0</v>
      </c>
      <c r="L777" s="350">
        <v>0</v>
      </c>
      <c r="M777" s="350">
        <v>0</v>
      </c>
      <c r="N777" s="350">
        <v>0</v>
      </c>
      <c r="O777" s="350">
        <v>0</v>
      </c>
      <c r="P777" s="350">
        <v>0</v>
      </c>
      <c r="Q777" s="350">
        <v>0</v>
      </c>
      <c r="R777" s="350">
        <v>0</v>
      </c>
      <c r="S777" s="350">
        <v>0</v>
      </c>
      <c r="T777" s="353">
        <v>0</v>
      </c>
      <c r="U777" s="350"/>
      <c r="V777" s="312"/>
      <c r="W777" s="312"/>
      <c r="X777" s="350"/>
      <c r="Y777" s="350"/>
      <c r="Z777" s="350">
        <v>0</v>
      </c>
      <c r="AA777" s="306"/>
      <c r="AB777" s="306"/>
      <c r="AC777" s="306"/>
      <c r="AD777" s="306"/>
      <c r="AE777" s="306"/>
      <c r="AF777" s="306"/>
      <c r="AG777" s="306"/>
      <c r="AH777" s="306"/>
      <c r="AI777" s="306"/>
      <c r="AJ777" s="306"/>
      <c r="AK777" s="306"/>
      <c r="AL777" s="306"/>
      <c r="AM777" s="306"/>
      <c r="AN777" s="306"/>
      <c r="AO777" s="306"/>
      <c r="AP777" s="306"/>
      <c r="AQ777" s="306"/>
      <c r="AR777" s="306"/>
      <c r="AS777" s="306"/>
      <c r="AT777" s="306"/>
      <c r="AU777" s="306"/>
      <c r="AV777" s="306"/>
      <c r="AW777" s="306"/>
      <c r="AX777" s="306"/>
      <c r="AY777" s="306"/>
      <c r="AZ777" s="306"/>
      <c r="BA777" s="306"/>
      <c r="BB777" s="306"/>
      <c r="BC777" s="306"/>
      <c r="BD777" s="306"/>
      <c r="BE777" s="306"/>
      <c r="BF777" s="306"/>
      <c r="BG777" s="306"/>
      <c r="BH777" s="306"/>
      <c r="BI777" s="306"/>
      <c r="BJ777" s="306"/>
      <c r="BK777" s="306"/>
      <c r="BL777" s="306"/>
      <c r="BM777" s="306"/>
      <c r="BN777" s="306"/>
      <c r="BO777" s="306"/>
      <c r="BP777" s="306"/>
      <c r="BQ777" s="306"/>
      <c r="BR777" s="306"/>
      <c r="BS777" s="306"/>
      <c r="BT777" s="306"/>
      <c r="BU777" s="306"/>
      <c r="BV777" s="306"/>
      <c r="BW777" s="306"/>
      <c r="BX777" s="306"/>
      <c r="BY777" s="306"/>
      <c r="BZ777" s="306"/>
      <c r="CA777" s="306"/>
      <c r="CB777" s="306"/>
      <c r="CC777" s="306"/>
      <c r="CD777" s="306"/>
      <c r="CE777" s="306"/>
    </row>
    <row r="778" spans="1:83" ht="12.65" customHeight="1" x14ac:dyDescent="0.35">
      <c r="A778" s="326" t="s">
        <v>1333</v>
      </c>
      <c r="B778" s="350"/>
      <c r="C778" s="353">
        <v>3.16</v>
      </c>
      <c r="D778" s="350">
        <v>261978</v>
      </c>
      <c r="E778" s="350">
        <v>78870</v>
      </c>
      <c r="F778" s="350">
        <v>0</v>
      </c>
      <c r="G778" s="350">
        <v>4111</v>
      </c>
      <c r="H778" s="350">
        <v>0</v>
      </c>
      <c r="I778" s="350">
        <v>4153</v>
      </c>
      <c r="J778" s="350">
        <v>8354</v>
      </c>
      <c r="K778" s="350">
        <v>190</v>
      </c>
      <c r="L778" s="350">
        <v>6440</v>
      </c>
      <c r="M778" s="350">
        <v>1025</v>
      </c>
      <c r="N778" s="350">
        <v>232401</v>
      </c>
      <c r="O778" s="350">
        <v>0</v>
      </c>
      <c r="P778" s="350">
        <v>268</v>
      </c>
      <c r="Q778" s="350">
        <v>0</v>
      </c>
      <c r="R778" s="350">
        <v>268</v>
      </c>
      <c r="S778" s="350">
        <v>0</v>
      </c>
      <c r="T778" s="353">
        <v>0</v>
      </c>
      <c r="U778" s="350"/>
      <c r="V778" s="312"/>
      <c r="W778" s="312"/>
      <c r="X778" s="350"/>
      <c r="Y778" s="350"/>
      <c r="Z778" s="350">
        <v>71539</v>
      </c>
      <c r="AA778" s="306"/>
      <c r="AB778" s="306"/>
      <c r="AC778" s="306"/>
      <c r="AD778" s="306"/>
      <c r="AE778" s="306"/>
      <c r="AF778" s="306"/>
      <c r="AG778" s="306"/>
      <c r="AH778" s="306"/>
      <c r="AI778" s="306"/>
      <c r="AJ778" s="306"/>
      <c r="AK778" s="306"/>
      <c r="AL778" s="306"/>
      <c r="AM778" s="306"/>
      <c r="AN778" s="306"/>
      <c r="AO778" s="306"/>
      <c r="AP778" s="306"/>
      <c r="AQ778" s="306"/>
      <c r="AR778" s="306"/>
      <c r="AS778" s="306"/>
      <c r="AT778" s="306"/>
      <c r="AU778" s="306"/>
      <c r="AV778" s="306"/>
      <c r="AW778" s="306"/>
      <c r="AX778" s="306"/>
      <c r="AY778" s="306"/>
      <c r="AZ778" s="306"/>
      <c r="BA778" s="306"/>
      <c r="BB778" s="306"/>
      <c r="BC778" s="306"/>
      <c r="BD778" s="306"/>
      <c r="BE778" s="306"/>
      <c r="BF778" s="306"/>
      <c r="BG778" s="306"/>
      <c r="BH778" s="306"/>
      <c r="BI778" s="306"/>
      <c r="BJ778" s="306"/>
      <c r="BK778" s="306"/>
      <c r="BL778" s="306"/>
      <c r="BM778" s="306"/>
      <c r="BN778" s="306"/>
      <c r="BO778" s="306"/>
      <c r="BP778" s="306"/>
      <c r="BQ778" s="306"/>
      <c r="BR778" s="306"/>
      <c r="BS778" s="306"/>
      <c r="BT778" s="306"/>
      <c r="BU778" s="306"/>
      <c r="BV778" s="306"/>
      <c r="BW778" s="306"/>
      <c r="BX778" s="306"/>
      <c r="BY778" s="306"/>
      <c r="BZ778" s="306"/>
      <c r="CA778" s="306"/>
      <c r="CB778" s="306"/>
      <c r="CC778" s="306"/>
      <c r="CD778" s="306"/>
      <c r="CE778" s="306"/>
    </row>
    <row r="779" spans="1:83" ht="12.65" customHeight="1" x14ac:dyDescent="0.35">
      <c r="A779" s="326" t="s">
        <v>1334</v>
      </c>
      <c r="B779" s="350"/>
      <c r="C779" s="353">
        <v>0</v>
      </c>
      <c r="D779" s="350">
        <v>0</v>
      </c>
      <c r="E779" s="350">
        <v>0</v>
      </c>
      <c r="F779" s="350">
        <v>0</v>
      </c>
      <c r="G779" s="350">
        <v>0</v>
      </c>
      <c r="H779" s="350">
        <v>0</v>
      </c>
      <c r="I779" s="350">
        <v>0</v>
      </c>
      <c r="J779" s="350">
        <v>0</v>
      </c>
      <c r="K779" s="350">
        <v>0</v>
      </c>
      <c r="L779" s="350">
        <v>0</v>
      </c>
      <c r="M779" s="350">
        <v>0</v>
      </c>
      <c r="N779" s="350"/>
      <c r="O779" s="350"/>
      <c r="P779" s="350">
        <v>0</v>
      </c>
      <c r="Q779" s="350">
        <v>0</v>
      </c>
      <c r="R779" s="350">
        <v>0</v>
      </c>
      <c r="S779" s="350">
        <v>0</v>
      </c>
      <c r="T779" s="353">
        <v>0</v>
      </c>
      <c r="U779" s="350"/>
      <c r="V779" s="312"/>
      <c r="W779" s="312"/>
      <c r="X779" s="350"/>
      <c r="Y779" s="350"/>
      <c r="Z779" s="350"/>
      <c r="AA779" s="306"/>
      <c r="AB779" s="306"/>
      <c r="AC779" s="306"/>
      <c r="AD779" s="306"/>
      <c r="AE779" s="306"/>
      <c r="AF779" s="306"/>
      <c r="AG779" s="306"/>
      <c r="AH779" s="306"/>
      <c r="AI779" s="306"/>
      <c r="AJ779" s="306"/>
      <c r="AK779" s="306"/>
      <c r="AL779" s="306"/>
      <c r="AM779" s="306"/>
      <c r="AN779" s="306"/>
      <c r="AO779" s="306"/>
      <c r="AP779" s="306"/>
      <c r="AQ779" s="306"/>
      <c r="AR779" s="306"/>
      <c r="AS779" s="306"/>
      <c r="AT779" s="306"/>
      <c r="AU779" s="306"/>
      <c r="AV779" s="306"/>
      <c r="AW779" s="306"/>
      <c r="AX779" s="306"/>
      <c r="AY779" s="306"/>
      <c r="AZ779" s="306"/>
      <c r="BA779" s="306"/>
      <c r="BB779" s="306"/>
      <c r="BC779" s="306"/>
      <c r="BD779" s="306"/>
      <c r="BE779" s="306"/>
      <c r="BF779" s="306"/>
      <c r="BG779" s="306"/>
      <c r="BH779" s="306"/>
      <c r="BI779" s="306"/>
      <c r="BJ779" s="306"/>
      <c r="BK779" s="306"/>
      <c r="BL779" s="306"/>
      <c r="BM779" s="306"/>
      <c r="BN779" s="306"/>
      <c r="BO779" s="306"/>
      <c r="BP779" s="306"/>
      <c r="BQ779" s="306"/>
      <c r="BR779" s="306"/>
      <c r="BS779" s="306"/>
      <c r="BT779" s="306"/>
      <c r="BU779" s="306"/>
      <c r="BV779" s="306"/>
      <c r="BW779" s="306"/>
      <c r="BX779" s="306"/>
      <c r="BY779" s="306"/>
      <c r="BZ779" s="306"/>
      <c r="CA779" s="306"/>
      <c r="CB779" s="306"/>
      <c r="CC779" s="306"/>
      <c r="CD779" s="306"/>
      <c r="CE779" s="306"/>
    </row>
    <row r="780" spans="1:83" ht="12.65" customHeight="1" x14ac:dyDescent="0.35">
      <c r="A780" s="326" t="s">
        <v>1335</v>
      </c>
      <c r="B780" s="350"/>
      <c r="C780" s="353">
        <v>0</v>
      </c>
      <c r="D780" s="350">
        <v>0</v>
      </c>
      <c r="E780" s="350">
        <v>0</v>
      </c>
      <c r="F780" s="350">
        <v>0</v>
      </c>
      <c r="G780" s="350">
        <v>0</v>
      </c>
      <c r="H780" s="350">
        <v>0</v>
      </c>
      <c r="I780" s="350">
        <v>0</v>
      </c>
      <c r="J780" s="350">
        <v>0</v>
      </c>
      <c r="K780" s="350">
        <v>0</v>
      </c>
      <c r="L780" s="350">
        <v>0</v>
      </c>
      <c r="M780" s="350">
        <v>0</v>
      </c>
      <c r="N780" s="350"/>
      <c r="O780" s="350"/>
      <c r="P780" s="350">
        <v>0</v>
      </c>
      <c r="Q780" s="350">
        <v>0</v>
      </c>
      <c r="R780" s="350">
        <v>0</v>
      </c>
      <c r="S780" s="350">
        <v>0</v>
      </c>
      <c r="T780" s="353">
        <v>0</v>
      </c>
      <c r="U780" s="350"/>
      <c r="V780" s="312"/>
      <c r="W780" s="312"/>
      <c r="X780" s="350"/>
      <c r="Y780" s="350"/>
      <c r="Z780" s="350"/>
      <c r="AA780" s="306"/>
      <c r="AB780" s="306"/>
      <c r="AC780" s="306"/>
      <c r="AD780" s="306"/>
      <c r="AE780" s="306"/>
      <c r="AF780" s="306"/>
      <c r="AG780" s="306"/>
      <c r="AH780" s="306"/>
      <c r="AI780" s="306"/>
      <c r="AJ780" s="306"/>
      <c r="AK780" s="306"/>
      <c r="AL780" s="306"/>
      <c r="AM780" s="306"/>
      <c r="AN780" s="306"/>
      <c r="AO780" s="306"/>
      <c r="AP780" s="306"/>
      <c r="AQ780" s="306"/>
      <c r="AR780" s="306"/>
      <c r="AS780" s="306"/>
      <c r="AT780" s="306"/>
      <c r="AU780" s="306"/>
      <c r="AV780" s="306"/>
      <c r="AW780" s="306"/>
      <c r="AX780" s="306"/>
      <c r="AY780" s="306"/>
      <c r="AZ780" s="306"/>
      <c r="BA780" s="306"/>
      <c r="BB780" s="306"/>
      <c r="BC780" s="306"/>
      <c r="BD780" s="306"/>
      <c r="BE780" s="306"/>
      <c r="BF780" s="306"/>
      <c r="BG780" s="306"/>
      <c r="BH780" s="306"/>
      <c r="BI780" s="306"/>
      <c r="BJ780" s="306"/>
      <c r="BK780" s="306"/>
      <c r="BL780" s="306"/>
      <c r="BM780" s="306"/>
      <c r="BN780" s="306"/>
      <c r="BO780" s="306"/>
      <c r="BP780" s="306"/>
      <c r="BQ780" s="306"/>
      <c r="BR780" s="306"/>
      <c r="BS780" s="306"/>
      <c r="BT780" s="306"/>
      <c r="BU780" s="306"/>
      <c r="BV780" s="306"/>
      <c r="BW780" s="306"/>
      <c r="BX780" s="306"/>
      <c r="BY780" s="306"/>
      <c r="BZ780" s="306"/>
      <c r="CA780" s="306"/>
      <c r="CB780" s="306"/>
      <c r="CC780" s="306"/>
      <c r="CD780" s="306"/>
      <c r="CE780" s="306"/>
    </row>
    <row r="781" spans="1:83" ht="12.65" customHeight="1" x14ac:dyDescent="0.35">
      <c r="A781" s="326" t="s">
        <v>1336</v>
      </c>
      <c r="B781" s="350">
        <v>28442</v>
      </c>
      <c r="C781" s="353">
        <v>16.55</v>
      </c>
      <c r="D781" s="350">
        <v>697896</v>
      </c>
      <c r="E781" s="350">
        <v>298567</v>
      </c>
      <c r="F781" s="350">
        <v>0</v>
      </c>
      <c r="G781" s="350">
        <v>719900</v>
      </c>
      <c r="H781" s="350">
        <v>0</v>
      </c>
      <c r="I781" s="350">
        <v>15983</v>
      </c>
      <c r="J781" s="350">
        <v>157127</v>
      </c>
      <c r="K781" s="350">
        <v>9711</v>
      </c>
      <c r="L781" s="350">
        <v>23</v>
      </c>
      <c r="M781" s="350">
        <v>545569</v>
      </c>
      <c r="N781" s="350"/>
      <c r="O781" s="350"/>
      <c r="P781" s="350">
        <v>5033</v>
      </c>
      <c r="Q781" s="350">
        <v>0</v>
      </c>
      <c r="R781" s="350">
        <v>0</v>
      </c>
      <c r="S781" s="350">
        <v>0</v>
      </c>
      <c r="T781" s="353">
        <v>0</v>
      </c>
      <c r="U781" s="350"/>
      <c r="V781" s="312"/>
      <c r="W781" s="312"/>
      <c r="X781" s="350"/>
      <c r="Y781" s="350"/>
      <c r="Z781" s="350"/>
      <c r="AA781" s="306"/>
      <c r="AB781" s="306"/>
      <c r="AC781" s="306"/>
      <c r="AD781" s="306"/>
      <c r="AE781" s="306"/>
      <c r="AF781" s="306"/>
      <c r="AG781" s="306"/>
      <c r="AH781" s="306"/>
      <c r="AI781" s="306"/>
      <c r="AJ781" s="306"/>
      <c r="AK781" s="306"/>
      <c r="AL781" s="306"/>
      <c r="AM781" s="306"/>
      <c r="AN781" s="306"/>
      <c r="AO781" s="306"/>
      <c r="AP781" s="306"/>
      <c r="AQ781" s="306"/>
      <c r="AR781" s="306"/>
      <c r="AS781" s="306"/>
      <c r="AT781" s="306"/>
      <c r="AU781" s="306"/>
      <c r="AV781" s="306"/>
      <c r="AW781" s="306"/>
      <c r="AX781" s="306"/>
      <c r="AY781" s="306"/>
      <c r="AZ781" s="306"/>
      <c r="BA781" s="306"/>
      <c r="BB781" s="306"/>
      <c r="BC781" s="306"/>
      <c r="BD781" s="306"/>
      <c r="BE781" s="306"/>
      <c r="BF781" s="306"/>
      <c r="BG781" s="306"/>
      <c r="BH781" s="306"/>
      <c r="BI781" s="306"/>
      <c r="BJ781" s="306"/>
      <c r="BK781" s="306"/>
      <c r="BL781" s="306"/>
      <c r="BM781" s="306"/>
      <c r="BN781" s="306"/>
      <c r="BO781" s="306"/>
      <c r="BP781" s="306"/>
      <c r="BQ781" s="306"/>
      <c r="BR781" s="306"/>
      <c r="BS781" s="306"/>
      <c r="BT781" s="306"/>
      <c r="BU781" s="306"/>
      <c r="BV781" s="306"/>
      <c r="BW781" s="306"/>
      <c r="BX781" s="306"/>
      <c r="BY781" s="306"/>
      <c r="BZ781" s="306"/>
      <c r="CA781" s="306"/>
      <c r="CB781" s="306"/>
      <c r="CC781" s="306"/>
      <c r="CD781" s="306"/>
      <c r="CE781" s="306"/>
    </row>
    <row r="782" spans="1:83" ht="12.65" customHeight="1" x14ac:dyDescent="0.35">
      <c r="A782" s="326" t="s">
        <v>1337</v>
      </c>
      <c r="B782" s="350">
        <v>0</v>
      </c>
      <c r="C782" s="353">
        <v>0</v>
      </c>
      <c r="D782" s="350">
        <v>0</v>
      </c>
      <c r="E782" s="350">
        <v>0</v>
      </c>
      <c r="F782" s="350">
        <v>0</v>
      </c>
      <c r="G782" s="350">
        <v>0</v>
      </c>
      <c r="H782" s="350">
        <v>0</v>
      </c>
      <c r="I782" s="350">
        <v>0</v>
      </c>
      <c r="J782" s="350">
        <v>0</v>
      </c>
      <c r="K782" s="350">
        <v>0</v>
      </c>
      <c r="L782" s="350">
        <v>0</v>
      </c>
      <c r="M782" s="350">
        <v>0</v>
      </c>
      <c r="N782" s="350"/>
      <c r="O782" s="350"/>
      <c r="P782" s="350">
        <v>0</v>
      </c>
      <c r="Q782" s="350">
        <v>0</v>
      </c>
      <c r="R782" s="350">
        <v>0</v>
      </c>
      <c r="S782" s="350">
        <v>0</v>
      </c>
      <c r="T782" s="353">
        <v>0</v>
      </c>
      <c r="U782" s="350"/>
      <c r="V782" s="312"/>
      <c r="W782" s="312"/>
      <c r="X782" s="350"/>
      <c r="Y782" s="350"/>
      <c r="Z782" s="350"/>
      <c r="AA782" s="306"/>
      <c r="AB782" s="306"/>
      <c r="AC782" s="306"/>
      <c r="AD782" s="306"/>
      <c r="AE782" s="306"/>
      <c r="AF782" s="306"/>
      <c r="AG782" s="306"/>
      <c r="AH782" s="306"/>
      <c r="AI782" s="306"/>
      <c r="AJ782" s="306"/>
      <c r="AK782" s="306"/>
      <c r="AL782" s="306"/>
      <c r="AM782" s="306"/>
      <c r="AN782" s="306"/>
      <c r="AO782" s="306"/>
      <c r="AP782" s="306"/>
      <c r="AQ782" s="306"/>
      <c r="AR782" s="306"/>
      <c r="AS782" s="306"/>
      <c r="AT782" s="306"/>
      <c r="AU782" s="306"/>
      <c r="AV782" s="306"/>
      <c r="AW782" s="306"/>
      <c r="AX782" s="306"/>
      <c r="AY782" s="306"/>
      <c r="AZ782" s="306"/>
      <c r="BA782" s="306"/>
      <c r="BB782" s="306"/>
      <c r="BC782" s="306"/>
      <c r="BD782" s="306"/>
      <c r="BE782" s="306"/>
      <c r="BF782" s="306"/>
      <c r="BG782" s="306"/>
      <c r="BH782" s="306"/>
      <c r="BI782" s="306"/>
      <c r="BJ782" s="306"/>
      <c r="BK782" s="306"/>
      <c r="BL782" s="306"/>
      <c r="BM782" s="306"/>
      <c r="BN782" s="306"/>
      <c r="BO782" s="306"/>
      <c r="BP782" s="306"/>
      <c r="BQ782" s="306"/>
      <c r="BR782" s="306"/>
      <c r="BS782" s="306"/>
      <c r="BT782" s="306"/>
      <c r="BU782" s="306"/>
      <c r="BV782" s="306"/>
      <c r="BW782" s="306"/>
      <c r="BX782" s="306"/>
      <c r="BY782" s="306"/>
      <c r="BZ782" s="306"/>
      <c r="CA782" s="306"/>
      <c r="CB782" s="306"/>
      <c r="CC782" s="306"/>
      <c r="CD782" s="306"/>
      <c r="CE782" s="306"/>
    </row>
    <row r="783" spans="1:83" ht="12.65" customHeight="1" x14ac:dyDescent="0.35">
      <c r="A783" s="326" t="s">
        <v>1338</v>
      </c>
      <c r="B783" s="350">
        <v>0</v>
      </c>
      <c r="C783" s="353">
        <v>1.49</v>
      </c>
      <c r="D783" s="350">
        <v>55745</v>
      </c>
      <c r="E783" s="350">
        <v>32332</v>
      </c>
      <c r="F783" s="350">
        <v>0</v>
      </c>
      <c r="G783" s="350">
        <v>60812</v>
      </c>
      <c r="H783" s="350">
        <v>0</v>
      </c>
      <c r="I783" s="350">
        <v>141240</v>
      </c>
      <c r="J783" s="350">
        <v>45543</v>
      </c>
      <c r="K783" s="350">
        <v>0</v>
      </c>
      <c r="L783" s="350">
        <v>0</v>
      </c>
      <c r="M783" s="350">
        <v>0</v>
      </c>
      <c r="N783" s="350"/>
      <c r="O783" s="350"/>
      <c r="P783" s="350">
        <v>1459</v>
      </c>
      <c r="Q783" s="350">
        <v>0</v>
      </c>
      <c r="R783" s="350">
        <v>1459</v>
      </c>
      <c r="S783" s="350">
        <v>0</v>
      </c>
      <c r="T783" s="353">
        <v>0</v>
      </c>
      <c r="U783" s="350"/>
      <c r="V783" s="312"/>
      <c r="W783" s="312"/>
      <c r="X783" s="350"/>
      <c r="Y783" s="350"/>
      <c r="Z783" s="350"/>
      <c r="AA783" s="306"/>
      <c r="AB783" s="306"/>
      <c r="AC783" s="306"/>
      <c r="AD783" s="306"/>
      <c r="AE783" s="306"/>
      <c r="AF783" s="306"/>
      <c r="AG783" s="306"/>
      <c r="AH783" s="306"/>
      <c r="AI783" s="306"/>
      <c r="AJ783" s="306"/>
      <c r="AK783" s="306"/>
      <c r="AL783" s="306"/>
      <c r="AM783" s="306"/>
      <c r="AN783" s="306"/>
      <c r="AO783" s="306"/>
      <c r="AP783" s="306"/>
      <c r="AQ783" s="306"/>
      <c r="AR783" s="306"/>
      <c r="AS783" s="306"/>
      <c r="AT783" s="306"/>
      <c r="AU783" s="306"/>
      <c r="AV783" s="306"/>
      <c r="AW783" s="306"/>
      <c r="AX783" s="306"/>
      <c r="AY783" s="306"/>
      <c r="AZ783" s="306"/>
      <c r="BA783" s="306"/>
      <c r="BB783" s="306"/>
      <c r="BC783" s="306"/>
      <c r="BD783" s="306"/>
      <c r="BE783" s="306"/>
      <c r="BF783" s="306"/>
      <c r="BG783" s="306"/>
      <c r="BH783" s="306"/>
      <c r="BI783" s="306"/>
      <c r="BJ783" s="306"/>
      <c r="BK783" s="306"/>
      <c r="BL783" s="306"/>
      <c r="BM783" s="306"/>
      <c r="BN783" s="306"/>
      <c r="BO783" s="306"/>
      <c r="BP783" s="306"/>
      <c r="BQ783" s="306"/>
      <c r="BR783" s="306"/>
      <c r="BS783" s="306"/>
      <c r="BT783" s="306"/>
      <c r="BU783" s="306"/>
      <c r="BV783" s="306"/>
      <c r="BW783" s="306"/>
      <c r="BX783" s="306"/>
      <c r="BY783" s="306"/>
      <c r="BZ783" s="306"/>
      <c r="CA783" s="306"/>
      <c r="CB783" s="306"/>
      <c r="CC783" s="306"/>
      <c r="CD783" s="306"/>
      <c r="CE783" s="306"/>
    </row>
    <row r="784" spans="1:83" ht="12.65" customHeight="1" x14ac:dyDescent="0.35">
      <c r="A784" s="326" t="s">
        <v>1339</v>
      </c>
      <c r="B784" s="350"/>
      <c r="C784" s="353">
        <v>0</v>
      </c>
      <c r="D784" s="350">
        <v>0</v>
      </c>
      <c r="E784" s="350">
        <v>0</v>
      </c>
      <c r="F784" s="350">
        <v>0</v>
      </c>
      <c r="G784" s="350">
        <v>0</v>
      </c>
      <c r="H784" s="350">
        <v>0</v>
      </c>
      <c r="I784" s="350">
        <v>0</v>
      </c>
      <c r="J784" s="350">
        <v>0</v>
      </c>
      <c r="K784" s="350">
        <v>0</v>
      </c>
      <c r="L784" s="350">
        <v>0</v>
      </c>
      <c r="M784" s="350">
        <v>0</v>
      </c>
      <c r="N784" s="350"/>
      <c r="O784" s="350"/>
      <c r="P784" s="350">
        <v>0</v>
      </c>
      <c r="Q784" s="350">
        <v>0</v>
      </c>
      <c r="R784" s="350">
        <v>0</v>
      </c>
      <c r="S784" s="350">
        <v>0</v>
      </c>
      <c r="T784" s="353">
        <v>0</v>
      </c>
      <c r="U784" s="350"/>
      <c r="V784" s="312"/>
      <c r="W784" s="312"/>
      <c r="X784" s="350"/>
      <c r="Y784" s="350"/>
      <c r="Z784" s="350"/>
      <c r="AA784" s="306"/>
      <c r="AB784" s="306"/>
      <c r="AC784" s="306"/>
      <c r="AD784" s="306"/>
      <c r="AE784" s="306"/>
      <c r="AF784" s="306"/>
      <c r="AG784" s="306"/>
      <c r="AH784" s="306"/>
      <c r="AI784" s="306"/>
      <c r="AJ784" s="306"/>
      <c r="AK784" s="306"/>
      <c r="AL784" s="306"/>
      <c r="AM784" s="306"/>
      <c r="AN784" s="306"/>
      <c r="AO784" s="306"/>
      <c r="AP784" s="306"/>
      <c r="AQ784" s="306"/>
      <c r="AR784" s="306"/>
      <c r="AS784" s="306"/>
      <c r="AT784" s="306"/>
      <c r="AU784" s="306"/>
      <c r="AV784" s="306"/>
      <c r="AW784" s="306"/>
      <c r="AX784" s="306"/>
      <c r="AY784" s="306"/>
      <c r="AZ784" s="306"/>
      <c r="BA784" s="306"/>
      <c r="BB784" s="306"/>
      <c r="BC784" s="306"/>
      <c r="BD784" s="306"/>
      <c r="BE784" s="306"/>
      <c r="BF784" s="306"/>
      <c r="BG784" s="306"/>
      <c r="BH784" s="306"/>
      <c r="BI784" s="306"/>
      <c r="BJ784" s="306"/>
      <c r="BK784" s="306"/>
      <c r="BL784" s="306"/>
      <c r="BM784" s="306"/>
      <c r="BN784" s="306"/>
      <c r="BO784" s="306"/>
      <c r="BP784" s="306"/>
      <c r="BQ784" s="306"/>
      <c r="BR784" s="306"/>
      <c r="BS784" s="306"/>
      <c r="BT784" s="306"/>
      <c r="BU784" s="306"/>
      <c r="BV784" s="306"/>
      <c r="BW784" s="306"/>
      <c r="BX784" s="306"/>
      <c r="BY784" s="306"/>
      <c r="BZ784" s="306"/>
      <c r="CA784" s="306"/>
      <c r="CB784" s="306"/>
      <c r="CC784" s="306"/>
      <c r="CD784" s="306"/>
      <c r="CE784" s="306"/>
    </row>
    <row r="785" spans="1:83" ht="12.65" customHeight="1" x14ac:dyDescent="0.35">
      <c r="A785" s="326" t="s">
        <v>1340</v>
      </c>
      <c r="B785" s="350"/>
      <c r="C785" s="353">
        <v>0</v>
      </c>
      <c r="D785" s="350">
        <v>0</v>
      </c>
      <c r="E785" s="350">
        <v>0</v>
      </c>
      <c r="F785" s="350">
        <v>0</v>
      </c>
      <c r="G785" s="350">
        <v>0</v>
      </c>
      <c r="H785" s="350">
        <v>0</v>
      </c>
      <c r="I785" s="350">
        <v>0</v>
      </c>
      <c r="J785" s="350">
        <v>0</v>
      </c>
      <c r="K785" s="350">
        <v>0</v>
      </c>
      <c r="L785" s="350">
        <v>0</v>
      </c>
      <c r="M785" s="350">
        <v>0</v>
      </c>
      <c r="N785" s="350"/>
      <c r="O785" s="350"/>
      <c r="P785" s="350">
        <v>0</v>
      </c>
      <c r="Q785" s="350">
        <v>0</v>
      </c>
      <c r="R785" s="350">
        <v>0</v>
      </c>
      <c r="S785" s="350">
        <v>0</v>
      </c>
      <c r="T785" s="353">
        <v>0</v>
      </c>
      <c r="U785" s="350"/>
      <c r="V785" s="312"/>
      <c r="W785" s="312"/>
      <c r="X785" s="350"/>
      <c r="Y785" s="350"/>
      <c r="Z785" s="350"/>
      <c r="AA785" s="306"/>
      <c r="AB785" s="306"/>
      <c r="AC785" s="306"/>
      <c r="AD785" s="306"/>
      <c r="AE785" s="306"/>
      <c r="AF785" s="306"/>
      <c r="AG785" s="306"/>
      <c r="AH785" s="306"/>
      <c r="AI785" s="306"/>
      <c r="AJ785" s="306"/>
      <c r="AK785" s="306"/>
      <c r="AL785" s="306"/>
      <c r="AM785" s="306"/>
      <c r="AN785" s="306"/>
      <c r="AO785" s="306"/>
      <c r="AP785" s="306"/>
      <c r="AQ785" s="306"/>
      <c r="AR785" s="306"/>
      <c r="AS785" s="306"/>
      <c r="AT785" s="306"/>
      <c r="AU785" s="306"/>
      <c r="AV785" s="306"/>
      <c r="AW785" s="306"/>
      <c r="AX785" s="306"/>
      <c r="AY785" s="306"/>
      <c r="AZ785" s="306"/>
      <c r="BA785" s="306"/>
      <c r="BB785" s="306"/>
      <c r="BC785" s="306"/>
      <c r="BD785" s="306"/>
      <c r="BE785" s="306"/>
      <c r="BF785" s="306"/>
      <c r="BG785" s="306"/>
      <c r="BH785" s="306"/>
      <c r="BI785" s="306"/>
      <c r="BJ785" s="306"/>
      <c r="BK785" s="306"/>
      <c r="BL785" s="306"/>
      <c r="BM785" s="306"/>
      <c r="BN785" s="306"/>
      <c r="BO785" s="306"/>
      <c r="BP785" s="306"/>
      <c r="BQ785" s="306"/>
      <c r="BR785" s="306"/>
      <c r="BS785" s="306"/>
      <c r="BT785" s="306"/>
      <c r="BU785" s="306"/>
      <c r="BV785" s="306"/>
      <c r="BW785" s="306"/>
      <c r="BX785" s="306"/>
      <c r="BY785" s="306"/>
      <c r="BZ785" s="306"/>
      <c r="CA785" s="306"/>
      <c r="CB785" s="306"/>
      <c r="CC785" s="306"/>
      <c r="CD785" s="306"/>
      <c r="CE785" s="306"/>
    </row>
    <row r="786" spans="1:83" ht="12.65" customHeight="1" x14ac:dyDescent="0.35">
      <c r="A786" s="326" t="s">
        <v>1341</v>
      </c>
      <c r="B786" s="350"/>
      <c r="C786" s="353">
        <v>5.7</v>
      </c>
      <c r="D786" s="350">
        <v>311381</v>
      </c>
      <c r="E786" s="350">
        <v>97486</v>
      </c>
      <c r="F786" s="350">
        <v>0</v>
      </c>
      <c r="G786" s="350">
        <v>30565</v>
      </c>
      <c r="H786" s="350">
        <v>1352</v>
      </c>
      <c r="I786" s="350">
        <v>211</v>
      </c>
      <c r="J786" s="350">
        <v>106073</v>
      </c>
      <c r="K786" s="350">
        <v>12470</v>
      </c>
      <c r="L786" s="350">
        <v>24698</v>
      </c>
      <c r="M786" s="350">
        <v>0</v>
      </c>
      <c r="N786" s="350"/>
      <c r="O786" s="350"/>
      <c r="P786" s="350">
        <v>3398</v>
      </c>
      <c r="Q786" s="350">
        <v>0</v>
      </c>
      <c r="R786" s="350">
        <v>0</v>
      </c>
      <c r="S786" s="350">
        <v>0</v>
      </c>
      <c r="T786" s="353">
        <v>0</v>
      </c>
      <c r="U786" s="350"/>
      <c r="V786" s="312"/>
      <c r="W786" s="312"/>
      <c r="X786" s="350"/>
      <c r="Y786" s="350"/>
      <c r="Z786" s="350"/>
      <c r="AA786" s="306"/>
      <c r="AB786" s="306"/>
      <c r="AC786" s="306"/>
      <c r="AD786" s="306"/>
      <c r="AE786" s="306"/>
      <c r="AF786" s="306"/>
      <c r="AG786" s="306"/>
      <c r="AH786" s="306"/>
      <c r="AI786" s="306"/>
      <c r="AJ786" s="306"/>
      <c r="AK786" s="306"/>
      <c r="AL786" s="306"/>
      <c r="AM786" s="306"/>
      <c r="AN786" s="306"/>
      <c r="AO786" s="306"/>
      <c r="AP786" s="306"/>
      <c r="AQ786" s="306"/>
      <c r="AR786" s="306"/>
      <c r="AS786" s="306"/>
      <c r="AT786" s="306"/>
      <c r="AU786" s="306"/>
      <c r="AV786" s="306"/>
      <c r="AW786" s="306"/>
      <c r="AX786" s="306"/>
      <c r="AY786" s="306"/>
      <c r="AZ786" s="306"/>
      <c r="BA786" s="306"/>
      <c r="BB786" s="306"/>
      <c r="BC786" s="306"/>
      <c r="BD786" s="306"/>
      <c r="BE786" s="306"/>
      <c r="BF786" s="306"/>
      <c r="BG786" s="306"/>
      <c r="BH786" s="306"/>
      <c r="BI786" s="306"/>
      <c r="BJ786" s="306"/>
      <c r="BK786" s="306"/>
      <c r="BL786" s="306"/>
      <c r="BM786" s="306"/>
      <c r="BN786" s="306"/>
      <c r="BO786" s="306"/>
      <c r="BP786" s="306"/>
      <c r="BQ786" s="306"/>
      <c r="BR786" s="306"/>
      <c r="BS786" s="306"/>
      <c r="BT786" s="306"/>
      <c r="BU786" s="306"/>
      <c r="BV786" s="306"/>
      <c r="BW786" s="306"/>
      <c r="BX786" s="306"/>
      <c r="BY786" s="306"/>
      <c r="BZ786" s="306"/>
      <c r="CA786" s="306"/>
      <c r="CB786" s="306"/>
      <c r="CC786" s="306"/>
      <c r="CD786" s="306"/>
      <c r="CE786" s="306"/>
    </row>
    <row r="787" spans="1:83" ht="12.65" customHeight="1" x14ac:dyDescent="0.35">
      <c r="A787" s="326" t="s">
        <v>1342</v>
      </c>
      <c r="B787" s="350">
        <v>186977</v>
      </c>
      <c r="C787" s="353">
        <v>11.54</v>
      </c>
      <c r="D787" s="350">
        <v>834715</v>
      </c>
      <c r="E787" s="350">
        <v>262940</v>
      </c>
      <c r="F787" s="350">
        <v>0</v>
      </c>
      <c r="G787" s="350">
        <v>90554</v>
      </c>
      <c r="H787" s="350">
        <v>649624</v>
      </c>
      <c r="I787" s="350">
        <v>363089</v>
      </c>
      <c r="J787" s="350">
        <v>772341</v>
      </c>
      <c r="K787" s="350">
        <v>35155</v>
      </c>
      <c r="L787" s="350">
        <v>14303</v>
      </c>
      <c r="M787" s="350">
        <v>8505</v>
      </c>
      <c r="N787" s="350"/>
      <c r="O787" s="350"/>
      <c r="P787" s="350">
        <v>24741</v>
      </c>
      <c r="Q787" s="350">
        <v>0</v>
      </c>
      <c r="R787" s="350">
        <v>0</v>
      </c>
      <c r="S787" s="350">
        <v>0</v>
      </c>
      <c r="T787" s="353">
        <v>0</v>
      </c>
      <c r="U787" s="350"/>
      <c r="V787" s="312"/>
      <c r="W787" s="312"/>
      <c r="X787" s="350"/>
      <c r="Y787" s="350"/>
      <c r="Z787" s="350"/>
      <c r="AA787" s="306"/>
      <c r="AB787" s="306"/>
      <c r="AC787" s="306"/>
      <c r="AD787" s="306"/>
      <c r="AE787" s="306"/>
      <c r="AF787" s="306"/>
      <c r="AG787" s="306"/>
      <c r="AH787" s="306"/>
      <c r="AI787" s="306"/>
      <c r="AJ787" s="306"/>
      <c r="AK787" s="306"/>
      <c r="AL787" s="306"/>
      <c r="AM787" s="306"/>
      <c r="AN787" s="306"/>
      <c r="AO787" s="306"/>
      <c r="AP787" s="306"/>
      <c r="AQ787" s="306"/>
      <c r="AR787" s="306"/>
      <c r="AS787" s="306"/>
      <c r="AT787" s="306"/>
      <c r="AU787" s="306"/>
      <c r="AV787" s="306"/>
      <c r="AW787" s="306"/>
      <c r="AX787" s="306"/>
      <c r="AY787" s="306"/>
      <c r="AZ787" s="306"/>
      <c r="BA787" s="306"/>
      <c r="BB787" s="306"/>
      <c r="BC787" s="306"/>
      <c r="BD787" s="306"/>
      <c r="BE787" s="306"/>
      <c r="BF787" s="306"/>
      <c r="BG787" s="306"/>
      <c r="BH787" s="306"/>
      <c r="BI787" s="306"/>
      <c r="BJ787" s="306"/>
      <c r="BK787" s="306"/>
      <c r="BL787" s="306"/>
      <c r="BM787" s="306"/>
      <c r="BN787" s="306"/>
      <c r="BO787" s="306"/>
      <c r="BP787" s="306"/>
      <c r="BQ787" s="306"/>
      <c r="BR787" s="306"/>
      <c r="BS787" s="306"/>
      <c r="BT787" s="306"/>
      <c r="BU787" s="306"/>
      <c r="BV787" s="306"/>
      <c r="BW787" s="306"/>
      <c r="BX787" s="306"/>
      <c r="BY787" s="306"/>
      <c r="BZ787" s="306"/>
      <c r="CA787" s="306"/>
      <c r="CB787" s="306"/>
      <c r="CC787" s="306"/>
      <c r="CD787" s="306"/>
      <c r="CE787" s="306"/>
    </row>
    <row r="788" spans="1:83" ht="12.65" customHeight="1" x14ac:dyDescent="0.35">
      <c r="A788" s="326" t="s">
        <v>1343</v>
      </c>
      <c r="B788" s="350"/>
      <c r="C788" s="353">
        <v>23.93</v>
      </c>
      <c r="D788" s="350">
        <v>966825</v>
      </c>
      <c r="E788" s="350">
        <v>349985</v>
      </c>
      <c r="F788" s="350">
        <v>0</v>
      </c>
      <c r="G788" s="350">
        <v>149365</v>
      </c>
      <c r="H788" s="350">
        <v>122094</v>
      </c>
      <c r="I788" s="350">
        <v>70980</v>
      </c>
      <c r="J788" s="350">
        <v>66387</v>
      </c>
      <c r="K788" s="350">
        <v>1666</v>
      </c>
      <c r="L788" s="350">
        <v>19984</v>
      </c>
      <c r="M788" s="350">
        <v>0</v>
      </c>
      <c r="N788" s="350"/>
      <c r="O788" s="350"/>
      <c r="P788" s="350">
        <v>2127</v>
      </c>
      <c r="Q788" s="350">
        <v>0</v>
      </c>
      <c r="R788" s="350">
        <v>0</v>
      </c>
      <c r="S788" s="350">
        <v>0</v>
      </c>
      <c r="T788" s="353">
        <v>0</v>
      </c>
      <c r="U788" s="350"/>
      <c r="V788" s="312"/>
      <c r="W788" s="312"/>
      <c r="X788" s="350"/>
      <c r="Y788" s="350"/>
      <c r="Z788" s="350"/>
      <c r="AA788" s="306"/>
      <c r="AB788" s="306"/>
      <c r="AC788" s="306"/>
      <c r="AD788" s="306"/>
      <c r="AE788" s="306"/>
      <c r="AF788" s="306"/>
      <c r="AG788" s="306"/>
      <c r="AH788" s="306"/>
      <c r="AI788" s="306"/>
      <c r="AJ788" s="306"/>
      <c r="AK788" s="306"/>
      <c r="AL788" s="306"/>
      <c r="AM788" s="306"/>
      <c r="AN788" s="306"/>
      <c r="AO788" s="306"/>
      <c r="AP788" s="306"/>
      <c r="AQ788" s="306"/>
      <c r="AR788" s="306"/>
      <c r="AS788" s="306"/>
      <c r="AT788" s="306"/>
      <c r="AU788" s="306"/>
      <c r="AV788" s="306"/>
      <c r="AW788" s="306"/>
      <c r="AX788" s="306"/>
      <c r="AY788" s="306"/>
      <c r="AZ788" s="306"/>
      <c r="BA788" s="306"/>
      <c r="BB788" s="306"/>
      <c r="BC788" s="306"/>
      <c r="BD788" s="306"/>
      <c r="BE788" s="306"/>
      <c r="BF788" s="306"/>
      <c r="BG788" s="306"/>
      <c r="BH788" s="306"/>
      <c r="BI788" s="306"/>
      <c r="BJ788" s="306"/>
      <c r="BK788" s="306"/>
      <c r="BL788" s="306"/>
      <c r="BM788" s="306"/>
      <c r="BN788" s="306"/>
      <c r="BO788" s="306"/>
      <c r="BP788" s="306"/>
      <c r="BQ788" s="306"/>
      <c r="BR788" s="306"/>
      <c r="BS788" s="306"/>
      <c r="BT788" s="306"/>
      <c r="BU788" s="306"/>
      <c r="BV788" s="306"/>
      <c r="BW788" s="306"/>
      <c r="BX788" s="306"/>
      <c r="BY788" s="306"/>
      <c r="BZ788" s="306"/>
      <c r="CA788" s="306"/>
      <c r="CB788" s="306"/>
      <c r="CC788" s="306"/>
      <c r="CD788" s="306"/>
      <c r="CE788" s="306"/>
    </row>
    <row r="789" spans="1:83" ht="12.65" customHeight="1" x14ac:dyDescent="0.35">
      <c r="A789" s="326" t="s">
        <v>1344</v>
      </c>
      <c r="B789" s="350"/>
      <c r="C789" s="353">
        <v>0</v>
      </c>
      <c r="D789" s="350">
        <v>0</v>
      </c>
      <c r="E789" s="350">
        <v>0</v>
      </c>
      <c r="F789" s="350">
        <v>0</v>
      </c>
      <c r="G789" s="350">
        <v>0</v>
      </c>
      <c r="H789" s="350">
        <v>0</v>
      </c>
      <c r="I789" s="350">
        <v>0</v>
      </c>
      <c r="J789" s="350">
        <v>0</v>
      </c>
      <c r="K789" s="350">
        <v>0</v>
      </c>
      <c r="L789" s="350">
        <v>0</v>
      </c>
      <c r="M789" s="350">
        <v>0</v>
      </c>
      <c r="N789" s="350"/>
      <c r="O789" s="350"/>
      <c r="P789" s="350">
        <v>0</v>
      </c>
      <c r="Q789" s="350">
        <v>0</v>
      </c>
      <c r="R789" s="350">
        <v>0</v>
      </c>
      <c r="S789" s="350">
        <v>0</v>
      </c>
      <c r="T789" s="353">
        <v>0</v>
      </c>
      <c r="U789" s="350"/>
      <c r="V789" s="312"/>
      <c r="W789" s="312"/>
      <c r="X789" s="350"/>
      <c r="Y789" s="350"/>
      <c r="Z789" s="350"/>
      <c r="AA789" s="306"/>
      <c r="AB789" s="306"/>
      <c r="AC789" s="306"/>
      <c r="AD789" s="306"/>
      <c r="AE789" s="306"/>
      <c r="AF789" s="306"/>
      <c r="AG789" s="306"/>
      <c r="AH789" s="306"/>
      <c r="AI789" s="306"/>
      <c r="AJ789" s="306"/>
      <c r="AK789" s="306"/>
      <c r="AL789" s="306"/>
      <c r="AM789" s="306"/>
      <c r="AN789" s="306"/>
      <c r="AO789" s="306"/>
      <c r="AP789" s="306"/>
      <c r="AQ789" s="306"/>
      <c r="AR789" s="306"/>
      <c r="AS789" s="306"/>
      <c r="AT789" s="306"/>
      <c r="AU789" s="306"/>
      <c r="AV789" s="306"/>
      <c r="AW789" s="306"/>
      <c r="AX789" s="306"/>
      <c r="AY789" s="306"/>
      <c r="AZ789" s="306"/>
      <c r="BA789" s="306"/>
      <c r="BB789" s="306"/>
      <c r="BC789" s="306"/>
      <c r="BD789" s="306"/>
      <c r="BE789" s="306"/>
      <c r="BF789" s="306"/>
      <c r="BG789" s="306"/>
      <c r="BH789" s="306"/>
      <c r="BI789" s="306"/>
      <c r="BJ789" s="306"/>
      <c r="BK789" s="306"/>
      <c r="BL789" s="306"/>
      <c r="BM789" s="306"/>
      <c r="BN789" s="306"/>
      <c r="BO789" s="306"/>
      <c r="BP789" s="306"/>
      <c r="BQ789" s="306"/>
      <c r="BR789" s="306"/>
      <c r="BS789" s="306"/>
      <c r="BT789" s="306"/>
      <c r="BU789" s="306"/>
      <c r="BV789" s="306"/>
      <c r="BW789" s="306"/>
      <c r="BX789" s="306"/>
      <c r="BY789" s="306"/>
      <c r="BZ789" s="306"/>
      <c r="CA789" s="306"/>
      <c r="CB789" s="306"/>
      <c r="CC789" s="306"/>
      <c r="CD789" s="306"/>
      <c r="CE789" s="306"/>
    </row>
    <row r="790" spans="1:83" ht="12.65" customHeight="1" x14ac:dyDescent="0.35">
      <c r="A790" s="326" t="s">
        <v>1345</v>
      </c>
      <c r="B790" s="350"/>
      <c r="C790" s="353">
        <v>5.79</v>
      </c>
      <c r="D790" s="350">
        <v>462384</v>
      </c>
      <c r="E790" s="350">
        <v>141616</v>
      </c>
      <c r="F790" s="350">
        <v>0</v>
      </c>
      <c r="G790" s="350">
        <v>432304</v>
      </c>
      <c r="H790" s="350">
        <v>177769</v>
      </c>
      <c r="I790" s="350">
        <v>3679873</v>
      </c>
      <c r="J790" s="350">
        <v>101483</v>
      </c>
      <c r="K790" s="350">
        <v>57080</v>
      </c>
      <c r="L790" s="350">
        <v>77664</v>
      </c>
      <c r="M790" s="350">
        <v>0</v>
      </c>
      <c r="N790" s="350"/>
      <c r="O790" s="350"/>
      <c r="P790" s="350">
        <v>3251</v>
      </c>
      <c r="Q790" s="350">
        <v>0</v>
      </c>
      <c r="R790" s="350">
        <v>3251</v>
      </c>
      <c r="S790" s="350">
        <v>0</v>
      </c>
      <c r="T790" s="353">
        <v>0</v>
      </c>
      <c r="U790" s="350"/>
      <c r="V790" s="312"/>
      <c r="W790" s="312"/>
      <c r="X790" s="350"/>
      <c r="Y790" s="350"/>
      <c r="Z790" s="350"/>
      <c r="AA790" s="306"/>
      <c r="AB790" s="306"/>
      <c r="AC790" s="306"/>
      <c r="AD790" s="306"/>
      <c r="AE790" s="306"/>
      <c r="AF790" s="306"/>
      <c r="AG790" s="306"/>
      <c r="AH790" s="306"/>
      <c r="AI790" s="306"/>
      <c r="AJ790" s="306"/>
      <c r="AK790" s="306"/>
      <c r="AL790" s="306"/>
      <c r="AM790" s="306"/>
      <c r="AN790" s="306"/>
      <c r="AO790" s="306"/>
      <c r="AP790" s="306"/>
      <c r="AQ790" s="306"/>
      <c r="AR790" s="306"/>
      <c r="AS790" s="306"/>
      <c r="AT790" s="306"/>
      <c r="AU790" s="306"/>
      <c r="AV790" s="306"/>
      <c r="AW790" s="306"/>
      <c r="AX790" s="306"/>
      <c r="AY790" s="306"/>
      <c r="AZ790" s="306"/>
      <c r="BA790" s="306"/>
      <c r="BB790" s="306"/>
      <c r="BC790" s="306"/>
      <c r="BD790" s="306"/>
      <c r="BE790" s="306"/>
      <c r="BF790" s="306"/>
      <c r="BG790" s="306"/>
      <c r="BH790" s="306"/>
      <c r="BI790" s="306"/>
      <c r="BJ790" s="306"/>
      <c r="BK790" s="306"/>
      <c r="BL790" s="306"/>
      <c r="BM790" s="306"/>
      <c r="BN790" s="306"/>
      <c r="BO790" s="306"/>
      <c r="BP790" s="306"/>
      <c r="BQ790" s="306"/>
      <c r="BR790" s="306"/>
      <c r="BS790" s="306"/>
      <c r="BT790" s="306"/>
      <c r="BU790" s="306"/>
      <c r="BV790" s="306"/>
      <c r="BW790" s="306"/>
      <c r="BX790" s="306"/>
      <c r="BY790" s="306"/>
      <c r="BZ790" s="306"/>
      <c r="CA790" s="306"/>
      <c r="CB790" s="306"/>
      <c r="CC790" s="306"/>
      <c r="CD790" s="306"/>
      <c r="CE790" s="306"/>
    </row>
    <row r="791" spans="1:83" ht="12.65" customHeight="1" x14ac:dyDescent="0.35">
      <c r="A791" s="326" t="s">
        <v>1346</v>
      </c>
      <c r="B791" s="350"/>
      <c r="C791" s="353">
        <v>0</v>
      </c>
      <c r="D791" s="350">
        <v>0</v>
      </c>
      <c r="E791" s="350">
        <v>0</v>
      </c>
      <c r="F791" s="350">
        <v>0</v>
      </c>
      <c r="G791" s="350">
        <v>0</v>
      </c>
      <c r="H791" s="350">
        <v>0</v>
      </c>
      <c r="I791" s="350">
        <v>0</v>
      </c>
      <c r="J791" s="350">
        <v>0</v>
      </c>
      <c r="K791" s="350">
        <v>0</v>
      </c>
      <c r="L791" s="350">
        <v>0</v>
      </c>
      <c r="M791" s="350">
        <v>0</v>
      </c>
      <c r="N791" s="350"/>
      <c r="O791" s="350"/>
      <c r="P791" s="350">
        <v>0</v>
      </c>
      <c r="Q791" s="350">
        <v>0</v>
      </c>
      <c r="R791" s="350">
        <v>0</v>
      </c>
      <c r="S791" s="350">
        <v>0</v>
      </c>
      <c r="T791" s="353">
        <v>0</v>
      </c>
      <c r="U791" s="350"/>
      <c r="V791" s="312"/>
      <c r="W791" s="312"/>
      <c r="X791" s="350"/>
      <c r="Y791" s="350"/>
      <c r="Z791" s="350"/>
      <c r="AA791" s="306"/>
      <c r="AB791" s="306"/>
      <c r="AC791" s="306"/>
      <c r="AD791" s="306"/>
      <c r="AE791" s="306"/>
      <c r="AF791" s="306"/>
      <c r="AG791" s="306"/>
      <c r="AH791" s="306"/>
      <c r="AI791" s="306"/>
      <c r="AJ791" s="306"/>
      <c r="AK791" s="306"/>
      <c r="AL791" s="306"/>
      <c r="AM791" s="306"/>
      <c r="AN791" s="306"/>
      <c r="AO791" s="306"/>
      <c r="AP791" s="306"/>
      <c r="AQ791" s="306"/>
      <c r="AR791" s="306"/>
      <c r="AS791" s="306"/>
      <c r="AT791" s="306"/>
      <c r="AU791" s="306"/>
      <c r="AV791" s="306"/>
      <c r="AW791" s="306"/>
      <c r="AX791" s="306"/>
      <c r="AY791" s="306"/>
      <c r="AZ791" s="306"/>
      <c r="BA791" s="306"/>
      <c r="BB791" s="306"/>
      <c r="BC791" s="306"/>
      <c r="BD791" s="306"/>
      <c r="BE791" s="306"/>
      <c r="BF791" s="306"/>
      <c r="BG791" s="306"/>
      <c r="BH791" s="306"/>
      <c r="BI791" s="306"/>
      <c r="BJ791" s="306"/>
      <c r="BK791" s="306"/>
      <c r="BL791" s="306"/>
      <c r="BM791" s="306"/>
      <c r="BN791" s="306"/>
      <c r="BO791" s="306"/>
      <c r="BP791" s="306"/>
      <c r="BQ791" s="306"/>
      <c r="BR791" s="306"/>
      <c r="BS791" s="306"/>
      <c r="BT791" s="306"/>
      <c r="BU791" s="306"/>
      <c r="BV791" s="306"/>
      <c r="BW791" s="306"/>
      <c r="BX791" s="306"/>
      <c r="BY791" s="306"/>
      <c r="BZ791" s="306"/>
      <c r="CA791" s="306"/>
      <c r="CB791" s="306"/>
      <c r="CC791" s="306"/>
      <c r="CD791" s="306"/>
      <c r="CE791" s="306"/>
    </row>
    <row r="792" spans="1:83" ht="12.65" customHeight="1" x14ac:dyDescent="0.35">
      <c r="A792" s="326" t="s">
        <v>1347</v>
      </c>
      <c r="B792" s="350"/>
      <c r="C792" s="353">
        <v>6.41</v>
      </c>
      <c r="D792" s="350">
        <v>458662</v>
      </c>
      <c r="E792" s="350">
        <v>130910</v>
      </c>
      <c r="F792" s="350">
        <v>0</v>
      </c>
      <c r="G792" s="350">
        <v>5251</v>
      </c>
      <c r="H792" s="350">
        <v>0</v>
      </c>
      <c r="I792" s="350">
        <v>23125</v>
      </c>
      <c r="J792" s="350">
        <v>95820</v>
      </c>
      <c r="K792" s="350">
        <v>26467</v>
      </c>
      <c r="L792" s="350">
        <v>139683</v>
      </c>
      <c r="M792" s="350">
        <v>0</v>
      </c>
      <c r="N792" s="350"/>
      <c r="O792" s="350"/>
      <c r="P792" s="350">
        <v>3070</v>
      </c>
      <c r="Q792" s="350">
        <v>0</v>
      </c>
      <c r="R792" s="350">
        <v>0</v>
      </c>
      <c r="S792" s="350">
        <v>0</v>
      </c>
      <c r="T792" s="353">
        <v>0</v>
      </c>
      <c r="U792" s="350"/>
      <c r="V792" s="312"/>
      <c r="W792" s="312"/>
      <c r="X792" s="350"/>
      <c r="Y792" s="350"/>
      <c r="Z792" s="350"/>
      <c r="AA792" s="306"/>
      <c r="AB792" s="306"/>
      <c r="AC792" s="306"/>
      <c r="AD792" s="306"/>
      <c r="AE792" s="306"/>
      <c r="AF792" s="306"/>
      <c r="AG792" s="306"/>
      <c r="AH792" s="306"/>
      <c r="AI792" s="306"/>
      <c r="AJ792" s="306"/>
      <c r="AK792" s="306"/>
      <c r="AL792" s="306"/>
      <c r="AM792" s="306"/>
      <c r="AN792" s="306"/>
      <c r="AO792" s="306"/>
      <c r="AP792" s="306"/>
      <c r="AQ792" s="306"/>
      <c r="AR792" s="306"/>
      <c r="AS792" s="306"/>
      <c r="AT792" s="306"/>
      <c r="AU792" s="306"/>
      <c r="AV792" s="306"/>
      <c r="AW792" s="306"/>
      <c r="AX792" s="306"/>
      <c r="AY792" s="306"/>
      <c r="AZ792" s="306"/>
      <c r="BA792" s="306"/>
      <c r="BB792" s="306"/>
      <c r="BC792" s="306"/>
      <c r="BD792" s="306"/>
      <c r="BE792" s="306"/>
      <c r="BF792" s="306"/>
      <c r="BG792" s="306"/>
      <c r="BH792" s="306"/>
      <c r="BI792" s="306"/>
      <c r="BJ792" s="306"/>
      <c r="BK792" s="306"/>
      <c r="BL792" s="306"/>
      <c r="BM792" s="306"/>
      <c r="BN792" s="306"/>
      <c r="BO792" s="306"/>
      <c r="BP792" s="306"/>
      <c r="BQ792" s="306"/>
      <c r="BR792" s="306"/>
      <c r="BS792" s="306"/>
      <c r="BT792" s="306"/>
      <c r="BU792" s="306"/>
      <c r="BV792" s="306"/>
      <c r="BW792" s="306"/>
      <c r="BX792" s="306"/>
      <c r="BY792" s="306"/>
      <c r="BZ792" s="306"/>
      <c r="CA792" s="306"/>
      <c r="CB792" s="306"/>
      <c r="CC792" s="306"/>
      <c r="CD792" s="306"/>
      <c r="CE792" s="306"/>
    </row>
    <row r="793" spans="1:83" ht="12.65" customHeight="1" x14ac:dyDescent="0.35">
      <c r="A793" s="326" t="s">
        <v>1348</v>
      </c>
      <c r="B793" s="350"/>
      <c r="C793" s="353">
        <v>21.86</v>
      </c>
      <c r="D793" s="350">
        <v>1143042</v>
      </c>
      <c r="E793" s="350">
        <v>410145</v>
      </c>
      <c r="F793" s="350">
        <v>189</v>
      </c>
      <c r="G793" s="350">
        <v>9834</v>
      </c>
      <c r="H793" s="350">
        <v>0</v>
      </c>
      <c r="I793" s="350">
        <v>173669</v>
      </c>
      <c r="J793" s="350">
        <v>85362</v>
      </c>
      <c r="K793" s="350">
        <v>54302</v>
      </c>
      <c r="L793" s="350">
        <v>15533</v>
      </c>
      <c r="M793" s="350">
        <v>0</v>
      </c>
      <c r="N793" s="350"/>
      <c r="O793" s="350"/>
      <c r="P793" s="350">
        <v>2735</v>
      </c>
      <c r="Q793" s="350">
        <v>0</v>
      </c>
      <c r="R793" s="350">
        <v>2735</v>
      </c>
      <c r="S793" s="350">
        <v>0</v>
      </c>
      <c r="T793" s="353">
        <v>0</v>
      </c>
      <c r="U793" s="350"/>
      <c r="V793" s="312"/>
      <c r="W793" s="312"/>
      <c r="X793" s="350"/>
      <c r="Y793" s="350"/>
      <c r="Z793" s="350"/>
      <c r="AA793" s="306"/>
      <c r="AB793" s="306"/>
      <c r="AC793" s="306"/>
      <c r="AD793" s="306"/>
      <c r="AE793" s="306"/>
      <c r="AF793" s="306"/>
      <c r="AG793" s="306"/>
      <c r="AH793" s="306"/>
      <c r="AI793" s="306"/>
      <c r="AJ793" s="306"/>
      <c r="AK793" s="306"/>
      <c r="AL793" s="306"/>
      <c r="AM793" s="306"/>
      <c r="AN793" s="306"/>
      <c r="AO793" s="306"/>
      <c r="AP793" s="306"/>
      <c r="AQ793" s="306"/>
      <c r="AR793" s="306"/>
      <c r="AS793" s="306"/>
      <c r="AT793" s="306"/>
      <c r="AU793" s="306"/>
      <c r="AV793" s="306"/>
      <c r="AW793" s="306"/>
      <c r="AX793" s="306"/>
      <c r="AY793" s="306"/>
      <c r="AZ793" s="306"/>
      <c r="BA793" s="306"/>
      <c r="BB793" s="306"/>
      <c r="BC793" s="306"/>
      <c r="BD793" s="306"/>
      <c r="BE793" s="306"/>
      <c r="BF793" s="306"/>
      <c r="BG793" s="306"/>
      <c r="BH793" s="306"/>
      <c r="BI793" s="306"/>
      <c r="BJ793" s="306"/>
      <c r="BK793" s="306"/>
      <c r="BL793" s="306"/>
      <c r="BM793" s="306"/>
      <c r="BN793" s="306"/>
      <c r="BO793" s="306"/>
      <c r="BP793" s="306"/>
      <c r="BQ793" s="306"/>
      <c r="BR793" s="306"/>
      <c r="BS793" s="306"/>
      <c r="BT793" s="306"/>
      <c r="BU793" s="306"/>
      <c r="BV793" s="306"/>
      <c r="BW793" s="306"/>
      <c r="BX793" s="306"/>
      <c r="BY793" s="306"/>
      <c r="BZ793" s="306"/>
      <c r="CA793" s="306"/>
      <c r="CB793" s="306"/>
      <c r="CC793" s="306"/>
      <c r="CD793" s="306"/>
      <c r="CE793" s="306"/>
    </row>
    <row r="794" spans="1:83" ht="12.65" customHeight="1" x14ac:dyDescent="0.35">
      <c r="A794" s="326" t="s">
        <v>1349</v>
      </c>
      <c r="B794" s="350"/>
      <c r="C794" s="353">
        <v>22.97</v>
      </c>
      <c r="D794" s="350">
        <v>1020513</v>
      </c>
      <c r="E794" s="350">
        <v>389536</v>
      </c>
      <c r="F794" s="350">
        <v>0</v>
      </c>
      <c r="G794" s="350">
        <v>15461</v>
      </c>
      <c r="H794" s="350">
        <v>0</v>
      </c>
      <c r="I794" s="350">
        <v>38515</v>
      </c>
      <c r="J794" s="350">
        <v>67356</v>
      </c>
      <c r="K794" s="350">
        <v>8397</v>
      </c>
      <c r="L794" s="350">
        <v>12509</v>
      </c>
      <c r="M794" s="350">
        <v>0</v>
      </c>
      <c r="N794" s="350"/>
      <c r="O794" s="350"/>
      <c r="P794" s="350">
        <v>2158</v>
      </c>
      <c r="Q794" s="350">
        <v>0</v>
      </c>
      <c r="R794" s="350">
        <v>2158</v>
      </c>
      <c r="S794" s="350">
        <v>0</v>
      </c>
      <c r="T794" s="353">
        <v>0</v>
      </c>
      <c r="U794" s="350"/>
      <c r="V794" s="312"/>
      <c r="W794" s="312"/>
      <c r="X794" s="350"/>
      <c r="Y794" s="350"/>
      <c r="Z794" s="350"/>
      <c r="AA794" s="306"/>
      <c r="AB794" s="306"/>
      <c r="AC794" s="306"/>
      <c r="AD794" s="306"/>
      <c r="AE794" s="306"/>
      <c r="AF794" s="306"/>
      <c r="AG794" s="306"/>
      <c r="AH794" s="306"/>
      <c r="AI794" s="306"/>
      <c r="AJ794" s="306"/>
      <c r="AK794" s="306"/>
      <c r="AL794" s="306"/>
      <c r="AM794" s="306"/>
      <c r="AN794" s="306"/>
      <c r="AO794" s="306"/>
      <c r="AP794" s="306"/>
      <c r="AQ794" s="306"/>
      <c r="AR794" s="306"/>
      <c r="AS794" s="306"/>
      <c r="AT794" s="306"/>
      <c r="AU794" s="306"/>
      <c r="AV794" s="306"/>
      <c r="AW794" s="306"/>
      <c r="AX794" s="306"/>
      <c r="AY794" s="306"/>
      <c r="AZ794" s="306"/>
      <c r="BA794" s="306"/>
      <c r="BB794" s="306"/>
      <c r="BC794" s="306"/>
      <c r="BD794" s="306"/>
      <c r="BE794" s="306"/>
      <c r="BF794" s="306"/>
      <c r="BG794" s="306"/>
      <c r="BH794" s="306"/>
      <c r="BI794" s="306"/>
      <c r="BJ794" s="306"/>
      <c r="BK794" s="306"/>
      <c r="BL794" s="306"/>
      <c r="BM794" s="306"/>
      <c r="BN794" s="306"/>
      <c r="BO794" s="306"/>
      <c r="BP794" s="306"/>
      <c r="BQ794" s="306"/>
      <c r="BR794" s="306"/>
      <c r="BS794" s="306"/>
      <c r="BT794" s="306"/>
      <c r="BU794" s="306"/>
      <c r="BV794" s="306"/>
      <c r="BW794" s="306"/>
      <c r="BX794" s="306"/>
      <c r="BY794" s="306"/>
      <c r="BZ794" s="306"/>
      <c r="CA794" s="306"/>
      <c r="CB794" s="306"/>
      <c r="CC794" s="306"/>
      <c r="CD794" s="306"/>
      <c r="CE794" s="306"/>
    </row>
    <row r="795" spans="1:83" ht="12.65" customHeight="1" x14ac:dyDescent="0.35">
      <c r="A795" s="326" t="s">
        <v>1350</v>
      </c>
      <c r="B795" s="350"/>
      <c r="C795" s="353">
        <v>0</v>
      </c>
      <c r="D795" s="350">
        <v>0</v>
      </c>
      <c r="E795" s="350">
        <v>0</v>
      </c>
      <c r="F795" s="350">
        <v>0</v>
      </c>
      <c r="G795" s="350">
        <v>0</v>
      </c>
      <c r="H795" s="350">
        <v>0</v>
      </c>
      <c r="I795" s="350">
        <v>0</v>
      </c>
      <c r="J795" s="350">
        <v>0</v>
      </c>
      <c r="K795" s="350">
        <v>0</v>
      </c>
      <c r="L795" s="350">
        <v>0</v>
      </c>
      <c r="M795" s="350">
        <v>0</v>
      </c>
      <c r="N795" s="350"/>
      <c r="O795" s="350"/>
      <c r="P795" s="350">
        <v>0</v>
      </c>
      <c r="Q795" s="350">
        <v>0</v>
      </c>
      <c r="R795" s="350">
        <v>0</v>
      </c>
      <c r="S795" s="350">
        <v>0</v>
      </c>
      <c r="T795" s="353">
        <v>0</v>
      </c>
      <c r="U795" s="350"/>
      <c r="V795" s="312"/>
      <c r="W795" s="312"/>
      <c r="X795" s="350"/>
      <c r="Y795" s="350"/>
      <c r="Z795" s="350"/>
      <c r="AA795" s="306"/>
      <c r="AB795" s="306"/>
      <c r="AC795" s="306"/>
      <c r="AD795" s="306"/>
      <c r="AE795" s="306"/>
      <c r="AF795" s="306"/>
      <c r="AG795" s="306"/>
      <c r="AH795" s="306"/>
      <c r="AI795" s="306"/>
      <c r="AJ795" s="306"/>
      <c r="AK795" s="306"/>
      <c r="AL795" s="306"/>
      <c r="AM795" s="306"/>
      <c r="AN795" s="306"/>
      <c r="AO795" s="306"/>
      <c r="AP795" s="306"/>
      <c r="AQ795" s="306"/>
      <c r="AR795" s="306"/>
      <c r="AS795" s="306"/>
      <c r="AT795" s="306"/>
      <c r="AU795" s="306"/>
      <c r="AV795" s="306"/>
      <c r="AW795" s="306"/>
      <c r="AX795" s="306"/>
      <c r="AY795" s="306"/>
      <c r="AZ795" s="306"/>
      <c r="BA795" s="306"/>
      <c r="BB795" s="306"/>
      <c r="BC795" s="306"/>
      <c r="BD795" s="306"/>
      <c r="BE795" s="306"/>
      <c r="BF795" s="306"/>
      <c r="BG795" s="306"/>
      <c r="BH795" s="306"/>
      <c r="BI795" s="306"/>
      <c r="BJ795" s="306"/>
      <c r="BK795" s="306"/>
      <c r="BL795" s="306"/>
      <c r="BM795" s="306"/>
      <c r="BN795" s="306"/>
      <c r="BO795" s="306"/>
      <c r="BP795" s="306"/>
      <c r="BQ795" s="306"/>
      <c r="BR795" s="306"/>
      <c r="BS795" s="306"/>
      <c r="BT795" s="306"/>
      <c r="BU795" s="306"/>
      <c r="BV795" s="306"/>
      <c r="BW795" s="306"/>
      <c r="BX795" s="306"/>
      <c r="BY795" s="306"/>
      <c r="BZ795" s="306"/>
      <c r="CA795" s="306"/>
      <c r="CB795" s="306"/>
      <c r="CC795" s="306"/>
      <c r="CD795" s="306"/>
      <c r="CE795" s="306"/>
    </row>
    <row r="796" spans="1:83" ht="12.65" customHeight="1" x14ac:dyDescent="0.35">
      <c r="A796" s="326" t="s">
        <v>1351</v>
      </c>
      <c r="B796" s="350"/>
      <c r="C796" s="353">
        <v>12.13</v>
      </c>
      <c r="D796" s="350">
        <v>2487265</v>
      </c>
      <c r="E796" s="350">
        <v>555727</v>
      </c>
      <c r="F796" s="350">
        <v>164800</v>
      </c>
      <c r="G796" s="350">
        <v>68760</v>
      </c>
      <c r="H796" s="350">
        <v>1871</v>
      </c>
      <c r="I796" s="350">
        <v>683693</v>
      </c>
      <c r="J796" s="350">
        <v>139770</v>
      </c>
      <c r="K796" s="350">
        <v>26431</v>
      </c>
      <c r="L796" s="350">
        <v>415324</v>
      </c>
      <c r="M796" s="350">
        <v>250333</v>
      </c>
      <c r="N796" s="350"/>
      <c r="O796" s="350"/>
      <c r="P796" s="350">
        <v>4477</v>
      </c>
      <c r="Q796" s="350">
        <v>0</v>
      </c>
      <c r="R796" s="350">
        <v>0</v>
      </c>
      <c r="S796" s="350">
        <v>0</v>
      </c>
      <c r="T796" s="353">
        <v>0</v>
      </c>
      <c r="U796" s="350"/>
      <c r="V796" s="312"/>
      <c r="W796" s="312"/>
      <c r="X796" s="350"/>
      <c r="Y796" s="350"/>
      <c r="Z796" s="350"/>
      <c r="AA796" s="306"/>
      <c r="AB796" s="306"/>
      <c r="AC796" s="306"/>
      <c r="AD796" s="306"/>
      <c r="AE796" s="306"/>
      <c r="AF796" s="306"/>
      <c r="AG796" s="306"/>
      <c r="AH796" s="306"/>
      <c r="AI796" s="306"/>
      <c r="AJ796" s="306"/>
      <c r="AK796" s="306"/>
      <c r="AL796" s="306"/>
      <c r="AM796" s="306"/>
      <c r="AN796" s="306"/>
      <c r="AO796" s="306"/>
      <c r="AP796" s="306"/>
      <c r="AQ796" s="306"/>
      <c r="AR796" s="306"/>
      <c r="AS796" s="306"/>
      <c r="AT796" s="306"/>
      <c r="AU796" s="306"/>
      <c r="AV796" s="306"/>
      <c r="AW796" s="306"/>
      <c r="AX796" s="306"/>
      <c r="AY796" s="306"/>
      <c r="AZ796" s="306"/>
      <c r="BA796" s="306"/>
      <c r="BB796" s="306"/>
      <c r="BC796" s="306"/>
      <c r="BD796" s="306"/>
      <c r="BE796" s="306"/>
      <c r="BF796" s="306"/>
      <c r="BG796" s="306"/>
      <c r="BH796" s="306"/>
      <c r="BI796" s="306"/>
      <c r="BJ796" s="306"/>
      <c r="BK796" s="306"/>
      <c r="BL796" s="306"/>
      <c r="BM796" s="306"/>
      <c r="BN796" s="306"/>
      <c r="BO796" s="306"/>
      <c r="BP796" s="306"/>
      <c r="BQ796" s="306"/>
      <c r="BR796" s="306"/>
      <c r="BS796" s="306"/>
      <c r="BT796" s="306"/>
      <c r="BU796" s="306"/>
      <c r="BV796" s="306"/>
      <c r="BW796" s="306"/>
      <c r="BX796" s="306"/>
      <c r="BY796" s="306"/>
      <c r="BZ796" s="306"/>
      <c r="CA796" s="306"/>
      <c r="CB796" s="306"/>
      <c r="CC796" s="306"/>
      <c r="CD796" s="306"/>
      <c r="CE796" s="306"/>
    </row>
    <row r="797" spans="1:83" ht="12.65" customHeight="1" x14ac:dyDescent="0.35">
      <c r="A797" s="326" t="s">
        <v>1352</v>
      </c>
      <c r="B797" s="350"/>
      <c r="C797" s="353">
        <v>2.0099999999999998</v>
      </c>
      <c r="D797" s="350">
        <v>152431</v>
      </c>
      <c r="E797" s="350">
        <v>50160</v>
      </c>
      <c r="F797" s="350">
        <v>0</v>
      </c>
      <c r="G797" s="350">
        <v>14958</v>
      </c>
      <c r="H797" s="350">
        <v>1356</v>
      </c>
      <c r="I797" s="350">
        <v>41391</v>
      </c>
      <c r="J797" s="350">
        <v>9955</v>
      </c>
      <c r="K797" s="350">
        <v>2503</v>
      </c>
      <c r="L797" s="350">
        <v>5204</v>
      </c>
      <c r="M797" s="350">
        <v>0</v>
      </c>
      <c r="N797" s="350"/>
      <c r="O797" s="350"/>
      <c r="P797" s="350">
        <v>319</v>
      </c>
      <c r="Q797" s="350">
        <v>0</v>
      </c>
      <c r="R797" s="350">
        <v>0</v>
      </c>
      <c r="S797" s="350">
        <v>0</v>
      </c>
      <c r="T797" s="353">
        <v>0</v>
      </c>
      <c r="U797" s="350"/>
      <c r="V797" s="312"/>
      <c r="W797" s="312"/>
      <c r="X797" s="350"/>
      <c r="Y797" s="350"/>
      <c r="Z797" s="350"/>
      <c r="AA797" s="306"/>
      <c r="AB797" s="306"/>
      <c r="AC797" s="306"/>
      <c r="AD797" s="306"/>
      <c r="AE797" s="306"/>
      <c r="AF797" s="306"/>
      <c r="AG797" s="306"/>
      <c r="AH797" s="306"/>
      <c r="AI797" s="306"/>
      <c r="AJ797" s="306"/>
      <c r="AK797" s="306"/>
      <c r="AL797" s="306"/>
      <c r="AM797" s="306"/>
      <c r="AN797" s="306"/>
      <c r="AO797" s="306"/>
      <c r="AP797" s="306"/>
      <c r="AQ797" s="306"/>
      <c r="AR797" s="306"/>
      <c r="AS797" s="306"/>
      <c r="AT797" s="306"/>
      <c r="AU797" s="306"/>
      <c r="AV797" s="306"/>
      <c r="AW797" s="306"/>
      <c r="AX797" s="306"/>
      <c r="AY797" s="306"/>
      <c r="AZ797" s="306"/>
      <c r="BA797" s="306"/>
      <c r="BB797" s="306"/>
      <c r="BC797" s="306"/>
      <c r="BD797" s="306"/>
      <c r="BE797" s="306"/>
      <c r="BF797" s="306"/>
      <c r="BG797" s="306"/>
      <c r="BH797" s="306"/>
      <c r="BI797" s="306"/>
      <c r="BJ797" s="306"/>
      <c r="BK797" s="306"/>
      <c r="BL797" s="306"/>
      <c r="BM797" s="306"/>
      <c r="BN797" s="306"/>
      <c r="BO797" s="306"/>
      <c r="BP797" s="306"/>
      <c r="BQ797" s="306"/>
      <c r="BR797" s="306"/>
      <c r="BS797" s="306"/>
      <c r="BT797" s="306"/>
      <c r="BU797" s="306"/>
      <c r="BV797" s="306"/>
      <c r="BW797" s="306"/>
      <c r="BX797" s="306"/>
      <c r="BY797" s="306"/>
      <c r="BZ797" s="306"/>
      <c r="CA797" s="306"/>
      <c r="CB797" s="306"/>
      <c r="CC797" s="306"/>
      <c r="CD797" s="306"/>
      <c r="CE797" s="306"/>
    </row>
    <row r="798" spans="1:83" ht="12.65" customHeight="1" x14ac:dyDescent="0.35">
      <c r="A798" s="326" t="s">
        <v>1353</v>
      </c>
      <c r="B798" s="350"/>
      <c r="C798" s="353">
        <v>0</v>
      </c>
      <c r="D798" s="350">
        <v>0</v>
      </c>
      <c r="E798" s="350">
        <v>0</v>
      </c>
      <c r="F798" s="350">
        <v>0</v>
      </c>
      <c r="G798" s="350">
        <v>1932</v>
      </c>
      <c r="H798" s="350">
        <v>0</v>
      </c>
      <c r="I798" s="350">
        <v>218322</v>
      </c>
      <c r="J798" s="350">
        <v>0</v>
      </c>
      <c r="K798" s="350">
        <v>0</v>
      </c>
      <c r="L798" s="350">
        <v>67590</v>
      </c>
      <c r="M798" s="350">
        <v>0</v>
      </c>
      <c r="N798" s="350"/>
      <c r="O798" s="350"/>
      <c r="P798" s="350">
        <v>0</v>
      </c>
      <c r="Q798" s="350">
        <v>0</v>
      </c>
      <c r="R798" s="350">
        <v>0</v>
      </c>
      <c r="S798" s="350">
        <v>0</v>
      </c>
      <c r="T798" s="353">
        <v>0</v>
      </c>
      <c r="U798" s="350"/>
      <c r="V798" s="312"/>
      <c r="W798" s="312"/>
      <c r="X798" s="350"/>
      <c r="Y798" s="350"/>
      <c r="Z798" s="350"/>
      <c r="AA798" s="306"/>
      <c r="AB798" s="306"/>
      <c r="AC798" s="306"/>
      <c r="AD798" s="306"/>
      <c r="AE798" s="306"/>
      <c r="AF798" s="306"/>
      <c r="AG798" s="306"/>
      <c r="AH798" s="306"/>
      <c r="AI798" s="306"/>
      <c r="AJ798" s="306"/>
      <c r="AK798" s="306"/>
      <c r="AL798" s="306"/>
      <c r="AM798" s="306"/>
      <c r="AN798" s="306"/>
      <c r="AO798" s="306"/>
      <c r="AP798" s="306"/>
      <c r="AQ798" s="306"/>
      <c r="AR798" s="306"/>
      <c r="AS798" s="306"/>
      <c r="AT798" s="306"/>
      <c r="AU798" s="306"/>
      <c r="AV798" s="306"/>
      <c r="AW798" s="306"/>
      <c r="AX798" s="306"/>
      <c r="AY798" s="306"/>
      <c r="AZ798" s="306"/>
      <c r="BA798" s="306"/>
      <c r="BB798" s="306"/>
      <c r="BC798" s="306"/>
      <c r="BD798" s="306"/>
      <c r="BE798" s="306"/>
      <c r="BF798" s="306"/>
      <c r="BG798" s="306"/>
      <c r="BH798" s="306"/>
      <c r="BI798" s="306"/>
      <c r="BJ798" s="306"/>
      <c r="BK798" s="306"/>
      <c r="BL798" s="306"/>
      <c r="BM798" s="306"/>
      <c r="BN798" s="306"/>
      <c r="BO798" s="306"/>
      <c r="BP798" s="306"/>
      <c r="BQ798" s="306"/>
      <c r="BR798" s="306"/>
      <c r="BS798" s="306"/>
      <c r="BT798" s="306"/>
      <c r="BU798" s="306"/>
      <c r="BV798" s="306"/>
      <c r="BW798" s="306"/>
      <c r="BX798" s="306"/>
      <c r="BY798" s="306"/>
      <c r="BZ798" s="306"/>
      <c r="CA798" s="306"/>
      <c r="CB798" s="306"/>
      <c r="CC798" s="306"/>
      <c r="CD798" s="306"/>
      <c r="CE798" s="306"/>
    </row>
    <row r="799" spans="1:83" ht="12.65" customHeight="1" x14ac:dyDescent="0.35">
      <c r="A799" s="326" t="s">
        <v>1354</v>
      </c>
      <c r="B799" s="350"/>
      <c r="C799" s="353">
        <v>0</v>
      </c>
      <c r="D799" s="350">
        <v>0</v>
      </c>
      <c r="E799" s="350">
        <v>0</v>
      </c>
      <c r="F799" s="350">
        <v>0</v>
      </c>
      <c r="G799" s="350">
        <v>0</v>
      </c>
      <c r="H799" s="350">
        <v>0</v>
      </c>
      <c r="I799" s="350">
        <v>0</v>
      </c>
      <c r="J799" s="350">
        <v>0</v>
      </c>
      <c r="K799" s="350">
        <v>0</v>
      </c>
      <c r="L799" s="350">
        <v>0</v>
      </c>
      <c r="M799" s="350">
        <v>0</v>
      </c>
      <c r="N799" s="350"/>
      <c r="O799" s="350"/>
      <c r="P799" s="350">
        <v>0</v>
      </c>
      <c r="Q799" s="350">
        <v>0</v>
      </c>
      <c r="R799" s="350">
        <v>0</v>
      </c>
      <c r="S799" s="350">
        <v>0</v>
      </c>
      <c r="T799" s="353">
        <v>0</v>
      </c>
      <c r="U799" s="350"/>
      <c r="V799" s="312"/>
      <c r="W799" s="312"/>
      <c r="X799" s="350"/>
      <c r="Y799" s="350"/>
      <c r="Z799" s="350"/>
      <c r="AA799" s="306"/>
      <c r="AB799" s="306"/>
      <c r="AC799" s="306"/>
      <c r="AD799" s="306"/>
      <c r="AE799" s="306"/>
      <c r="AF799" s="306"/>
      <c r="AG799" s="306"/>
      <c r="AH799" s="306"/>
      <c r="AI799" s="306"/>
      <c r="AJ799" s="306"/>
      <c r="AK799" s="306"/>
      <c r="AL799" s="306"/>
      <c r="AM799" s="306"/>
      <c r="AN799" s="306"/>
      <c r="AO799" s="306"/>
      <c r="AP799" s="306"/>
      <c r="AQ799" s="306"/>
      <c r="AR799" s="306"/>
      <c r="AS799" s="306"/>
      <c r="AT799" s="306"/>
      <c r="AU799" s="306"/>
      <c r="AV799" s="306"/>
      <c r="AW799" s="306"/>
      <c r="AX799" s="306"/>
      <c r="AY799" s="306"/>
      <c r="AZ799" s="306"/>
      <c r="BA799" s="306"/>
      <c r="BB799" s="306"/>
      <c r="BC799" s="306"/>
      <c r="BD799" s="306"/>
      <c r="BE799" s="306"/>
      <c r="BF799" s="306"/>
      <c r="BG799" s="306"/>
      <c r="BH799" s="306"/>
      <c r="BI799" s="306"/>
      <c r="BJ799" s="306"/>
      <c r="BK799" s="306"/>
      <c r="BL799" s="306"/>
      <c r="BM799" s="306"/>
      <c r="BN799" s="306"/>
      <c r="BO799" s="306"/>
      <c r="BP799" s="306"/>
      <c r="BQ799" s="306"/>
      <c r="BR799" s="306"/>
      <c r="BS799" s="306"/>
      <c r="BT799" s="306"/>
      <c r="BU799" s="306"/>
      <c r="BV799" s="306"/>
      <c r="BW799" s="306"/>
      <c r="BX799" s="306"/>
      <c r="BY799" s="306"/>
      <c r="BZ799" s="306"/>
      <c r="CA799" s="306"/>
      <c r="CB799" s="306"/>
      <c r="CC799" s="306"/>
      <c r="CD799" s="306"/>
      <c r="CE799" s="306"/>
    </row>
    <row r="800" spans="1:83" ht="12.65" customHeight="1" x14ac:dyDescent="0.35">
      <c r="A800" s="326" t="s">
        <v>1355</v>
      </c>
      <c r="B800" s="350"/>
      <c r="C800" s="353">
        <v>4.26</v>
      </c>
      <c r="D800" s="350">
        <v>317860</v>
      </c>
      <c r="E800" s="350">
        <v>74852</v>
      </c>
      <c r="F800" s="350">
        <v>0</v>
      </c>
      <c r="G800" s="350">
        <v>33661</v>
      </c>
      <c r="H800" s="350">
        <v>0</v>
      </c>
      <c r="I800" s="350">
        <v>152160</v>
      </c>
      <c r="J800" s="350">
        <v>59145</v>
      </c>
      <c r="K800" s="350">
        <v>8628</v>
      </c>
      <c r="L800" s="350">
        <v>164361</v>
      </c>
      <c r="M800" s="350">
        <v>63</v>
      </c>
      <c r="N800" s="350"/>
      <c r="O800" s="350"/>
      <c r="P800" s="350">
        <v>1895</v>
      </c>
      <c r="Q800" s="350">
        <v>0</v>
      </c>
      <c r="R800" s="350">
        <v>0</v>
      </c>
      <c r="S800" s="350">
        <v>0</v>
      </c>
      <c r="T800" s="353">
        <v>0</v>
      </c>
      <c r="U800" s="350"/>
      <c r="V800" s="312"/>
      <c r="W800" s="312"/>
      <c r="X800" s="350"/>
      <c r="Y800" s="350"/>
      <c r="Z800" s="350"/>
      <c r="AA800" s="306"/>
      <c r="AB800" s="306"/>
      <c r="AC800" s="306"/>
      <c r="AD800" s="306"/>
      <c r="AE800" s="306"/>
      <c r="AF800" s="306"/>
      <c r="AG800" s="306"/>
      <c r="AH800" s="306"/>
      <c r="AI800" s="306"/>
      <c r="AJ800" s="306"/>
      <c r="AK800" s="306"/>
      <c r="AL800" s="306"/>
      <c r="AM800" s="306"/>
      <c r="AN800" s="306"/>
      <c r="AO800" s="306"/>
      <c r="AP800" s="306"/>
      <c r="AQ800" s="306"/>
      <c r="AR800" s="306"/>
      <c r="AS800" s="306"/>
      <c r="AT800" s="306"/>
      <c r="AU800" s="306"/>
      <c r="AV800" s="306"/>
      <c r="AW800" s="306"/>
      <c r="AX800" s="306"/>
      <c r="AY800" s="306"/>
      <c r="AZ800" s="306"/>
      <c r="BA800" s="306"/>
      <c r="BB800" s="306"/>
      <c r="BC800" s="306"/>
      <c r="BD800" s="306"/>
      <c r="BE800" s="306"/>
      <c r="BF800" s="306"/>
      <c r="BG800" s="306"/>
      <c r="BH800" s="306"/>
      <c r="BI800" s="306"/>
      <c r="BJ800" s="306"/>
      <c r="BK800" s="306"/>
      <c r="BL800" s="306"/>
      <c r="BM800" s="306"/>
      <c r="BN800" s="306"/>
      <c r="BO800" s="306"/>
      <c r="BP800" s="306"/>
      <c r="BQ800" s="306"/>
      <c r="BR800" s="306"/>
      <c r="BS800" s="306"/>
      <c r="BT800" s="306"/>
      <c r="BU800" s="306"/>
      <c r="BV800" s="306"/>
      <c r="BW800" s="306"/>
      <c r="BX800" s="306"/>
      <c r="BY800" s="306"/>
      <c r="BZ800" s="306"/>
      <c r="CA800" s="306"/>
      <c r="CB800" s="306"/>
      <c r="CC800" s="306"/>
      <c r="CD800" s="306"/>
      <c r="CE800" s="306"/>
    </row>
    <row r="801" spans="1:83" ht="12.65" customHeight="1" x14ac:dyDescent="0.35">
      <c r="A801" s="326" t="s">
        <v>1356</v>
      </c>
      <c r="B801" s="350"/>
      <c r="C801" s="353">
        <v>0</v>
      </c>
      <c r="D801" s="350">
        <v>0</v>
      </c>
      <c r="E801" s="350">
        <v>0</v>
      </c>
      <c r="F801" s="350">
        <v>0</v>
      </c>
      <c r="G801" s="350">
        <v>0</v>
      </c>
      <c r="H801" s="350">
        <v>0</v>
      </c>
      <c r="I801" s="350">
        <v>0</v>
      </c>
      <c r="J801" s="350">
        <v>0</v>
      </c>
      <c r="K801" s="350">
        <v>0</v>
      </c>
      <c r="L801" s="350">
        <v>0</v>
      </c>
      <c r="M801" s="350">
        <v>0</v>
      </c>
      <c r="N801" s="350"/>
      <c r="O801" s="350"/>
      <c r="P801" s="350">
        <v>0</v>
      </c>
      <c r="Q801" s="350">
        <v>0</v>
      </c>
      <c r="R801" s="350">
        <v>0</v>
      </c>
      <c r="S801" s="350">
        <v>0</v>
      </c>
      <c r="T801" s="353">
        <v>0</v>
      </c>
      <c r="U801" s="350"/>
      <c r="V801" s="312"/>
      <c r="W801" s="312"/>
      <c r="X801" s="350"/>
      <c r="Y801" s="350"/>
      <c r="Z801" s="350"/>
      <c r="AA801" s="306"/>
      <c r="AB801" s="306"/>
      <c r="AC801" s="306"/>
      <c r="AD801" s="306"/>
      <c r="AE801" s="306"/>
      <c r="AF801" s="306"/>
      <c r="AG801" s="306"/>
      <c r="AH801" s="306"/>
      <c r="AI801" s="306"/>
      <c r="AJ801" s="306"/>
      <c r="AK801" s="306"/>
      <c r="AL801" s="306"/>
      <c r="AM801" s="306"/>
      <c r="AN801" s="306"/>
      <c r="AO801" s="306"/>
      <c r="AP801" s="306"/>
      <c r="AQ801" s="306"/>
      <c r="AR801" s="306"/>
      <c r="AS801" s="306"/>
      <c r="AT801" s="306"/>
      <c r="AU801" s="306"/>
      <c r="AV801" s="306"/>
      <c r="AW801" s="306"/>
      <c r="AX801" s="306"/>
      <c r="AY801" s="306"/>
      <c r="AZ801" s="306"/>
      <c r="BA801" s="306"/>
      <c r="BB801" s="306"/>
      <c r="BC801" s="306"/>
      <c r="BD801" s="306"/>
      <c r="BE801" s="306"/>
      <c r="BF801" s="306"/>
      <c r="BG801" s="306"/>
      <c r="BH801" s="306"/>
      <c r="BI801" s="306"/>
      <c r="BJ801" s="306"/>
      <c r="BK801" s="306"/>
      <c r="BL801" s="306"/>
      <c r="BM801" s="306"/>
      <c r="BN801" s="306"/>
      <c r="BO801" s="306"/>
      <c r="BP801" s="306"/>
      <c r="BQ801" s="306"/>
      <c r="BR801" s="306"/>
      <c r="BS801" s="306"/>
      <c r="BT801" s="306"/>
      <c r="BU801" s="306"/>
      <c r="BV801" s="306"/>
      <c r="BW801" s="306"/>
      <c r="BX801" s="306"/>
      <c r="BY801" s="306"/>
      <c r="BZ801" s="306"/>
      <c r="CA801" s="306"/>
      <c r="CB801" s="306"/>
      <c r="CC801" s="306"/>
      <c r="CD801" s="306"/>
      <c r="CE801" s="306"/>
    </row>
    <row r="802" spans="1:83" ht="12.65" customHeight="1" x14ac:dyDescent="0.35">
      <c r="A802" s="326" t="s">
        <v>1357</v>
      </c>
      <c r="B802" s="350"/>
      <c r="C802" s="353">
        <v>0</v>
      </c>
      <c r="D802" s="350">
        <v>0</v>
      </c>
      <c r="E802" s="350">
        <v>0</v>
      </c>
      <c r="F802" s="350">
        <v>0</v>
      </c>
      <c r="G802" s="350">
        <v>0</v>
      </c>
      <c r="H802" s="350">
        <v>0</v>
      </c>
      <c r="I802" s="350">
        <v>0</v>
      </c>
      <c r="J802" s="350">
        <v>0</v>
      </c>
      <c r="K802" s="350">
        <v>0</v>
      </c>
      <c r="L802" s="350">
        <v>0</v>
      </c>
      <c r="M802" s="350">
        <v>0</v>
      </c>
      <c r="N802" s="350"/>
      <c r="O802" s="350"/>
      <c r="P802" s="350">
        <v>0</v>
      </c>
      <c r="Q802" s="350">
        <v>0</v>
      </c>
      <c r="R802" s="350">
        <v>0</v>
      </c>
      <c r="S802" s="350">
        <v>0</v>
      </c>
      <c r="T802" s="353">
        <v>0</v>
      </c>
      <c r="U802" s="350"/>
      <c r="V802" s="312"/>
      <c r="W802" s="312"/>
      <c r="X802" s="350"/>
      <c r="Y802" s="350"/>
      <c r="Z802" s="350"/>
      <c r="AA802" s="306"/>
      <c r="AB802" s="306"/>
      <c r="AC802" s="306"/>
      <c r="AD802" s="306"/>
      <c r="AE802" s="306"/>
      <c r="AF802" s="306"/>
      <c r="AG802" s="306"/>
      <c r="AH802" s="306"/>
      <c r="AI802" s="306"/>
      <c r="AJ802" s="306"/>
      <c r="AK802" s="306"/>
      <c r="AL802" s="306"/>
      <c r="AM802" s="306"/>
      <c r="AN802" s="306"/>
      <c r="AO802" s="306"/>
      <c r="AP802" s="306"/>
      <c r="AQ802" s="306"/>
      <c r="AR802" s="306"/>
      <c r="AS802" s="306"/>
      <c r="AT802" s="306"/>
      <c r="AU802" s="306"/>
      <c r="AV802" s="306"/>
      <c r="AW802" s="306"/>
      <c r="AX802" s="306"/>
      <c r="AY802" s="306"/>
      <c r="AZ802" s="306"/>
      <c r="BA802" s="306"/>
      <c r="BB802" s="306"/>
      <c r="BC802" s="306"/>
      <c r="BD802" s="306"/>
      <c r="BE802" s="306"/>
      <c r="BF802" s="306"/>
      <c r="BG802" s="306"/>
      <c r="BH802" s="306"/>
      <c r="BI802" s="306"/>
      <c r="BJ802" s="306"/>
      <c r="BK802" s="306"/>
      <c r="BL802" s="306"/>
      <c r="BM802" s="306"/>
      <c r="BN802" s="306"/>
      <c r="BO802" s="306"/>
      <c r="BP802" s="306"/>
      <c r="BQ802" s="306"/>
      <c r="BR802" s="306"/>
      <c r="BS802" s="306"/>
      <c r="BT802" s="306"/>
      <c r="BU802" s="306"/>
      <c r="BV802" s="306"/>
      <c r="BW802" s="306"/>
      <c r="BX802" s="306"/>
      <c r="BY802" s="306"/>
      <c r="BZ802" s="306"/>
      <c r="CA802" s="306"/>
      <c r="CB802" s="306"/>
      <c r="CC802" s="306"/>
      <c r="CD802" s="306"/>
      <c r="CE802" s="306"/>
    </row>
    <row r="803" spans="1:83" ht="12.65" customHeight="1" x14ac:dyDescent="0.35">
      <c r="A803" s="326" t="s">
        <v>1358</v>
      </c>
      <c r="B803" s="350"/>
      <c r="C803" s="353">
        <v>0</v>
      </c>
      <c r="D803" s="350">
        <v>0</v>
      </c>
      <c r="E803" s="350">
        <v>0</v>
      </c>
      <c r="F803" s="350">
        <v>0</v>
      </c>
      <c r="G803" s="350">
        <v>0</v>
      </c>
      <c r="H803" s="350">
        <v>0</v>
      </c>
      <c r="I803" s="350">
        <v>0</v>
      </c>
      <c r="J803" s="350">
        <v>0</v>
      </c>
      <c r="K803" s="350">
        <v>0</v>
      </c>
      <c r="L803" s="350">
        <v>0</v>
      </c>
      <c r="M803" s="350">
        <v>0</v>
      </c>
      <c r="N803" s="350"/>
      <c r="O803" s="350"/>
      <c r="P803" s="350">
        <v>0</v>
      </c>
      <c r="Q803" s="350">
        <v>0</v>
      </c>
      <c r="R803" s="350">
        <v>0</v>
      </c>
      <c r="S803" s="350">
        <v>0</v>
      </c>
      <c r="T803" s="353">
        <v>0</v>
      </c>
      <c r="U803" s="350"/>
      <c r="V803" s="312"/>
      <c r="W803" s="312"/>
      <c r="X803" s="350"/>
      <c r="Y803" s="350"/>
      <c r="Z803" s="350"/>
      <c r="AA803" s="306"/>
      <c r="AB803" s="306"/>
      <c r="AC803" s="306"/>
      <c r="AD803" s="306"/>
      <c r="AE803" s="306"/>
      <c r="AF803" s="306"/>
      <c r="AG803" s="306"/>
      <c r="AH803" s="306"/>
      <c r="AI803" s="306"/>
      <c r="AJ803" s="306"/>
      <c r="AK803" s="306"/>
      <c r="AL803" s="306"/>
      <c r="AM803" s="306"/>
      <c r="AN803" s="306"/>
      <c r="AO803" s="306"/>
      <c r="AP803" s="306"/>
      <c r="AQ803" s="306"/>
      <c r="AR803" s="306"/>
      <c r="AS803" s="306"/>
      <c r="AT803" s="306"/>
      <c r="AU803" s="306"/>
      <c r="AV803" s="306"/>
      <c r="AW803" s="306"/>
      <c r="AX803" s="306"/>
      <c r="AY803" s="306"/>
      <c r="AZ803" s="306"/>
      <c r="BA803" s="306"/>
      <c r="BB803" s="306"/>
      <c r="BC803" s="306"/>
      <c r="BD803" s="306"/>
      <c r="BE803" s="306"/>
      <c r="BF803" s="306"/>
      <c r="BG803" s="306"/>
      <c r="BH803" s="306"/>
      <c r="BI803" s="306"/>
      <c r="BJ803" s="306"/>
      <c r="BK803" s="306"/>
      <c r="BL803" s="306"/>
      <c r="BM803" s="306"/>
      <c r="BN803" s="306"/>
      <c r="BO803" s="306"/>
      <c r="BP803" s="306"/>
      <c r="BQ803" s="306"/>
      <c r="BR803" s="306"/>
      <c r="BS803" s="306"/>
      <c r="BT803" s="306"/>
      <c r="BU803" s="306"/>
      <c r="BV803" s="306"/>
      <c r="BW803" s="306"/>
      <c r="BX803" s="306"/>
      <c r="BY803" s="306"/>
      <c r="BZ803" s="306"/>
      <c r="CA803" s="306"/>
      <c r="CB803" s="306"/>
      <c r="CC803" s="306"/>
      <c r="CD803" s="306"/>
      <c r="CE803" s="306"/>
    </row>
    <row r="804" spans="1:83" ht="12.65" customHeight="1" x14ac:dyDescent="0.35">
      <c r="A804" s="326" t="s">
        <v>1359</v>
      </c>
      <c r="B804" s="350"/>
      <c r="C804" s="353">
        <v>20.78</v>
      </c>
      <c r="D804" s="350">
        <v>1116065</v>
      </c>
      <c r="E804" s="350">
        <v>422125</v>
      </c>
      <c r="F804" s="350">
        <v>0</v>
      </c>
      <c r="G804" s="350">
        <v>11894</v>
      </c>
      <c r="H804" s="350">
        <v>4597</v>
      </c>
      <c r="I804" s="350">
        <v>397607</v>
      </c>
      <c r="J804" s="350">
        <v>131160</v>
      </c>
      <c r="K804" s="350">
        <v>46236</v>
      </c>
      <c r="L804" s="350">
        <v>16594</v>
      </c>
      <c r="M804" s="350">
        <v>31291</v>
      </c>
      <c r="N804" s="350"/>
      <c r="O804" s="350"/>
      <c r="P804" s="350">
        <v>4202</v>
      </c>
      <c r="Q804" s="350">
        <v>0</v>
      </c>
      <c r="R804" s="350">
        <v>4202</v>
      </c>
      <c r="S804" s="350">
        <v>0</v>
      </c>
      <c r="T804" s="353">
        <v>0</v>
      </c>
      <c r="U804" s="350"/>
      <c r="V804" s="312"/>
      <c r="W804" s="312"/>
      <c r="X804" s="350"/>
      <c r="Y804" s="350"/>
      <c r="Z804" s="350"/>
      <c r="AA804" s="306"/>
      <c r="AB804" s="306"/>
      <c r="AC804" s="306"/>
      <c r="AD804" s="306"/>
      <c r="AE804" s="306"/>
      <c r="AF804" s="306"/>
      <c r="AG804" s="306"/>
      <c r="AH804" s="306"/>
      <c r="AI804" s="306"/>
      <c r="AJ804" s="306"/>
      <c r="AK804" s="306"/>
      <c r="AL804" s="306"/>
      <c r="AM804" s="306"/>
      <c r="AN804" s="306"/>
      <c r="AO804" s="306"/>
      <c r="AP804" s="306"/>
      <c r="AQ804" s="306"/>
      <c r="AR804" s="306"/>
      <c r="AS804" s="306"/>
      <c r="AT804" s="306"/>
      <c r="AU804" s="306"/>
      <c r="AV804" s="306"/>
      <c r="AW804" s="306"/>
      <c r="AX804" s="306"/>
      <c r="AY804" s="306"/>
      <c r="AZ804" s="306"/>
      <c r="BA804" s="306"/>
      <c r="BB804" s="306"/>
      <c r="BC804" s="306"/>
      <c r="BD804" s="306"/>
      <c r="BE804" s="306"/>
      <c r="BF804" s="306"/>
      <c r="BG804" s="306"/>
      <c r="BH804" s="306"/>
      <c r="BI804" s="306"/>
      <c r="BJ804" s="306"/>
      <c r="BK804" s="306"/>
      <c r="BL804" s="306"/>
      <c r="BM804" s="306"/>
      <c r="BN804" s="306"/>
      <c r="BO804" s="306"/>
      <c r="BP804" s="306"/>
      <c r="BQ804" s="306"/>
      <c r="BR804" s="306"/>
      <c r="BS804" s="306"/>
      <c r="BT804" s="306"/>
      <c r="BU804" s="306"/>
      <c r="BV804" s="306"/>
      <c r="BW804" s="306"/>
      <c r="BX804" s="306"/>
      <c r="BY804" s="306"/>
      <c r="BZ804" s="306"/>
      <c r="CA804" s="306"/>
      <c r="CB804" s="306"/>
      <c r="CC804" s="306"/>
      <c r="CD804" s="306"/>
      <c r="CE804" s="306"/>
    </row>
    <row r="805" spans="1:83" ht="12.65" customHeight="1" x14ac:dyDescent="0.35">
      <c r="A805" s="326" t="s">
        <v>1360</v>
      </c>
      <c r="B805" s="350"/>
      <c r="C805" s="353">
        <v>2</v>
      </c>
      <c r="D805" s="350">
        <v>141222</v>
      </c>
      <c r="E805" s="350">
        <v>44169</v>
      </c>
      <c r="F805" s="350">
        <v>6800</v>
      </c>
      <c r="G805" s="350">
        <v>5139</v>
      </c>
      <c r="H805" s="350">
        <v>0</v>
      </c>
      <c r="I805" s="350">
        <v>11534</v>
      </c>
      <c r="J805" s="350">
        <v>31857</v>
      </c>
      <c r="K805" s="350">
        <v>257</v>
      </c>
      <c r="L805" s="350">
        <v>55492</v>
      </c>
      <c r="M805" s="350">
        <v>4795</v>
      </c>
      <c r="N805" s="350"/>
      <c r="O805" s="350"/>
      <c r="P805" s="350">
        <v>1021</v>
      </c>
      <c r="Q805" s="350">
        <v>2838</v>
      </c>
      <c r="R805" s="350">
        <v>1021</v>
      </c>
      <c r="S805" s="350">
        <v>0</v>
      </c>
      <c r="T805" s="353">
        <v>0</v>
      </c>
      <c r="U805" s="350"/>
      <c r="V805" s="312"/>
      <c r="W805" s="312"/>
      <c r="X805" s="350"/>
      <c r="Y805" s="350"/>
      <c r="Z805" s="350"/>
      <c r="AA805" s="306"/>
      <c r="AB805" s="306"/>
      <c r="AC805" s="306"/>
      <c r="AD805" s="306"/>
      <c r="AE805" s="306"/>
      <c r="AF805" s="306"/>
      <c r="AG805" s="306"/>
      <c r="AH805" s="306"/>
      <c r="AI805" s="306"/>
      <c r="AJ805" s="306"/>
      <c r="AK805" s="306"/>
      <c r="AL805" s="306"/>
      <c r="AM805" s="306"/>
      <c r="AN805" s="306"/>
      <c r="AO805" s="306"/>
      <c r="AP805" s="306"/>
      <c r="AQ805" s="306"/>
      <c r="AR805" s="306"/>
      <c r="AS805" s="306"/>
      <c r="AT805" s="306"/>
      <c r="AU805" s="306"/>
      <c r="AV805" s="306"/>
      <c r="AW805" s="306"/>
      <c r="AX805" s="306"/>
      <c r="AY805" s="306"/>
      <c r="AZ805" s="306"/>
      <c r="BA805" s="306"/>
      <c r="BB805" s="306"/>
      <c r="BC805" s="306"/>
      <c r="BD805" s="306"/>
      <c r="BE805" s="306"/>
      <c r="BF805" s="306"/>
      <c r="BG805" s="306"/>
      <c r="BH805" s="306"/>
      <c r="BI805" s="306"/>
      <c r="BJ805" s="306"/>
      <c r="BK805" s="306"/>
      <c r="BL805" s="306"/>
      <c r="BM805" s="306"/>
      <c r="BN805" s="306"/>
      <c r="BO805" s="306"/>
      <c r="BP805" s="306"/>
      <c r="BQ805" s="306"/>
      <c r="BR805" s="306"/>
      <c r="BS805" s="306"/>
      <c r="BT805" s="306"/>
      <c r="BU805" s="306"/>
      <c r="BV805" s="306"/>
      <c r="BW805" s="306"/>
      <c r="BX805" s="306"/>
      <c r="BY805" s="306"/>
      <c r="BZ805" s="306"/>
      <c r="CA805" s="306"/>
      <c r="CB805" s="306"/>
      <c r="CC805" s="306"/>
      <c r="CD805" s="306"/>
      <c r="CE805" s="306"/>
    </row>
    <row r="806" spans="1:83" ht="12.65" customHeight="1" x14ac:dyDescent="0.35">
      <c r="A806" s="326" t="s">
        <v>1361</v>
      </c>
      <c r="B806" s="350"/>
      <c r="C806" s="353">
        <v>0</v>
      </c>
      <c r="D806" s="350">
        <v>0</v>
      </c>
      <c r="E806" s="350">
        <v>0</v>
      </c>
      <c r="F806" s="350">
        <v>0</v>
      </c>
      <c r="G806" s="350">
        <v>0</v>
      </c>
      <c r="H806" s="350">
        <v>0</v>
      </c>
      <c r="I806" s="350">
        <v>0</v>
      </c>
      <c r="J806" s="350">
        <v>0</v>
      </c>
      <c r="K806" s="350">
        <v>0</v>
      </c>
      <c r="L806" s="350">
        <v>0</v>
      </c>
      <c r="M806" s="350">
        <v>0</v>
      </c>
      <c r="N806" s="350"/>
      <c r="O806" s="350"/>
      <c r="P806" s="350">
        <v>0</v>
      </c>
      <c r="Q806" s="350">
        <v>0</v>
      </c>
      <c r="R806" s="350">
        <v>0</v>
      </c>
      <c r="S806" s="350">
        <v>0</v>
      </c>
      <c r="T806" s="353">
        <v>0</v>
      </c>
      <c r="U806" s="350"/>
      <c r="V806" s="312"/>
      <c r="W806" s="312"/>
      <c r="X806" s="350"/>
      <c r="Y806" s="350"/>
      <c r="Z806" s="350"/>
      <c r="AA806" s="306"/>
      <c r="AB806" s="306"/>
      <c r="AC806" s="306"/>
      <c r="AD806" s="306"/>
      <c r="AE806" s="306"/>
      <c r="AF806" s="306"/>
      <c r="AG806" s="306"/>
      <c r="AH806" s="306"/>
      <c r="AI806" s="306"/>
      <c r="AJ806" s="306"/>
      <c r="AK806" s="306"/>
      <c r="AL806" s="306"/>
      <c r="AM806" s="306"/>
      <c r="AN806" s="306"/>
      <c r="AO806" s="306"/>
      <c r="AP806" s="306"/>
      <c r="AQ806" s="306"/>
      <c r="AR806" s="306"/>
      <c r="AS806" s="306"/>
      <c r="AT806" s="306"/>
      <c r="AU806" s="306"/>
      <c r="AV806" s="306"/>
      <c r="AW806" s="306"/>
      <c r="AX806" s="306"/>
      <c r="AY806" s="306"/>
      <c r="AZ806" s="306"/>
      <c r="BA806" s="306"/>
      <c r="BB806" s="306"/>
      <c r="BC806" s="306"/>
      <c r="BD806" s="306"/>
      <c r="BE806" s="306"/>
      <c r="BF806" s="306"/>
      <c r="BG806" s="306"/>
      <c r="BH806" s="306"/>
      <c r="BI806" s="306"/>
      <c r="BJ806" s="306"/>
      <c r="BK806" s="306"/>
      <c r="BL806" s="306"/>
      <c r="BM806" s="306"/>
      <c r="BN806" s="306"/>
      <c r="BO806" s="306"/>
      <c r="BP806" s="306"/>
      <c r="BQ806" s="306"/>
      <c r="BR806" s="306"/>
      <c r="BS806" s="306"/>
      <c r="BT806" s="306"/>
      <c r="BU806" s="306"/>
      <c r="BV806" s="306"/>
      <c r="BW806" s="306"/>
      <c r="BX806" s="306"/>
      <c r="BY806" s="306"/>
      <c r="BZ806" s="306"/>
      <c r="CA806" s="306"/>
      <c r="CB806" s="306"/>
      <c r="CC806" s="306"/>
      <c r="CD806" s="306"/>
      <c r="CE806" s="306"/>
    </row>
    <row r="807" spans="1:83" ht="12.65" customHeight="1" x14ac:dyDescent="0.35">
      <c r="A807" s="326" t="s">
        <v>1362</v>
      </c>
      <c r="B807" s="350"/>
      <c r="C807" s="353">
        <v>27.56</v>
      </c>
      <c r="D807" s="350">
        <v>2633851</v>
      </c>
      <c r="E807" s="350">
        <v>741653</v>
      </c>
      <c r="F807" s="350">
        <v>0</v>
      </c>
      <c r="G807" s="350">
        <v>8887</v>
      </c>
      <c r="H807" s="350">
        <v>10966</v>
      </c>
      <c r="I807" s="350">
        <v>230607</v>
      </c>
      <c r="J807" s="350">
        <v>75715</v>
      </c>
      <c r="K807" s="350">
        <v>8467</v>
      </c>
      <c r="L807" s="350">
        <v>21290</v>
      </c>
      <c r="M807" s="350">
        <v>0</v>
      </c>
      <c r="N807" s="350"/>
      <c r="O807" s="350"/>
      <c r="P807" s="350">
        <v>2425</v>
      </c>
      <c r="Q807" s="350">
        <v>0</v>
      </c>
      <c r="R807" s="350">
        <v>2425</v>
      </c>
      <c r="S807" s="350">
        <v>0</v>
      </c>
      <c r="T807" s="353">
        <v>0</v>
      </c>
      <c r="U807" s="350"/>
      <c r="V807" s="312"/>
      <c r="W807" s="312"/>
      <c r="X807" s="350"/>
      <c r="Y807" s="350"/>
      <c r="Z807" s="350"/>
      <c r="AA807" s="306"/>
      <c r="AB807" s="306"/>
      <c r="AC807" s="306"/>
      <c r="AD807" s="306"/>
      <c r="AE807" s="306"/>
      <c r="AF807" s="306"/>
      <c r="AG807" s="306"/>
      <c r="AH807" s="306"/>
      <c r="AI807" s="306"/>
      <c r="AJ807" s="306"/>
      <c r="AK807" s="306"/>
      <c r="AL807" s="306"/>
      <c r="AM807" s="306"/>
      <c r="AN807" s="306"/>
      <c r="AO807" s="306"/>
      <c r="AP807" s="306"/>
      <c r="AQ807" s="306"/>
      <c r="AR807" s="306"/>
      <c r="AS807" s="306"/>
      <c r="AT807" s="306"/>
      <c r="AU807" s="306"/>
      <c r="AV807" s="306"/>
      <c r="AW807" s="306"/>
      <c r="AX807" s="306"/>
      <c r="AY807" s="306"/>
      <c r="AZ807" s="306"/>
      <c r="BA807" s="306"/>
      <c r="BB807" s="306"/>
      <c r="BC807" s="306"/>
      <c r="BD807" s="306"/>
      <c r="BE807" s="306"/>
      <c r="BF807" s="306"/>
      <c r="BG807" s="306"/>
      <c r="BH807" s="306"/>
      <c r="BI807" s="306"/>
      <c r="BJ807" s="306"/>
      <c r="BK807" s="306"/>
      <c r="BL807" s="306"/>
      <c r="BM807" s="306"/>
      <c r="BN807" s="306"/>
      <c r="BO807" s="306"/>
      <c r="BP807" s="306"/>
      <c r="BQ807" s="306"/>
      <c r="BR807" s="306"/>
      <c r="BS807" s="306"/>
      <c r="BT807" s="306"/>
      <c r="BU807" s="306"/>
      <c r="BV807" s="306"/>
      <c r="BW807" s="306"/>
      <c r="BX807" s="306"/>
      <c r="BY807" s="306"/>
      <c r="BZ807" s="306"/>
      <c r="CA807" s="306"/>
      <c r="CB807" s="306"/>
      <c r="CC807" s="306"/>
      <c r="CD807" s="306"/>
      <c r="CE807" s="306"/>
    </row>
    <row r="808" spans="1:83" ht="12.65" customHeight="1" x14ac:dyDescent="0.35">
      <c r="A808" s="326" t="s">
        <v>1363</v>
      </c>
      <c r="B808" s="350"/>
      <c r="C808" s="353">
        <v>0</v>
      </c>
      <c r="D808" s="350">
        <v>0</v>
      </c>
      <c r="E808" s="350">
        <v>0</v>
      </c>
      <c r="F808" s="350">
        <v>0</v>
      </c>
      <c r="G808" s="350">
        <v>0</v>
      </c>
      <c r="H808" s="350">
        <v>0</v>
      </c>
      <c r="I808" s="350">
        <v>0</v>
      </c>
      <c r="J808" s="350">
        <v>0</v>
      </c>
      <c r="K808" s="350">
        <v>0</v>
      </c>
      <c r="L808" s="350">
        <v>0</v>
      </c>
      <c r="M808" s="350">
        <v>0</v>
      </c>
      <c r="N808" s="350"/>
      <c r="O808" s="350"/>
      <c r="P808" s="350">
        <v>0</v>
      </c>
      <c r="Q808" s="350">
        <v>0</v>
      </c>
      <c r="R808" s="350">
        <v>0</v>
      </c>
      <c r="S808" s="350">
        <v>0</v>
      </c>
      <c r="T808" s="353">
        <v>0</v>
      </c>
      <c r="U808" s="350"/>
      <c r="V808" s="312"/>
      <c r="W808" s="312"/>
      <c r="X808" s="350"/>
      <c r="Y808" s="350"/>
      <c r="Z808" s="350"/>
      <c r="AA808" s="306"/>
      <c r="AB808" s="306"/>
      <c r="AC808" s="306"/>
      <c r="AD808" s="306"/>
      <c r="AE808" s="306"/>
      <c r="AF808" s="306"/>
      <c r="AG808" s="306"/>
      <c r="AH808" s="306"/>
      <c r="AI808" s="306"/>
      <c r="AJ808" s="306"/>
      <c r="AK808" s="306"/>
      <c r="AL808" s="306"/>
      <c r="AM808" s="306"/>
      <c r="AN808" s="306"/>
      <c r="AO808" s="306"/>
      <c r="AP808" s="306"/>
      <c r="AQ808" s="306"/>
      <c r="AR808" s="306"/>
      <c r="AS808" s="306"/>
      <c r="AT808" s="306"/>
      <c r="AU808" s="306"/>
      <c r="AV808" s="306"/>
      <c r="AW808" s="306"/>
      <c r="AX808" s="306"/>
      <c r="AY808" s="306"/>
      <c r="AZ808" s="306"/>
      <c r="BA808" s="306"/>
      <c r="BB808" s="306"/>
      <c r="BC808" s="306"/>
      <c r="BD808" s="306"/>
      <c r="BE808" s="306"/>
      <c r="BF808" s="306"/>
      <c r="BG808" s="306"/>
      <c r="BH808" s="306"/>
      <c r="BI808" s="306"/>
      <c r="BJ808" s="306"/>
      <c r="BK808" s="306"/>
      <c r="BL808" s="306"/>
      <c r="BM808" s="306"/>
      <c r="BN808" s="306"/>
      <c r="BO808" s="306"/>
      <c r="BP808" s="306"/>
      <c r="BQ808" s="306"/>
      <c r="BR808" s="306"/>
      <c r="BS808" s="306"/>
      <c r="BT808" s="306"/>
      <c r="BU808" s="306"/>
      <c r="BV808" s="306"/>
      <c r="BW808" s="306"/>
      <c r="BX808" s="306"/>
      <c r="BY808" s="306"/>
      <c r="BZ808" s="306"/>
      <c r="CA808" s="306"/>
      <c r="CB808" s="306"/>
      <c r="CC808" s="306"/>
      <c r="CD808" s="306"/>
      <c r="CE808" s="306"/>
    </row>
    <row r="809" spans="1:83" ht="12.65" customHeight="1" x14ac:dyDescent="0.35">
      <c r="A809" s="326" t="s">
        <v>1364</v>
      </c>
      <c r="B809" s="350"/>
      <c r="C809" s="353">
        <v>2.23</v>
      </c>
      <c r="D809" s="350">
        <v>199041</v>
      </c>
      <c r="E809" s="350">
        <v>58108</v>
      </c>
      <c r="F809" s="350">
        <v>0</v>
      </c>
      <c r="G809" s="350">
        <v>5996</v>
      </c>
      <c r="H809" s="350">
        <v>696</v>
      </c>
      <c r="I809" s="350">
        <v>19761</v>
      </c>
      <c r="J809" s="350">
        <v>32653</v>
      </c>
      <c r="K809" s="350">
        <v>21416</v>
      </c>
      <c r="L809" s="350">
        <v>15605</v>
      </c>
      <c r="M809" s="350">
        <v>0</v>
      </c>
      <c r="N809" s="350"/>
      <c r="O809" s="350"/>
      <c r="P809" s="350">
        <v>1046</v>
      </c>
      <c r="Q809" s="350">
        <v>0</v>
      </c>
      <c r="R809" s="350">
        <v>1046</v>
      </c>
      <c r="S809" s="350">
        <v>0</v>
      </c>
      <c r="T809" s="353">
        <v>0</v>
      </c>
      <c r="U809" s="350"/>
      <c r="V809" s="312"/>
      <c r="W809" s="312"/>
      <c r="X809" s="350"/>
      <c r="Y809" s="350"/>
      <c r="Z809" s="350"/>
      <c r="AA809" s="306"/>
      <c r="AB809" s="306"/>
      <c r="AC809" s="306"/>
      <c r="AD809" s="306"/>
      <c r="AE809" s="306"/>
      <c r="AF809" s="306"/>
      <c r="AG809" s="306"/>
      <c r="AH809" s="306"/>
      <c r="AI809" s="306"/>
      <c r="AJ809" s="306"/>
      <c r="AK809" s="306"/>
      <c r="AL809" s="306"/>
      <c r="AM809" s="306"/>
      <c r="AN809" s="306"/>
      <c r="AO809" s="306"/>
      <c r="AP809" s="306"/>
      <c r="AQ809" s="306"/>
      <c r="AR809" s="306"/>
      <c r="AS809" s="306"/>
      <c r="AT809" s="306"/>
      <c r="AU809" s="306"/>
      <c r="AV809" s="306"/>
      <c r="AW809" s="306"/>
      <c r="AX809" s="306"/>
      <c r="AY809" s="306"/>
      <c r="AZ809" s="306"/>
      <c r="BA809" s="306"/>
      <c r="BB809" s="306"/>
      <c r="BC809" s="306"/>
      <c r="BD809" s="306"/>
      <c r="BE809" s="306"/>
      <c r="BF809" s="306"/>
      <c r="BG809" s="306"/>
      <c r="BH809" s="306"/>
      <c r="BI809" s="306"/>
      <c r="BJ809" s="306"/>
      <c r="BK809" s="306"/>
      <c r="BL809" s="306"/>
      <c r="BM809" s="306"/>
      <c r="BN809" s="306"/>
      <c r="BO809" s="306"/>
      <c r="BP809" s="306"/>
      <c r="BQ809" s="306"/>
      <c r="BR809" s="306"/>
      <c r="BS809" s="306"/>
      <c r="BT809" s="306"/>
      <c r="BU809" s="306"/>
      <c r="BV809" s="306"/>
      <c r="BW809" s="306"/>
      <c r="BX809" s="306"/>
      <c r="BY809" s="306"/>
      <c r="BZ809" s="306"/>
      <c r="CA809" s="306"/>
      <c r="CB809" s="306"/>
      <c r="CC809" s="306"/>
      <c r="CD809" s="306"/>
      <c r="CE809" s="306"/>
    </row>
    <row r="810" spans="1:83" ht="12.65" customHeight="1" x14ac:dyDescent="0.35">
      <c r="A810" s="326" t="s">
        <v>1365</v>
      </c>
      <c r="B810" s="350"/>
      <c r="C810" s="353">
        <v>0</v>
      </c>
      <c r="D810" s="350">
        <v>0</v>
      </c>
      <c r="E810" s="350">
        <v>0</v>
      </c>
      <c r="F810" s="350">
        <v>0</v>
      </c>
      <c r="G810" s="350">
        <v>0</v>
      </c>
      <c r="H810" s="350">
        <v>0</v>
      </c>
      <c r="I810" s="350">
        <v>0</v>
      </c>
      <c r="J810" s="350">
        <v>0</v>
      </c>
      <c r="K810" s="350">
        <v>0</v>
      </c>
      <c r="L810" s="350">
        <v>0</v>
      </c>
      <c r="M810" s="350">
        <v>0</v>
      </c>
      <c r="N810" s="350"/>
      <c r="O810" s="350"/>
      <c r="P810" s="350">
        <v>0</v>
      </c>
      <c r="Q810" s="350">
        <v>0</v>
      </c>
      <c r="R810" s="350">
        <v>0</v>
      </c>
      <c r="S810" s="350">
        <v>0</v>
      </c>
      <c r="T810" s="353">
        <v>0</v>
      </c>
      <c r="U810" s="350"/>
      <c r="V810" s="312"/>
      <c r="W810" s="312"/>
      <c r="X810" s="350"/>
      <c r="Y810" s="350"/>
      <c r="Z810" s="350"/>
      <c r="AA810" s="306"/>
      <c r="AB810" s="306"/>
      <c r="AC810" s="306"/>
      <c r="AD810" s="306"/>
      <c r="AE810" s="306"/>
      <c r="AF810" s="306"/>
      <c r="AG810" s="306"/>
      <c r="AH810" s="306"/>
      <c r="AI810" s="306"/>
      <c r="AJ810" s="306"/>
      <c r="AK810" s="306"/>
      <c r="AL810" s="306"/>
      <c r="AM810" s="306"/>
      <c r="AN810" s="306"/>
      <c r="AO810" s="306"/>
      <c r="AP810" s="306"/>
      <c r="AQ810" s="306"/>
      <c r="AR810" s="306"/>
      <c r="AS810" s="306"/>
      <c r="AT810" s="306"/>
      <c r="AU810" s="306"/>
      <c r="AV810" s="306"/>
      <c r="AW810" s="306"/>
      <c r="AX810" s="306"/>
      <c r="AY810" s="306"/>
      <c r="AZ810" s="306"/>
      <c r="BA810" s="306"/>
      <c r="BB810" s="306"/>
      <c r="BC810" s="306"/>
      <c r="BD810" s="306"/>
      <c r="BE810" s="306"/>
      <c r="BF810" s="306"/>
      <c r="BG810" s="306"/>
      <c r="BH810" s="306"/>
      <c r="BI810" s="306"/>
      <c r="BJ810" s="306"/>
      <c r="BK810" s="306"/>
      <c r="BL810" s="306"/>
      <c r="BM810" s="306"/>
      <c r="BN810" s="306"/>
      <c r="BO810" s="306"/>
      <c r="BP810" s="306"/>
      <c r="BQ810" s="306"/>
      <c r="BR810" s="306"/>
      <c r="BS810" s="306"/>
      <c r="BT810" s="306"/>
      <c r="BU810" s="306"/>
      <c r="BV810" s="306"/>
      <c r="BW810" s="306"/>
      <c r="BX810" s="306"/>
      <c r="BY810" s="306"/>
      <c r="BZ810" s="306"/>
      <c r="CA810" s="306"/>
      <c r="CB810" s="306"/>
      <c r="CC810" s="306"/>
      <c r="CD810" s="306"/>
      <c r="CE810" s="306"/>
    </row>
    <row r="811" spans="1:83" ht="12.65" customHeight="1" x14ac:dyDescent="0.35">
      <c r="A811" s="326" t="s">
        <v>1366</v>
      </c>
      <c r="B811" s="350"/>
      <c r="C811" s="353">
        <v>9.73</v>
      </c>
      <c r="D811" s="350">
        <v>571017</v>
      </c>
      <c r="E811" s="350">
        <v>177465</v>
      </c>
      <c r="F811" s="350">
        <v>0</v>
      </c>
      <c r="G811" s="350">
        <v>33397</v>
      </c>
      <c r="H811" s="350">
        <v>4090</v>
      </c>
      <c r="I811" s="350">
        <v>140114</v>
      </c>
      <c r="J811" s="350">
        <v>180435</v>
      </c>
      <c r="K811" s="350">
        <v>51342</v>
      </c>
      <c r="L811" s="350">
        <v>866343</v>
      </c>
      <c r="M811" s="350">
        <v>0</v>
      </c>
      <c r="N811" s="350"/>
      <c r="O811" s="350"/>
      <c r="P811" s="350">
        <v>5780</v>
      </c>
      <c r="Q811" s="350">
        <v>0</v>
      </c>
      <c r="R811" s="350">
        <v>0</v>
      </c>
      <c r="S811" s="350">
        <v>0</v>
      </c>
      <c r="T811" s="353">
        <v>0</v>
      </c>
      <c r="U811" s="350"/>
      <c r="V811" s="312"/>
      <c r="W811" s="312"/>
      <c r="X811" s="350"/>
      <c r="Y811" s="350"/>
      <c r="Z811" s="350"/>
      <c r="AA811" s="306"/>
      <c r="AB811" s="306"/>
      <c r="AC811" s="306"/>
      <c r="AD811" s="306"/>
      <c r="AE811" s="306"/>
      <c r="AF811" s="306"/>
      <c r="AG811" s="306"/>
      <c r="AH811" s="306"/>
      <c r="AI811" s="306"/>
      <c r="AJ811" s="306"/>
      <c r="AK811" s="306"/>
      <c r="AL811" s="306"/>
      <c r="AM811" s="306"/>
      <c r="AN811" s="306"/>
      <c r="AO811" s="306"/>
      <c r="AP811" s="306"/>
      <c r="AQ811" s="306"/>
      <c r="AR811" s="306"/>
      <c r="AS811" s="306"/>
      <c r="AT811" s="306"/>
      <c r="AU811" s="306"/>
      <c r="AV811" s="306"/>
      <c r="AW811" s="306"/>
      <c r="AX811" s="306"/>
      <c r="AY811" s="306"/>
      <c r="AZ811" s="306"/>
      <c r="BA811" s="306"/>
      <c r="BB811" s="306"/>
      <c r="BC811" s="306"/>
      <c r="BD811" s="306"/>
      <c r="BE811" s="306"/>
      <c r="BF811" s="306"/>
      <c r="BG811" s="306"/>
      <c r="BH811" s="306"/>
      <c r="BI811" s="306"/>
      <c r="BJ811" s="306"/>
      <c r="BK811" s="306"/>
      <c r="BL811" s="306"/>
      <c r="BM811" s="306"/>
      <c r="BN811" s="306"/>
      <c r="BO811" s="306"/>
      <c r="BP811" s="306"/>
      <c r="BQ811" s="306"/>
      <c r="BR811" s="306"/>
      <c r="BS811" s="306"/>
      <c r="BT811" s="306"/>
      <c r="BU811" s="306"/>
      <c r="BV811" s="306"/>
      <c r="BW811" s="306"/>
      <c r="BX811" s="306"/>
      <c r="BY811" s="306"/>
      <c r="BZ811" s="306"/>
      <c r="CA811" s="306"/>
      <c r="CB811" s="306"/>
      <c r="CC811" s="306"/>
      <c r="CD811" s="306"/>
      <c r="CE811" s="306"/>
    </row>
    <row r="812" spans="1:83" ht="12.65" customHeight="1" x14ac:dyDescent="0.35">
      <c r="A812" s="326" t="s">
        <v>1367</v>
      </c>
      <c r="B812" s="350"/>
      <c r="C812" s="354"/>
      <c r="D812" s="350"/>
      <c r="E812" s="350"/>
      <c r="F812" s="350"/>
      <c r="G812" s="350"/>
      <c r="H812" s="350"/>
      <c r="I812" s="350"/>
      <c r="J812" s="350"/>
      <c r="K812" s="350"/>
      <c r="L812" s="350"/>
      <c r="M812" s="350"/>
      <c r="N812" s="350"/>
      <c r="O812" s="350"/>
      <c r="P812" s="350"/>
      <c r="Q812" s="350"/>
      <c r="R812" s="350"/>
      <c r="S812" s="350"/>
      <c r="T812" s="354"/>
      <c r="U812" s="350">
        <v>1332333</v>
      </c>
      <c r="V812" s="314">
        <v>4316744</v>
      </c>
      <c r="W812" s="314">
        <v>1848955</v>
      </c>
      <c r="X812" s="350">
        <v>2215600</v>
      </c>
      <c r="Y812" s="350">
        <v>0</v>
      </c>
      <c r="Z812" s="350"/>
      <c r="AA812" s="306"/>
      <c r="AB812" s="306"/>
      <c r="AC812" s="306"/>
      <c r="AD812" s="306"/>
      <c r="AE812" s="306"/>
      <c r="AF812" s="306"/>
      <c r="AG812" s="306"/>
      <c r="AH812" s="306"/>
      <c r="AI812" s="306"/>
      <c r="AJ812" s="306"/>
      <c r="AK812" s="306"/>
      <c r="AL812" s="306"/>
      <c r="AM812" s="306"/>
      <c r="AN812" s="306"/>
      <c r="AO812" s="306"/>
      <c r="AP812" s="306"/>
      <c r="AQ812" s="306"/>
      <c r="AR812" s="306"/>
      <c r="AS812" s="306"/>
      <c r="AT812" s="306"/>
      <c r="AU812" s="306"/>
      <c r="AV812" s="306"/>
      <c r="AW812" s="306"/>
      <c r="AX812" s="306"/>
      <c r="AY812" s="306"/>
      <c r="AZ812" s="306"/>
      <c r="BA812" s="306"/>
      <c r="BB812" s="306"/>
      <c r="BC812" s="306"/>
      <c r="BD812" s="306"/>
      <c r="BE812" s="306"/>
      <c r="BF812" s="306"/>
      <c r="BG812" s="306"/>
      <c r="BH812" s="306"/>
      <c r="BI812" s="306"/>
      <c r="BJ812" s="306"/>
      <c r="BK812" s="306"/>
      <c r="BL812" s="306"/>
      <c r="BM812" s="306"/>
      <c r="BN812" s="306"/>
      <c r="BO812" s="306"/>
      <c r="BP812" s="306"/>
      <c r="BQ812" s="306"/>
      <c r="BR812" s="306"/>
      <c r="BS812" s="306"/>
      <c r="BT812" s="306"/>
      <c r="BU812" s="306"/>
      <c r="BV812" s="306"/>
      <c r="BW812" s="306"/>
      <c r="BX812" s="306"/>
      <c r="BY812" s="306"/>
      <c r="BZ812" s="306"/>
      <c r="CA812" s="306"/>
      <c r="CB812" s="306"/>
      <c r="CC812" s="306"/>
      <c r="CD812" s="306"/>
      <c r="CE812" s="306"/>
    </row>
    <row r="813" spans="1:83" ht="12.65" customHeight="1" x14ac:dyDescent="0.35">
      <c r="A813" s="307"/>
      <c r="B813" s="304"/>
      <c r="C813" s="308"/>
      <c r="D813" s="304"/>
      <c r="E813" s="304"/>
      <c r="F813" s="304"/>
      <c r="G813" s="304"/>
      <c r="H813" s="304"/>
      <c r="I813" s="304"/>
      <c r="J813" s="304"/>
      <c r="K813" s="304"/>
      <c r="L813" s="304"/>
      <c r="M813" s="304"/>
      <c r="N813" s="304"/>
      <c r="O813" s="304"/>
      <c r="P813" s="304"/>
      <c r="Q813" s="304"/>
      <c r="R813" s="304"/>
      <c r="S813" s="304"/>
      <c r="T813" s="308"/>
      <c r="U813" s="304"/>
      <c r="V813" s="306"/>
      <c r="W813" s="304"/>
      <c r="X813" s="304"/>
      <c r="Y813" s="304"/>
      <c r="Z813" s="306"/>
      <c r="AA813" s="306"/>
      <c r="AB813" s="306"/>
      <c r="AC813" s="306"/>
      <c r="AD813" s="306"/>
      <c r="AE813" s="306"/>
      <c r="AF813" s="306"/>
      <c r="AG813" s="306"/>
      <c r="AH813" s="306"/>
      <c r="AI813" s="306"/>
      <c r="AJ813" s="306"/>
      <c r="AK813" s="306"/>
      <c r="AL813" s="306"/>
      <c r="AM813" s="306"/>
      <c r="AN813" s="306"/>
      <c r="AO813" s="306"/>
      <c r="AP813" s="306"/>
      <c r="AQ813" s="306"/>
      <c r="AR813" s="306"/>
      <c r="AS813" s="306"/>
      <c r="AT813" s="306"/>
      <c r="AU813" s="306"/>
      <c r="AV813" s="306"/>
      <c r="AW813" s="306"/>
      <c r="AX813" s="306"/>
      <c r="AY813" s="306"/>
      <c r="AZ813" s="306"/>
      <c r="BA813" s="306"/>
      <c r="BB813" s="306"/>
      <c r="BC813" s="306"/>
      <c r="BD813" s="306"/>
      <c r="BE813" s="306"/>
      <c r="BF813" s="306"/>
      <c r="BG813" s="306"/>
      <c r="BH813" s="306"/>
      <c r="BI813" s="306"/>
      <c r="BJ813" s="306"/>
      <c r="BK813" s="306"/>
      <c r="BL813" s="306"/>
      <c r="BM813" s="306"/>
      <c r="BN813" s="306"/>
      <c r="BO813" s="306"/>
      <c r="BP813" s="306"/>
      <c r="BQ813" s="306"/>
      <c r="BR813" s="306"/>
      <c r="BS813" s="306"/>
      <c r="BT813" s="306"/>
      <c r="BU813" s="306"/>
      <c r="BV813" s="306"/>
      <c r="BW813" s="306"/>
      <c r="BX813" s="306"/>
      <c r="BY813" s="306"/>
      <c r="BZ813" s="306"/>
      <c r="CA813" s="306"/>
      <c r="CB813" s="306"/>
      <c r="CC813" s="306"/>
      <c r="CD813" s="306"/>
      <c r="CE813" s="306"/>
    </row>
    <row r="814" spans="1:83" ht="12.65" customHeight="1" x14ac:dyDescent="0.35">
      <c r="A814" s="312"/>
      <c r="B814" s="320" t="s">
        <v>1004</v>
      </c>
      <c r="C814" s="345">
        <v>577.79000000000008</v>
      </c>
      <c r="D814" s="314">
        <v>48797793</v>
      </c>
      <c r="E814" s="314">
        <v>13460108</v>
      </c>
      <c r="F814" s="314">
        <v>4300805</v>
      </c>
      <c r="G814" s="314">
        <v>11855296</v>
      </c>
      <c r="H814" s="314">
        <v>1033970</v>
      </c>
      <c r="I814" s="314">
        <v>9462831</v>
      </c>
      <c r="J814" s="314">
        <v>6489171</v>
      </c>
      <c r="K814" s="314">
        <v>735822</v>
      </c>
      <c r="L814" s="314">
        <v>3894547</v>
      </c>
      <c r="M814" s="314">
        <v>8159196</v>
      </c>
      <c r="N814" s="314">
        <v>222882635</v>
      </c>
      <c r="O814" s="314">
        <v>49586755</v>
      </c>
      <c r="P814" s="314">
        <v>186980</v>
      </c>
      <c r="Q814" s="314">
        <v>28442</v>
      </c>
      <c r="R814" s="314">
        <v>136140</v>
      </c>
      <c r="S814" s="314">
        <v>298490</v>
      </c>
      <c r="T814" s="345">
        <v>133.87</v>
      </c>
      <c r="U814" s="314">
        <v>1332333</v>
      </c>
      <c r="V814" s="314">
        <v>4316744</v>
      </c>
      <c r="W814" s="314">
        <v>1848955</v>
      </c>
      <c r="X814" s="314">
        <v>2215600</v>
      </c>
      <c r="Y814" s="314">
        <v>0</v>
      </c>
      <c r="Z814" s="314">
        <v>34474914</v>
      </c>
      <c r="AA814" s="306"/>
      <c r="AB814" s="306"/>
      <c r="AC814" s="306"/>
      <c r="AD814" s="306"/>
      <c r="AE814" s="306"/>
      <c r="AF814" s="306"/>
      <c r="AG814" s="306"/>
      <c r="AH814" s="306"/>
      <c r="AI814" s="306"/>
      <c r="AJ814" s="306"/>
      <c r="AK814" s="306"/>
      <c r="AL814" s="306"/>
      <c r="AM814" s="306"/>
      <c r="AN814" s="306"/>
      <c r="AO814" s="306"/>
      <c r="AP814" s="306"/>
      <c r="AQ814" s="306"/>
      <c r="AR814" s="306"/>
      <c r="AS814" s="306"/>
      <c r="AT814" s="306"/>
      <c r="AU814" s="306"/>
      <c r="AV814" s="306"/>
      <c r="AW814" s="306"/>
      <c r="AX814" s="306"/>
      <c r="AY814" s="306"/>
      <c r="AZ814" s="306"/>
      <c r="BA814" s="306"/>
      <c r="BB814" s="306"/>
      <c r="BC814" s="306"/>
      <c r="BD814" s="306"/>
      <c r="BE814" s="306"/>
      <c r="BF814" s="306"/>
      <c r="BG814" s="306"/>
      <c r="BH814" s="306"/>
      <c r="BI814" s="306"/>
      <c r="BJ814" s="306"/>
      <c r="BK814" s="306"/>
      <c r="BL814" s="306"/>
      <c r="BM814" s="306"/>
      <c r="BN814" s="306"/>
      <c r="BO814" s="306"/>
      <c r="BP814" s="306"/>
      <c r="BQ814" s="306"/>
      <c r="BR814" s="306"/>
      <c r="BS814" s="306"/>
      <c r="BT814" s="306"/>
      <c r="BU814" s="306"/>
      <c r="BV814" s="306"/>
      <c r="BW814" s="306"/>
      <c r="BX814" s="306"/>
      <c r="BY814" s="306"/>
      <c r="BZ814" s="306"/>
      <c r="CA814" s="306"/>
      <c r="CB814" s="306"/>
      <c r="CC814" s="306"/>
      <c r="CD814" s="306"/>
      <c r="CE814" s="306"/>
    </row>
    <row r="815" spans="1:83" ht="12.65" customHeight="1" x14ac:dyDescent="0.35">
      <c r="A815" s="312"/>
      <c r="B815" s="314" t="s">
        <v>1005</v>
      </c>
      <c r="C815" s="345">
        <v>577.79000000000008</v>
      </c>
      <c r="D815" s="314">
        <v>48797793</v>
      </c>
      <c r="E815" s="314">
        <v>13460108</v>
      </c>
      <c r="F815" s="314">
        <v>4300805</v>
      </c>
      <c r="G815" s="314">
        <v>11855296</v>
      </c>
      <c r="H815" s="338">
        <v>1033970</v>
      </c>
      <c r="I815" s="338">
        <v>9462831</v>
      </c>
      <c r="J815" s="338">
        <v>6489171</v>
      </c>
      <c r="K815" s="338">
        <v>735822</v>
      </c>
      <c r="L815" s="338">
        <v>3894547</v>
      </c>
      <c r="M815" s="338">
        <v>8159196</v>
      </c>
      <c r="N815" s="314">
        <v>222882635</v>
      </c>
      <c r="O815" s="314">
        <v>49586755</v>
      </c>
      <c r="P815" s="314">
        <v>186976.47999999998</v>
      </c>
      <c r="Q815" s="314">
        <v>28442</v>
      </c>
      <c r="R815" s="314">
        <v>136136.65999999997</v>
      </c>
      <c r="S815" s="314">
        <v>298490</v>
      </c>
      <c r="T815" s="345">
        <v>133.87</v>
      </c>
      <c r="U815" s="315" t="s">
        <v>1006</v>
      </c>
      <c r="V815" s="315" t="s">
        <v>1006</v>
      </c>
      <c r="W815" s="315" t="s">
        <v>1006</v>
      </c>
      <c r="X815" s="315" t="s">
        <v>1006</v>
      </c>
      <c r="Y815" s="315" t="s">
        <v>1006</v>
      </c>
      <c r="Z815" s="314">
        <v>34474915</v>
      </c>
      <c r="AA815" s="306"/>
      <c r="AB815" s="306"/>
      <c r="AC815" s="306"/>
      <c r="AD815" s="306"/>
      <c r="AE815" s="306"/>
      <c r="AF815" s="306"/>
      <c r="AG815" s="306"/>
      <c r="AH815" s="306"/>
      <c r="AI815" s="306"/>
      <c r="AJ815" s="306"/>
      <c r="AK815" s="306"/>
      <c r="AL815" s="306"/>
      <c r="AM815" s="306"/>
      <c r="AN815" s="306"/>
      <c r="AO815" s="306"/>
      <c r="AP815" s="306"/>
      <c r="AQ815" s="306"/>
      <c r="AR815" s="306"/>
      <c r="AS815" s="306"/>
      <c r="AT815" s="306"/>
      <c r="AU815" s="306"/>
      <c r="AV815" s="306"/>
      <c r="AW815" s="306"/>
      <c r="AX815" s="306"/>
      <c r="AY815" s="306"/>
      <c r="AZ815" s="306"/>
      <c r="BA815" s="306"/>
      <c r="BB815" s="306"/>
      <c r="BC815" s="306"/>
      <c r="BD815" s="306"/>
      <c r="BE815" s="306"/>
      <c r="BF815" s="306"/>
      <c r="BG815" s="306"/>
      <c r="BH815" s="306"/>
      <c r="BI815" s="306"/>
      <c r="BJ815" s="306"/>
      <c r="BK815" s="306"/>
      <c r="BL815" s="306"/>
      <c r="BM815" s="306"/>
      <c r="BN815" s="306"/>
      <c r="BO815" s="306"/>
      <c r="BP815" s="306"/>
      <c r="BQ815" s="306"/>
      <c r="BR815" s="306"/>
      <c r="BS815" s="306"/>
      <c r="BT815" s="306"/>
      <c r="BU815" s="306"/>
      <c r="BV815" s="306"/>
      <c r="BW815" s="306"/>
      <c r="BX815" s="306"/>
      <c r="BY815" s="306"/>
      <c r="BZ815" s="306"/>
      <c r="CA815" s="306"/>
      <c r="CB815" s="306"/>
      <c r="CC815" s="306"/>
      <c r="CD815" s="306"/>
      <c r="CE815" s="306"/>
    </row>
    <row r="816" spans="1:83" ht="12.65" customHeight="1" x14ac:dyDescent="0.35">
      <c r="A816" s="312"/>
      <c r="B816" s="314" t="s">
        <v>471</v>
      </c>
      <c r="C816" s="320" t="s">
        <v>1007</v>
      </c>
      <c r="D816" s="314">
        <v>48797794</v>
      </c>
      <c r="E816" s="314">
        <v>13460108</v>
      </c>
      <c r="F816" s="314">
        <v>4300805</v>
      </c>
      <c r="G816" s="338">
        <v>11855296</v>
      </c>
      <c r="H816" s="338">
        <v>1033970</v>
      </c>
      <c r="I816" s="338">
        <v>9462831</v>
      </c>
      <c r="J816" s="338">
        <v>6489169</v>
      </c>
      <c r="K816" s="338">
        <v>735822</v>
      </c>
      <c r="L816" s="338">
        <v>3894547</v>
      </c>
      <c r="M816" s="338">
        <v>8159192</v>
      </c>
      <c r="N816" s="314">
        <v>222882635</v>
      </c>
      <c r="O816" s="314">
        <v>49586754</v>
      </c>
      <c r="P816" s="312"/>
      <c r="Q816" s="312"/>
      <c r="R816" s="312"/>
      <c r="S816" s="312"/>
      <c r="T816" s="312"/>
      <c r="U816" s="312"/>
      <c r="V816" s="312"/>
      <c r="W816" s="312"/>
      <c r="X816" s="312"/>
      <c r="Y816" s="312"/>
      <c r="Z816" s="312"/>
      <c r="AA816" s="306"/>
      <c r="AB816" s="306"/>
      <c r="AC816" s="306"/>
      <c r="AD816" s="306"/>
      <c r="AE816" s="306"/>
      <c r="AF816" s="306"/>
      <c r="AG816" s="306"/>
      <c r="AH816" s="306"/>
      <c r="AI816" s="306"/>
      <c r="AJ816" s="306"/>
      <c r="AK816" s="306"/>
      <c r="AL816" s="306"/>
      <c r="AM816" s="306"/>
      <c r="AN816" s="306"/>
      <c r="AO816" s="306"/>
      <c r="AP816" s="306"/>
      <c r="AQ816" s="306"/>
      <c r="AR816" s="306"/>
      <c r="AS816" s="306"/>
      <c r="AT816" s="306"/>
      <c r="AU816" s="306"/>
      <c r="AV816" s="306"/>
      <c r="AW816" s="306"/>
      <c r="AX816" s="306"/>
      <c r="AY816" s="306"/>
      <c r="AZ816" s="306"/>
      <c r="BA816" s="306"/>
      <c r="BB816" s="306"/>
      <c r="BC816" s="306"/>
      <c r="BD816" s="306"/>
      <c r="BE816" s="306"/>
      <c r="BF816" s="306"/>
      <c r="BG816" s="306"/>
      <c r="BH816" s="306"/>
      <c r="BI816" s="306"/>
      <c r="BJ816" s="306"/>
      <c r="BK816" s="306"/>
      <c r="BL816" s="306"/>
      <c r="BM816" s="306"/>
      <c r="BN816" s="306"/>
      <c r="BO816" s="306"/>
      <c r="BP816" s="306"/>
      <c r="BQ816" s="306"/>
      <c r="BR816" s="306"/>
      <c r="BS816" s="306"/>
      <c r="BT816" s="306"/>
      <c r="BU816" s="306"/>
      <c r="BV816" s="306"/>
      <c r="BW816" s="306"/>
      <c r="BX816" s="306"/>
      <c r="BY816" s="306"/>
      <c r="BZ816" s="306"/>
      <c r="CA816" s="306"/>
      <c r="CB816" s="306"/>
      <c r="CC816" s="306"/>
      <c r="CD816" s="306"/>
      <c r="CE816" s="306"/>
    </row>
    <row r="817" spans="2:83" ht="12.65" customHeight="1" x14ac:dyDescent="0.35">
      <c r="B817" s="306" t="s">
        <v>1005</v>
      </c>
      <c r="C817" s="310">
        <f>CE61</f>
        <v>50758870.729999989</v>
      </c>
      <c r="D817" s="306">
        <f>CE62</f>
        <v>14630646</v>
      </c>
      <c r="E817" s="306">
        <f>CE63</f>
        <v>5938956.7300000004</v>
      </c>
      <c r="F817" s="306">
        <f>CE64</f>
        <v>13254622.659999998</v>
      </c>
      <c r="G817" s="306">
        <f>CE65</f>
        <v>1078923.8800000001</v>
      </c>
      <c r="H817" s="309">
        <f>CE66</f>
        <v>10369997.379999997</v>
      </c>
      <c r="I817" s="309">
        <f>CE67</f>
        <v>4975429</v>
      </c>
      <c r="J817" s="309">
        <f>CE68</f>
        <v>665895.19999999984</v>
      </c>
      <c r="K817" s="309">
        <f>CE69</f>
        <v>0</v>
      </c>
      <c r="L817" s="309">
        <f>CE70</f>
        <v>3969739.76</v>
      </c>
      <c r="M817" s="309">
        <f>CE71</f>
        <v>7795300.6799999988</v>
      </c>
      <c r="N817" s="306">
        <f>CE76</f>
        <v>263528572.19000003</v>
      </c>
      <c r="O817" s="306">
        <f>CE74</f>
        <v>56132907.239999995</v>
      </c>
      <c r="P817" s="306">
        <f>CE77</f>
        <v>185453.38000000003</v>
      </c>
      <c r="Q817" s="306">
        <f>CE78</f>
        <v>27338.623616236171</v>
      </c>
      <c r="R817" s="306">
        <f>CE79</f>
        <v>135879.47</v>
      </c>
      <c r="S817" s="306">
        <f>CE80</f>
        <v>308263</v>
      </c>
      <c r="T817" s="310">
        <f>CE81</f>
        <v>133.56771105769232</v>
      </c>
      <c r="U817" s="306" t="s">
        <v>1006</v>
      </c>
      <c r="V817" s="306" t="s">
        <v>1006</v>
      </c>
      <c r="W817" s="306" t="s">
        <v>1006</v>
      </c>
      <c r="X817" s="306" t="s">
        <v>1006</v>
      </c>
      <c r="Y817" s="306">
        <f>M717</f>
        <v>0</v>
      </c>
      <c r="Z817" s="306"/>
      <c r="AA817" s="306"/>
      <c r="AB817" s="306"/>
      <c r="AC817" s="306"/>
      <c r="AD817" s="306"/>
      <c r="AE817" s="306"/>
      <c r="AF817" s="306"/>
      <c r="AG817" s="306"/>
      <c r="AH817" s="306"/>
      <c r="AI817" s="306"/>
      <c r="AJ817" s="306"/>
      <c r="AK817" s="306"/>
      <c r="AL817" s="306"/>
      <c r="AM817" s="306"/>
      <c r="AN817" s="306"/>
      <c r="AO817" s="306"/>
      <c r="AP817" s="306"/>
      <c r="AQ817" s="306"/>
      <c r="AR817" s="306"/>
      <c r="AS817" s="306"/>
      <c r="AT817" s="306"/>
      <c r="AU817" s="306"/>
      <c r="AV817" s="306"/>
      <c r="AW817" s="306"/>
      <c r="AX817" s="306"/>
      <c r="AY817" s="306"/>
      <c r="AZ817" s="306"/>
      <c r="BA817" s="306"/>
      <c r="BB817" s="306"/>
      <c r="BC817" s="306"/>
      <c r="BD817" s="306"/>
      <c r="BE817" s="306"/>
      <c r="BF817" s="306"/>
      <c r="BG817" s="306"/>
      <c r="BH817" s="306"/>
      <c r="BI817" s="306"/>
      <c r="BJ817" s="306"/>
      <c r="BK817" s="306"/>
      <c r="BL817" s="306"/>
      <c r="BM817" s="306"/>
      <c r="BN817" s="306"/>
      <c r="BO817" s="306"/>
      <c r="BP817" s="306"/>
      <c r="BQ817" s="306"/>
      <c r="BR817" s="306"/>
      <c r="BS817" s="306"/>
      <c r="BT817" s="306"/>
      <c r="BU817" s="306"/>
      <c r="BV817" s="306"/>
      <c r="BW817" s="306"/>
      <c r="BX817" s="306"/>
      <c r="BY817" s="306"/>
      <c r="BZ817" s="306"/>
      <c r="CA817" s="306"/>
      <c r="CB817" s="306"/>
      <c r="CC817" s="306"/>
      <c r="CD817" s="306"/>
      <c r="CE817" s="306"/>
    </row>
    <row r="818" spans="2:83" ht="12.65" customHeight="1" x14ac:dyDescent="0.35">
      <c r="B818" s="2" t="s">
        <v>471</v>
      </c>
      <c r="C818" s="287" t="s">
        <v>1007</v>
      </c>
      <c r="D818" s="2">
        <f>C379</f>
        <v>50758870.729999997</v>
      </c>
      <c r="E818" s="2">
        <f>C380</f>
        <v>14630645.09</v>
      </c>
      <c r="F818" s="2">
        <f>C381</f>
        <v>5938956.7300000004</v>
      </c>
      <c r="G818" s="288">
        <f>C382</f>
        <v>13254622.659999998</v>
      </c>
      <c r="H818" s="288">
        <f>C383</f>
        <v>1078923.8799999999</v>
      </c>
      <c r="I818" s="288">
        <f>C384</f>
        <v>10369997.379999999</v>
      </c>
      <c r="J818" s="288">
        <f>C385</f>
        <v>4975427.8699999992</v>
      </c>
      <c r="K818" s="288">
        <f>C386</f>
        <v>665895.19999999995</v>
      </c>
      <c r="L818" s="288">
        <f>C387+C388+C389+C390</f>
        <v>3969739.76</v>
      </c>
      <c r="M818" s="288">
        <f>C371</f>
        <v>6587359.669999999</v>
      </c>
      <c r="N818" s="2">
        <f>D362</f>
        <v>263528572.19</v>
      </c>
      <c r="O818" s="2">
        <f>C360</f>
        <v>56132907.240000002</v>
      </c>
    </row>
  </sheetData>
  <mergeCells count="1">
    <mergeCell ref="B221:C221"/>
  </mergeCells>
  <phoneticPr fontId="0" type="noConversion"/>
  <hyperlinks>
    <hyperlink ref="E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8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zoomScaleNormal="75" workbookViewId="0">
      <selection activeCell="P27" sqref="P27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84" t="s">
        <v>1264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>Public Hospital District No 1 of Mason County, WA, DBA Mason Health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H-152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>901 Mountain View Drive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 t="str">
        <f>+data!C86</f>
        <v>901 Mountain View Drive, PO Box 1668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Shelton, WA 98584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12/31/2020.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J24" sqref="J24"/>
    </sheetView>
  </sheetViews>
  <sheetFormatPr defaultColWidth="8.8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8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12/31/2020</v>
      </c>
      <c r="C4" s="38"/>
      <c r="D4" s="120"/>
      <c r="E4" s="70"/>
      <c r="F4" s="127" t="str">
        <f>"License Number:  "&amp;"H-"&amp;FIXED(data!C83,0)</f>
        <v>License Number:  H-152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Public Hospital District No 1 of Mason County, WA, DBA Mason Health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Mason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Eric Moll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Rick Smith, CFO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Don Wilson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360-432-7721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360-427-1921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1343</v>
      </c>
      <c r="G23" s="21">
        <f>data!D111</f>
        <v>4445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344</v>
      </c>
      <c r="G26" s="13">
        <f>data!D114</f>
        <v>683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7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16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2</v>
      </c>
      <c r="E34" s="49" t="s">
        <v>291</v>
      </c>
      <c r="F34" s="24"/>
      <c r="G34" s="21">
        <f>data!E127</f>
        <v>25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68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6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D40" sqref="D40"/>
    </sheetView>
  </sheetViews>
  <sheetFormatPr defaultColWidth="8.8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8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Public Hospital District No 1 of Mason County, WA, DBA Mason Health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12/31/2020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709</v>
      </c>
      <c r="C7" s="48">
        <f>data!B139</f>
        <v>2570</v>
      </c>
      <c r="D7" s="48">
        <f>data!B140</f>
        <v>67431</v>
      </c>
      <c r="E7" s="48">
        <f>data!B141</f>
        <v>27979077.030000001</v>
      </c>
      <c r="F7" s="48">
        <f>data!B142</f>
        <v>80482364.540000707</v>
      </c>
      <c r="G7" s="48">
        <f>data!B141+data!B142</f>
        <v>108461441.57000071</v>
      </c>
    </row>
    <row r="8" spans="1:13" ht="20.149999999999999" customHeight="1" x14ac:dyDescent="0.35">
      <c r="A8" s="23" t="s">
        <v>297</v>
      </c>
      <c r="B8" s="48">
        <f>data!C138</f>
        <v>393</v>
      </c>
      <c r="C8" s="48">
        <f>data!C139</f>
        <v>1183</v>
      </c>
      <c r="D8" s="48">
        <f>data!C140</f>
        <v>52558</v>
      </c>
      <c r="E8" s="48">
        <f>data!C141</f>
        <v>16924989.489999998</v>
      </c>
      <c r="F8" s="48">
        <f>data!C142</f>
        <v>57030280.269999199</v>
      </c>
      <c r="G8" s="48">
        <f>data!C141+data!C142</f>
        <v>73955269.759999201</v>
      </c>
    </row>
    <row r="9" spans="1:13" ht="20.149999999999999" customHeight="1" x14ac:dyDescent="0.35">
      <c r="A9" s="23" t="s">
        <v>1058</v>
      </c>
      <c r="B9" s="48">
        <f>data!D138</f>
        <v>241</v>
      </c>
      <c r="C9" s="48">
        <f>data!D139</f>
        <v>692</v>
      </c>
      <c r="D9" s="48">
        <f>data!D140</f>
        <v>55661</v>
      </c>
      <c r="E9" s="48">
        <f>data!D141</f>
        <v>11937568.539999999</v>
      </c>
      <c r="F9" s="48">
        <f>data!D142</f>
        <v>56168582.710000098</v>
      </c>
      <c r="G9" s="48">
        <f>data!D141+data!D142</f>
        <v>68106151.250000089</v>
      </c>
    </row>
    <row r="10" spans="1:13" ht="20.149999999999999" customHeight="1" x14ac:dyDescent="0.35">
      <c r="A10" s="111" t="s">
        <v>203</v>
      </c>
      <c r="B10" s="48">
        <f>data!E138</f>
        <v>1343</v>
      </c>
      <c r="C10" s="48">
        <f>data!E139</f>
        <v>4445</v>
      </c>
      <c r="D10" s="48">
        <f>data!E140</f>
        <v>175650</v>
      </c>
      <c r="E10" s="48">
        <f>data!E141</f>
        <v>56841635.059999995</v>
      </c>
      <c r="F10" s="48">
        <f>data!E142</f>
        <v>193681227.52000001</v>
      </c>
      <c r="G10" s="48">
        <f>data!E141+data!E142</f>
        <v>250522862.58000001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6274722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2831255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D32" sqref="D32"/>
    </sheetView>
  </sheetViews>
  <sheetFormatPr defaultColWidth="8.875" defaultRowHeight="14.15" x14ac:dyDescent="0.35"/>
  <cols>
    <col min="1" max="1" width="5.75" style="2" customWidth="1"/>
    <col min="2" max="2" width="54.125" style="2" customWidth="1"/>
    <col min="3" max="3" width="13.75" style="2" customWidth="1"/>
    <col min="4" max="16384" width="8.8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Public Hospital District No 1 of Mason County, WA, DBA Mason Health</v>
      </c>
      <c r="B3" s="30"/>
      <c r="C3" s="31" t="str">
        <f>"FYE: "&amp;data!C82</f>
        <v>FYE: 12/31/2020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3452100.5300000003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88216.47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159180.4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10030182.629999999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82541.149999999994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2641830.4200000004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141483.82999999999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0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16595535.43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179553.81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645899.32999999996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825453.1399999999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369754.50999999995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359373.39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729127.89999999991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0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652818.02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652818.02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0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2988596.94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2988596.94</v>
      </c>
    </row>
    <row r="41" spans="1:3" x14ac:dyDescent="0.3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sqref="A1:F32"/>
    </sheetView>
  </sheetViews>
  <sheetFormatPr defaultColWidth="8.8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8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Public Hospital District No 1 of Mason County, WA, DBA Mason Health</v>
      </c>
      <c r="B3" s="8"/>
      <c r="C3" s="8"/>
      <c r="E3" s="11"/>
      <c r="F3" s="12" t="str">
        <f>" FYE: "&amp;data!C82</f>
        <v xml:space="preserve"> FYE: 12/31/2020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2015497.22</v>
      </c>
      <c r="D7" s="21">
        <f>data!C195</f>
        <v>0</v>
      </c>
      <c r="E7" s="21">
        <f>data!D195</f>
        <v>0</v>
      </c>
      <c r="F7" s="21">
        <f>data!E195</f>
        <v>2015497.22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4737949.37</v>
      </c>
      <c r="D8" s="21">
        <f>data!C196</f>
        <v>6272250.3499999996</v>
      </c>
      <c r="E8" s="21">
        <f>data!D196</f>
        <v>0</v>
      </c>
      <c r="F8" s="21">
        <f>data!E196</f>
        <v>11010199.719999999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36062078.149999999</v>
      </c>
      <c r="D9" s="21">
        <f>data!C197</f>
        <v>21272591.949999999</v>
      </c>
      <c r="E9" s="21">
        <f>data!D197</f>
        <v>0</v>
      </c>
      <c r="F9" s="21">
        <f>data!E197</f>
        <v>57334670.099999994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21068463.989999998</v>
      </c>
      <c r="D10" s="21">
        <f>data!C198</f>
        <v>11287498.84</v>
      </c>
      <c r="E10" s="21">
        <f>data!D198</f>
        <v>159892.55000000002</v>
      </c>
      <c r="F10" s="21">
        <f>data!E198</f>
        <v>32196070.279999997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35437083.920000002</v>
      </c>
      <c r="D12" s="21">
        <f>data!C200</f>
        <v>5142586.2700000005</v>
      </c>
      <c r="E12" s="21">
        <f>data!D200</f>
        <v>1508497.87</v>
      </c>
      <c r="F12" s="21">
        <f>data!E200</f>
        <v>39071172.320000008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1163193.04</v>
      </c>
      <c r="D14" s="21">
        <f>data!C202</f>
        <v>0</v>
      </c>
      <c r="E14" s="21">
        <f>data!D202</f>
        <v>0</v>
      </c>
      <c r="F14" s="21">
        <f>data!E202</f>
        <v>1163193.04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36681869.18</v>
      </c>
      <c r="D15" s="21">
        <f>data!C203</f>
        <v>7818470.79</v>
      </c>
      <c r="E15" s="21">
        <f>data!D203</f>
        <v>42961404</v>
      </c>
      <c r="F15" s="21">
        <f>data!E203</f>
        <v>1538935.9699999988</v>
      </c>
      <c r="M15" s="269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137166134.87</v>
      </c>
      <c r="D16" s="21">
        <f>data!C204</f>
        <v>51793398.200000003</v>
      </c>
      <c r="E16" s="21">
        <f>data!D204</f>
        <v>44629794.420000002</v>
      </c>
      <c r="F16" s="21">
        <f>data!E204</f>
        <v>144329738.64999998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1967167.58</v>
      </c>
      <c r="D24" s="21">
        <f>data!C209</f>
        <v>754374.89</v>
      </c>
      <c r="E24" s="21">
        <f>data!D209</f>
        <v>0</v>
      </c>
      <c r="F24" s="21">
        <f>data!E209</f>
        <v>2721542.47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18856627.100000001</v>
      </c>
      <c r="D25" s="21">
        <f>data!C210</f>
        <v>2423012.1</v>
      </c>
      <c r="E25" s="21">
        <f>data!D210</f>
        <v>0</v>
      </c>
      <c r="F25" s="21">
        <f>data!E210</f>
        <v>21279639.200000003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10723632.109999999</v>
      </c>
      <c r="D26" s="21">
        <f>data!C211</f>
        <v>1740033.21</v>
      </c>
      <c r="E26" s="21">
        <f>data!D211</f>
        <v>159892.54999999999</v>
      </c>
      <c r="F26" s="21">
        <f>data!E211</f>
        <v>12303772.77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29111230.609999999</v>
      </c>
      <c r="D28" s="21">
        <f>data!C213</f>
        <v>2559725.09</v>
      </c>
      <c r="E28" s="21">
        <f>data!D213</f>
        <v>1508497.87</v>
      </c>
      <c r="F28" s="21">
        <f>data!E213</f>
        <v>30162457.829999998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299754.5</v>
      </c>
      <c r="D30" s="21">
        <f>data!C215</f>
        <v>173346.74</v>
      </c>
      <c r="E30" s="21">
        <f>data!D215</f>
        <v>0</v>
      </c>
      <c r="F30" s="21">
        <f>data!E215</f>
        <v>473101.24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60958411.899999999</v>
      </c>
      <c r="D32" s="21">
        <f>data!C217</f>
        <v>7650492.0300000003</v>
      </c>
      <c r="E32" s="21">
        <f>data!D217</f>
        <v>1668390.4200000002</v>
      </c>
      <c r="F32" s="21">
        <f>data!E217</f>
        <v>66940513.509999998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35" sqref="E35"/>
    </sheetView>
  </sheetViews>
  <sheetFormatPr defaultColWidth="8.8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8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Public Hospital District No 1 of Mason County, WA, DBA Mason Health</v>
      </c>
      <c r="B2" s="30"/>
      <c r="C2" s="30"/>
      <c r="D2" s="31" t="str">
        <f>"FYE: "&amp;data!C82</f>
        <v>FYE: 12/31/2020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1255</v>
      </c>
      <c r="D5" s="14">
        <f>data!D221</f>
        <v>3535410.6199999996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63892043.470000006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45061928.259999998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1273970.1499999999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25898331.359999999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0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136126273.24000001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2138</v>
      </c>
      <c r="M16" s="269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475318.6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3903193.43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4378512.03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4">
        <v>20</v>
      </c>
      <c r="B24" s="55">
        <v>5970</v>
      </c>
      <c r="C24" s="14" t="s">
        <v>357</v>
      </c>
      <c r="D24" s="14">
        <f>data!C238</f>
        <v>2894364.22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146934560.11000001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view="pageBreakPreview" topLeftCell="A119" zoomScale="60" zoomScaleNormal="75" workbookViewId="0">
      <selection activeCell="E144" sqref="E144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Public Hospital District No 1 of Mason County, WA, DBA Mason Health</v>
      </c>
      <c r="B3" s="30"/>
      <c r="C3" s="31" t="str">
        <f>" FYE: "&amp;data!C82</f>
        <v xml:space="preserve"> FYE: 12/31/2020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83548575.960000008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31545218.649999999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19712941</v>
      </c>
    </row>
    <row r="10" spans="1:13" ht="20.149999999999999" customHeight="1" x14ac:dyDescent="0.35">
      <c r="A10" s="13">
        <v>6</v>
      </c>
      <c r="B10" s="14" t="s">
        <v>1105</v>
      </c>
      <c r="C10" s="21" t="str">
        <f>data!C254</f>
        <v/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386893.11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1471704.9400000002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1950426.8799999997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69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99189878.540000021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5138890.95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5138890.95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2015497.22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11010199.719999999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57334670.100000001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32196070.280000001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0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39071172.309999995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1163193.04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1538936.8199999961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144329739.48999998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66940513.509999998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77389225.979999989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0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0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181717995.47000003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Public Hospital District No 1 of Mason County, WA, DBA Mason Health</v>
      </c>
      <c r="B55" s="30"/>
      <c r="C55" s="31" t="str">
        <f>"FYE: "&amp;data!C82</f>
        <v>FYE: 12/31/2020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2814764.39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8790585.6899999976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94943.1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13867296.039999999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184471.00999999998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1465000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27217060.23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1968556.26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1968556.26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0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61964445.43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0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61964445.43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1465000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60499445.43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92032933.549999997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92032933.549999997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181717995.47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Public Hospital District No 1 of Mason County, WA, DBA Mason Health</v>
      </c>
      <c r="B107" s="30"/>
      <c r="C107" s="31" t="str">
        <f>" FYE: "&amp;data!C82</f>
        <v xml:space="preserve"> FYE: 12/31/2020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56841635.060000002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193681227.51999998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250522862.57999998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3" t="s">
        <v>450</v>
      </c>
      <c r="C115" s="48">
        <f>data!C363</f>
        <v>3535410.6199999996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136126273.24000001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4378512.03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2894364.22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146934560.11000001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103588302.46999997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12314108.43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2299605.23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14613713.66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118202016.12999997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51701358.370000005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16595535.43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6241845.8899999997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13672315.58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1080053.92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15080296.91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7650492.0300000003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825453.14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729127.9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652818.02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2988596.94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1141284.6099999999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118359178.74000001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-157162.61000004411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1620685.2799999998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1463522.6699999557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1463522.6699999557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orientation="portrait" r:id="rId1"/>
  <headerFooter alignWithMargins="0"/>
  <rowBreaks count="2" manualBreakCount="2">
    <brk id="50" max="2" man="1"/>
    <brk id="10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view="pageBreakPreview" topLeftCell="A187" zoomScale="60" zoomScaleNormal="65" workbookViewId="0">
      <selection activeCell="J33" sqref="J33"/>
    </sheetView>
  </sheetViews>
  <sheetFormatPr defaultColWidth="8.8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8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Public Hospital District No 1 of Mason County, WA, DBA Mason Health</v>
      </c>
      <c r="B4" s="77"/>
      <c r="C4" s="77"/>
      <c r="D4" s="77"/>
      <c r="E4" s="77"/>
      <c r="F4" s="77"/>
      <c r="G4" s="80"/>
      <c r="H4" s="79" t="str">
        <f>"FYE: "&amp;data!C82</f>
        <v>FYE: 12/31/2020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954</v>
      </c>
      <c r="D9" s="14">
        <f>data!D59</f>
        <v>0</v>
      </c>
      <c r="E9" s="14">
        <f>data!E59</f>
        <v>3491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19.198172940613027</v>
      </c>
      <c r="D10" s="26">
        <f>data!D60</f>
        <v>0</v>
      </c>
      <c r="E10" s="26">
        <f>data!E60</f>
        <v>48.592014240900383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1921947.76</v>
      </c>
      <c r="D11" s="14">
        <f>data!D61</f>
        <v>0</v>
      </c>
      <c r="E11" s="14">
        <f>data!E61</f>
        <v>4524653.09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620555</v>
      </c>
      <c r="D12" s="14">
        <f>data!D62</f>
        <v>0</v>
      </c>
      <c r="E12" s="14">
        <f>data!E62</f>
        <v>1518679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10837.5</v>
      </c>
      <c r="D13" s="14">
        <f>data!D63</f>
        <v>0</v>
      </c>
      <c r="E13" s="14">
        <f>data!E63</f>
        <v>290071.95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109113.86999999998</v>
      </c>
      <c r="D14" s="14">
        <f>data!D64</f>
        <v>0</v>
      </c>
      <c r="E14" s="14">
        <f>data!E64</f>
        <v>176827.32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672.19999999999982</v>
      </c>
      <c r="D15" s="14">
        <f>data!D65</f>
        <v>0</v>
      </c>
      <c r="E15" s="14">
        <f>data!E65</f>
        <v>644.79999999999984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18294.359999999997</v>
      </c>
      <c r="D16" s="14">
        <f>data!D66</f>
        <v>0</v>
      </c>
      <c r="E16" s="14">
        <f>data!E66</f>
        <v>5411.8999999999987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135556</v>
      </c>
      <c r="D17" s="14">
        <f>data!D67</f>
        <v>0</v>
      </c>
      <c r="E17" s="14">
        <f>data!E67</f>
        <v>400415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2598.66</v>
      </c>
      <c r="D18" s="14">
        <f>data!D68</f>
        <v>0</v>
      </c>
      <c r="E18" s="14">
        <f>data!E68</f>
        <v>7055.8600000000006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78</v>
      </c>
      <c r="D19" s="14">
        <f>data!D69</f>
        <v>0</v>
      </c>
      <c r="E19" s="14">
        <f>data!E69</f>
        <v>0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2819653.35</v>
      </c>
      <c r="D21" s="14">
        <f>data!D71</f>
        <v>0</v>
      </c>
      <c r="E21" s="14">
        <f>data!E71</f>
        <v>6923758.9200000009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2237980</v>
      </c>
      <c r="D23" s="48">
        <f>+data!M669</f>
        <v>0</v>
      </c>
      <c r="E23" s="48">
        <f>+data!M670</f>
        <v>5875689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7907783.3099999987</v>
      </c>
      <c r="D24" s="14">
        <f>data!D73</f>
        <v>0</v>
      </c>
      <c r="E24" s="14">
        <f>data!E73</f>
        <v>17194877.210000001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3106769.69</v>
      </c>
      <c r="D25" s="14">
        <f>data!D74</f>
        <v>0</v>
      </c>
      <c r="E25" s="14">
        <f>data!E74</f>
        <v>5717437.25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11014552.999999998</v>
      </c>
      <c r="D26" s="14">
        <f>data!D75</f>
        <v>0</v>
      </c>
      <c r="E26" s="14">
        <f>data!E75</f>
        <v>22912314.460000001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6518.13</v>
      </c>
      <c r="D28" s="14">
        <f>data!D76</f>
        <v>0</v>
      </c>
      <c r="E28" s="14">
        <f>data!E76</f>
        <v>19253.77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5274.7933081607771</v>
      </c>
      <c r="D29" s="14">
        <f>data!D77</f>
        <v>0</v>
      </c>
      <c r="E29" s="14">
        <f>data!E77</f>
        <v>23275.025472259433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6518.13</v>
      </c>
      <c r="D30" s="14">
        <f>data!D78</f>
        <v>0</v>
      </c>
      <c r="E30" s="14">
        <f>data!E78</f>
        <v>19253.77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29381</v>
      </c>
      <c r="D31" s="14">
        <f>data!D79</f>
        <v>0</v>
      </c>
      <c r="E31" s="14">
        <f>data!E79</f>
        <v>55939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19.198172940613027</v>
      </c>
      <c r="D32" s="84">
        <f>data!D80</f>
        <v>0</v>
      </c>
      <c r="E32" s="84">
        <f>data!E80</f>
        <v>48.592014240900383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Public Hospital District No 1 of Mason County, WA, DBA Mason Health</v>
      </c>
      <c r="B36" s="77"/>
      <c r="C36" s="77"/>
      <c r="D36" s="77"/>
      <c r="E36" s="77"/>
      <c r="F36" s="77"/>
      <c r="G36" s="80"/>
      <c r="H36" s="79" t="str">
        <f>"FYE: "&amp;data!C82</f>
        <v>FYE: 12/31/2020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683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1000</v>
      </c>
      <c r="I41" s="14">
        <f>data!P59</f>
        <v>126122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14.311772786159004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1223911.8200000003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399020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353802.04000000004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24149.609999999997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99983.849999999991</v>
      </c>
      <c r="I46" s="14">
        <f>data!P64</f>
        <v>789063.76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473.64000000000004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3717.07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10149.39</v>
      </c>
      <c r="I48" s="14">
        <f>data!P66</f>
        <v>240382.81000000003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10025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20275</v>
      </c>
      <c r="I49" s="14">
        <f>data!P67</f>
        <v>136541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5049.83</v>
      </c>
      <c r="I50" s="14">
        <f>data!P68</f>
        <v>129358.22000000002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2057.04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1018.46</v>
      </c>
      <c r="I51" s="14">
        <f>data!P69</f>
        <v>9337.86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-1057.5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39948.719999999994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136476.52999999997</v>
      </c>
      <c r="I53" s="14">
        <f>data!P71</f>
        <v>3280833.6500000004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112897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318509</v>
      </c>
      <c r="I55" s="48">
        <f>+data!M681</f>
        <v>2221319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1388923.7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2732444.23</v>
      </c>
      <c r="I56" s="14">
        <f>data!P73</f>
        <v>4882866.87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103819.66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789146.11</v>
      </c>
      <c r="I57" s="14">
        <f>data!P74</f>
        <v>11741021.43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1492743.3599999999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3521590.34</v>
      </c>
      <c r="I58" s="14">
        <f>data!P75</f>
        <v>16623888.300000001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482.03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974.9</v>
      </c>
      <c r="I60" s="14">
        <f>data!P76</f>
        <v>6565.4999999999991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241.76135995736897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482.03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974.9</v>
      </c>
      <c r="I62" s="14">
        <f>data!P78</f>
        <v>6565.4999999999991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32618</v>
      </c>
      <c r="I63" s="14">
        <f>data!P79</f>
        <v>35095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14.311772786159004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Public Hospital District No 1 of Mason County, WA, DBA Mason Health</v>
      </c>
      <c r="B68" s="77"/>
      <c r="C68" s="77"/>
      <c r="D68" s="77"/>
      <c r="E68" s="77"/>
      <c r="F68" s="77"/>
      <c r="G68" s="80"/>
      <c r="H68" s="79" t="str">
        <f>"FYE: "&amp;data!C82</f>
        <v>FYE: 12/31/2020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121457</v>
      </c>
      <c r="D73" s="48">
        <f>data!R59</f>
        <v>126122</v>
      </c>
      <c r="E73" s="212"/>
      <c r="F73" s="212"/>
      <c r="G73" s="14">
        <f>data!U59</f>
        <v>236108</v>
      </c>
      <c r="H73" s="14">
        <f>data!V59</f>
        <v>0</v>
      </c>
      <c r="I73" s="14">
        <f>data!W59</f>
        <v>1718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11.304742341954023</v>
      </c>
      <c r="D74" s="26">
        <f>data!R60</f>
        <v>4.5765842911877392</v>
      </c>
      <c r="E74" s="26">
        <f>data!S60</f>
        <v>0</v>
      </c>
      <c r="F74" s="26">
        <f>data!T60</f>
        <v>0</v>
      </c>
      <c r="G74" s="26">
        <f>data!U60</f>
        <v>26.120780771072798</v>
      </c>
      <c r="H74" s="26">
        <f>data!V60</f>
        <v>0</v>
      </c>
      <c r="I74" s="26">
        <f>data!W60</f>
        <v>2.044797325191571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1134146.2</v>
      </c>
      <c r="D75" s="14">
        <f>data!R61</f>
        <v>940214.76</v>
      </c>
      <c r="E75" s="14">
        <f>data!S61</f>
        <v>0</v>
      </c>
      <c r="F75" s="14">
        <f>data!T61</f>
        <v>0</v>
      </c>
      <c r="G75" s="14">
        <f>data!U61</f>
        <v>1748454.2600000002</v>
      </c>
      <c r="H75" s="14">
        <f>data!V61</f>
        <v>0</v>
      </c>
      <c r="I75" s="14">
        <f>data!W61</f>
        <v>202432.07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394616</v>
      </c>
      <c r="D76" s="14">
        <f>data!R62</f>
        <v>220227</v>
      </c>
      <c r="E76" s="14">
        <f>data!S62</f>
        <v>0</v>
      </c>
      <c r="F76" s="14">
        <f>data!T62</f>
        <v>0</v>
      </c>
      <c r="G76" s="14">
        <f>data!U62</f>
        <v>616729</v>
      </c>
      <c r="H76" s="14">
        <f>data!V62</f>
        <v>0</v>
      </c>
      <c r="I76" s="14">
        <f>data!W62</f>
        <v>71374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15480</v>
      </c>
      <c r="H77" s="14">
        <f>data!V63</f>
        <v>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105405.32</v>
      </c>
      <c r="D78" s="14">
        <f>data!R64</f>
        <v>65419.950000000012</v>
      </c>
      <c r="E78" s="14">
        <f>data!S64</f>
        <v>4262635.05</v>
      </c>
      <c r="F78" s="14">
        <f>data!T64</f>
        <v>0</v>
      </c>
      <c r="G78" s="14">
        <f>data!U64</f>
        <v>2059259.47</v>
      </c>
      <c r="H78" s="14">
        <f>data!V64</f>
        <v>0</v>
      </c>
      <c r="I78" s="14">
        <f>data!W64</f>
        <v>20604.34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515.04999999999995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2989.08</v>
      </c>
      <c r="D80" s="14">
        <f>data!R66</f>
        <v>52654.219999999987</v>
      </c>
      <c r="E80" s="14">
        <f>data!S66</f>
        <v>55.11</v>
      </c>
      <c r="F80" s="14">
        <f>data!T66</f>
        <v>0</v>
      </c>
      <c r="G80" s="14">
        <f>data!U66</f>
        <v>890796.67999999993</v>
      </c>
      <c r="H80" s="14">
        <f>data!V66</f>
        <v>0</v>
      </c>
      <c r="I80" s="14">
        <f>data!W66</f>
        <v>19269.27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150719</v>
      </c>
      <c r="D81" s="14">
        <f>data!R67</f>
        <v>6480</v>
      </c>
      <c r="E81" s="14">
        <f>data!S67</f>
        <v>61774</v>
      </c>
      <c r="F81" s="14">
        <f>data!T67</f>
        <v>0</v>
      </c>
      <c r="G81" s="14">
        <f>data!U67</f>
        <v>91359</v>
      </c>
      <c r="H81" s="14">
        <f>data!V67</f>
        <v>0</v>
      </c>
      <c r="I81" s="14">
        <f>data!W67</f>
        <v>44452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5162.3399999999992</v>
      </c>
      <c r="D82" s="14">
        <f>data!R68</f>
        <v>1013.55</v>
      </c>
      <c r="E82" s="14">
        <f>data!S68</f>
        <v>4254.3599999999997</v>
      </c>
      <c r="F82" s="14">
        <f>data!T68</f>
        <v>0</v>
      </c>
      <c r="G82" s="14">
        <f>data!U68</f>
        <v>9004.6299999999992</v>
      </c>
      <c r="H82" s="14">
        <f>data!V68</f>
        <v>0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393</v>
      </c>
      <c r="D83" s="14">
        <f>data!R69</f>
        <v>17255.23</v>
      </c>
      <c r="E83" s="14">
        <f>data!S69</f>
        <v>0</v>
      </c>
      <c r="F83" s="14">
        <f>data!T69</f>
        <v>0</v>
      </c>
      <c r="G83" s="14">
        <f>data!U69</f>
        <v>1430.79</v>
      </c>
      <c r="H83" s="14">
        <f>data!V69</f>
        <v>0</v>
      </c>
      <c r="I83" s="14">
        <f>data!W69</f>
        <v>315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-1748698.3800000001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1793430.9400000002</v>
      </c>
      <c r="D85" s="14">
        <f>data!R71</f>
        <v>-445433.67000000016</v>
      </c>
      <c r="E85" s="14">
        <f>data!S71</f>
        <v>4328718.5200000005</v>
      </c>
      <c r="F85" s="14">
        <f>data!T71</f>
        <v>0</v>
      </c>
      <c r="G85" s="14">
        <f>data!U71</f>
        <v>5433028.8799999999</v>
      </c>
      <c r="H85" s="14">
        <f>data!V71</f>
        <v>0</v>
      </c>
      <c r="I85" s="14">
        <f>data!W71</f>
        <v>358446.68000000005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1186175</v>
      </c>
      <c r="D87" s="48">
        <f>+data!M683</f>
        <v>300118</v>
      </c>
      <c r="E87" s="48">
        <f>+data!M684</f>
        <v>1218087</v>
      </c>
      <c r="F87" s="48">
        <f>+data!M685</f>
        <v>0</v>
      </c>
      <c r="G87" s="48">
        <f>+data!M686</f>
        <v>3048765</v>
      </c>
      <c r="H87" s="48">
        <f>+data!M687</f>
        <v>0</v>
      </c>
      <c r="I87" s="48">
        <f>+data!M688</f>
        <v>541828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1089381.23</v>
      </c>
      <c r="D88" s="14">
        <f>data!R73</f>
        <v>518904.82</v>
      </c>
      <c r="E88" s="14">
        <f>data!S73</f>
        <v>3743440.08</v>
      </c>
      <c r="F88" s="14">
        <f>data!T73</f>
        <v>0</v>
      </c>
      <c r="G88" s="14">
        <f>data!U73</f>
        <v>4593326.5999999996</v>
      </c>
      <c r="H88" s="14">
        <f>data!V73</f>
        <v>0</v>
      </c>
      <c r="I88" s="14">
        <f>data!W73</f>
        <v>472812.88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5220521.4799999995</v>
      </c>
      <c r="D89" s="14">
        <f>data!R74</f>
        <v>1672097.27</v>
      </c>
      <c r="E89" s="14">
        <f>data!S74</f>
        <v>4218785.59</v>
      </c>
      <c r="F89" s="14">
        <f>data!T74</f>
        <v>0</v>
      </c>
      <c r="G89" s="14">
        <f>data!U74</f>
        <v>29028538.649999999</v>
      </c>
      <c r="H89" s="14">
        <f>data!V74</f>
        <v>0</v>
      </c>
      <c r="I89" s="14">
        <f>data!W74</f>
        <v>6486223.6200000001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6309902.709999999</v>
      </c>
      <c r="D90" s="14">
        <f>data!R75</f>
        <v>2191002.09</v>
      </c>
      <c r="E90" s="14">
        <f>data!S75</f>
        <v>7962225.6699999999</v>
      </c>
      <c r="F90" s="14">
        <f>data!T75</f>
        <v>0</v>
      </c>
      <c r="G90" s="14">
        <f>data!U75</f>
        <v>33621865.25</v>
      </c>
      <c r="H90" s="14">
        <f>data!V75</f>
        <v>0</v>
      </c>
      <c r="I90" s="14">
        <f>data!W75</f>
        <v>6959036.5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7247.26</v>
      </c>
      <c r="D92" s="14">
        <f>data!R76</f>
        <v>311.61</v>
      </c>
      <c r="E92" s="14">
        <f>data!S76</f>
        <v>2970.4</v>
      </c>
      <c r="F92" s="14">
        <f>data!T76</f>
        <v>0</v>
      </c>
      <c r="G92" s="14">
        <f>data!U76</f>
        <v>4392.96</v>
      </c>
      <c r="H92" s="14">
        <f>data!V76</f>
        <v>0</v>
      </c>
      <c r="I92" s="14">
        <f>data!W76</f>
        <v>2137.4699999999998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7247.26</v>
      </c>
      <c r="D94" s="14">
        <f>data!R78</f>
        <v>311.61</v>
      </c>
      <c r="E94" s="14">
        <f>data!S78</f>
        <v>2970.4</v>
      </c>
      <c r="F94" s="14">
        <f>data!T78</f>
        <v>0</v>
      </c>
      <c r="G94" s="14">
        <f>data!U78</f>
        <v>4392.96</v>
      </c>
      <c r="H94" s="14">
        <f>data!V78</f>
        <v>0</v>
      </c>
      <c r="I94" s="14">
        <f>data!W78</f>
        <v>2137.4699999999998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21196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838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11.304742341954023</v>
      </c>
      <c r="D96" s="84">
        <f>data!R80</f>
        <v>4.5765842911877392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Public Hospital District No 1 of Mason County, WA, DBA Mason Health</v>
      </c>
      <c r="B100" s="77"/>
      <c r="C100" s="77"/>
      <c r="D100" s="77"/>
      <c r="E100" s="77"/>
      <c r="F100" s="77"/>
      <c r="G100" s="80"/>
      <c r="H100" s="79" t="str">
        <f>"FYE: "&amp;data!C82</f>
        <v>FYE: 12/31/2020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26535</v>
      </c>
      <c r="D105" s="14">
        <f>data!Y59</f>
        <v>36364</v>
      </c>
      <c r="E105" s="14">
        <f>data!Z59</f>
        <v>0</v>
      </c>
      <c r="F105" s="14">
        <f>data!AA59</f>
        <v>1943</v>
      </c>
      <c r="G105" s="212"/>
      <c r="H105" s="14">
        <f>data!AC59</f>
        <v>4277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4.0163590936302684</v>
      </c>
      <c r="D106" s="26">
        <f>data!Y60</f>
        <v>21.604326986350578</v>
      </c>
      <c r="E106" s="26">
        <f>data!Z60</f>
        <v>0</v>
      </c>
      <c r="F106" s="26">
        <f>data!AA60</f>
        <v>0.93804763769157085</v>
      </c>
      <c r="G106" s="26">
        <f>data!AB60</f>
        <v>12.917532453304599</v>
      </c>
      <c r="H106" s="26">
        <f>data!AC60</f>
        <v>8.7967046623563228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422212.54</v>
      </c>
      <c r="D107" s="14">
        <f>data!Y61</f>
        <v>1776140.8300000003</v>
      </c>
      <c r="E107" s="14">
        <f>data!Z61</f>
        <v>0</v>
      </c>
      <c r="F107" s="14">
        <f>data!AA61</f>
        <v>96559.08</v>
      </c>
      <c r="G107" s="14">
        <f>data!AB61</f>
        <v>1479437.65</v>
      </c>
      <c r="H107" s="14">
        <f>data!AC61</f>
        <v>775475.01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140585</v>
      </c>
      <c r="D108" s="14">
        <f>data!Y62</f>
        <v>609930</v>
      </c>
      <c r="E108" s="14">
        <f>data!Z62</f>
        <v>0</v>
      </c>
      <c r="F108" s="14">
        <f>data!AA62</f>
        <v>25144</v>
      </c>
      <c r="G108" s="14">
        <f>data!AB62</f>
        <v>489352</v>
      </c>
      <c r="H108" s="14">
        <f>data!AC62</f>
        <v>299142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97482.49</v>
      </c>
      <c r="D110" s="14">
        <f>data!Y64</f>
        <v>94186.6</v>
      </c>
      <c r="E110" s="14">
        <f>data!Z64</f>
        <v>0</v>
      </c>
      <c r="F110" s="14">
        <f>data!AA64</f>
        <v>38257.870000000003</v>
      </c>
      <c r="G110" s="14">
        <f>data!AB64</f>
        <v>2456947.09</v>
      </c>
      <c r="H110" s="14">
        <f>data!AC64</f>
        <v>75905.829999999987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149028.39999999997</v>
      </c>
      <c r="D112" s="14">
        <f>data!Y66</f>
        <v>661651.28</v>
      </c>
      <c r="E112" s="14">
        <f>data!Z66</f>
        <v>0</v>
      </c>
      <c r="F112" s="14">
        <f>data!AA66</f>
        <v>44114.740000000005</v>
      </c>
      <c r="G112" s="14">
        <f>data!AB66</f>
        <v>293755.15999999997</v>
      </c>
      <c r="H112" s="14">
        <f>data!AC66</f>
        <v>16669.269999999997</v>
      </c>
      <c r="I112" s="14">
        <f>data!AD66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16464</v>
      </c>
      <c r="D113" s="14">
        <f>data!Y67</f>
        <v>145414</v>
      </c>
      <c r="E113" s="14">
        <f>data!Z67</f>
        <v>0</v>
      </c>
      <c r="F113" s="14">
        <f>data!AA67</f>
        <v>14353</v>
      </c>
      <c r="G113" s="14">
        <f>data!AB67</f>
        <v>39979</v>
      </c>
      <c r="H113" s="14">
        <f>data!AC67</f>
        <v>16752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10265.89</v>
      </c>
      <c r="E114" s="14">
        <f>data!Z68</f>
        <v>0</v>
      </c>
      <c r="F114" s="14">
        <f>data!AA68</f>
        <v>0</v>
      </c>
      <c r="G114" s="14">
        <f>data!AB68</f>
        <v>1162.53</v>
      </c>
      <c r="H114" s="14">
        <f>data!AC68</f>
        <v>18349.98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0</v>
      </c>
      <c r="D115" s="14">
        <f>data!Y69</f>
        <v>806.38</v>
      </c>
      <c r="E115" s="14">
        <f>data!Z69</f>
        <v>0</v>
      </c>
      <c r="F115" s="14">
        <f>data!AA69</f>
        <v>0</v>
      </c>
      <c r="G115" s="14">
        <f>data!AB69</f>
        <v>10269.16</v>
      </c>
      <c r="H115" s="14">
        <f>data!AC69</f>
        <v>159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-4163255.16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825772.42999999993</v>
      </c>
      <c r="D117" s="14">
        <f>data!Y71</f>
        <v>3298394.98</v>
      </c>
      <c r="E117" s="14">
        <f>data!Z71</f>
        <v>0</v>
      </c>
      <c r="F117" s="14">
        <f>data!AA71</f>
        <v>218428.69</v>
      </c>
      <c r="G117" s="14">
        <f>data!AB71</f>
        <v>607647.43000000063</v>
      </c>
      <c r="H117" s="14">
        <f>data!AC71</f>
        <v>1202453.0900000001</v>
      </c>
      <c r="I117" s="14">
        <f>data!AD71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1564722</v>
      </c>
      <c r="D119" s="48">
        <f>+data!M690</f>
        <v>1693850</v>
      </c>
      <c r="E119" s="48">
        <f>+data!M691</f>
        <v>0</v>
      </c>
      <c r="F119" s="48">
        <f>+data!M692</f>
        <v>96178</v>
      </c>
      <c r="G119" s="48">
        <f>+data!M693</f>
        <v>896993</v>
      </c>
      <c r="H119" s="48">
        <f>+data!M694</f>
        <v>548432</v>
      </c>
      <c r="I119" s="48">
        <f>+data!M695</f>
        <v>0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1427021.8699999999</v>
      </c>
      <c r="D120" s="14">
        <f>data!Y73</f>
        <v>1312965.1600000001</v>
      </c>
      <c r="E120" s="14">
        <f>data!Z73</f>
        <v>0</v>
      </c>
      <c r="F120" s="14">
        <f>data!AA73</f>
        <v>87976.8</v>
      </c>
      <c r="G120" s="14">
        <f>data!AB73</f>
        <v>3101087.14</v>
      </c>
      <c r="H120" s="14">
        <f>data!AC73</f>
        <v>3520520.51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19898880.310000002</v>
      </c>
      <c r="D121" s="14">
        <f>data!Y74</f>
        <v>16250516.43</v>
      </c>
      <c r="E121" s="14">
        <f>data!Z74</f>
        <v>0</v>
      </c>
      <c r="F121" s="14">
        <f>data!AA74</f>
        <v>830671.40999999992</v>
      </c>
      <c r="G121" s="14">
        <f>data!AB74</f>
        <v>6538660.7699999996</v>
      </c>
      <c r="H121" s="14">
        <f>data!AC74</f>
        <v>2290285.12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21325902.180000003</v>
      </c>
      <c r="D122" s="14">
        <f>data!Y75</f>
        <v>17563481.59</v>
      </c>
      <c r="E122" s="14">
        <f>data!Z75</f>
        <v>0</v>
      </c>
      <c r="F122" s="14">
        <f>data!AA75</f>
        <v>918648.21</v>
      </c>
      <c r="G122" s="14">
        <f>data!AB75</f>
        <v>9639747.9100000001</v>
      </c>
      <c r="H122" s="14">
        <f>data!AC75</f>
        <v>5810805.6299999999</v>
      </c>
      <c r="I122" s="14">
        <f>data!AD75</f>
        <v>0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791.67</v>
      </c>
      <c r="D124" s="14">
        <f>data!Y76</f>
        <v>6992.17</v>
      </c>
      <c r="E124" s="14">
        <f>data!Z76</f>
        <v>0</v>
      </c>
      <c r="F124" s="14">
        <f>data!AA76</f>
        <v>690.16</v>
      </c>
      <c r="G124" s="14">
        <f>data!AB76</f>
        <v>1922.3700000000001</v>
      </c>
      <c r="H124" s="14">
        <f>data!AC76</f>
        <v>805.5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791.67</v>
      </c>
      <c r="D126" s="14">
        <f>data!Y78</f>
        <v>6992.17</v>
      </c>
      <c r="E126" s="14">
        <f>data!Z78</f>
        <v>0</v>
      </c>
      <c r="F126" s="14">
        <f>data!AA78</f>
        <v>690.16</v>
      </c>
      <c r="G126" s="14">
        <f>data!AB78</f>
        <v>1922.3700000000001</v>
      </c>
      <c r="H126" s="14">
        <f>data!AC78</f>
        <v>805.5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24102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Public Hospital District No 1 of Mason County, WA, DBA Mason Health</v>
      </c>
      <c r="B132" s="77"/>
      <c r="C132" s="77"/>
      <c r="D132" s="77"/>
      <c r="E132" s="77"/>
      <c r="F132" s="77"/>
      <c r="G132" s="80"/>
      <c r="H132" s="79" t="str">
        <f>"FYE: "&amp;data!C82</f>
        <v>FYE: 12/31/2020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18823</v>
      </c>
      <c r="D137" s="14">
        <f>data!AF59</f>
        <v>0</v>
      </c>
      <c r="E137" s="14">
        <f>data!AG59</f>
        <v>16296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19.481437277107279</v>
      </c>
      <c r="D138" s="26">
        <f>data!AF60</f>
        <v>0</v>
      </c>
      <c r="E138" s="26">
        <f>data!AG60</f>
        <v>31.05704330579502</v>
      </c>
      <c r="F138" s="26">
        <f>data!AH60</f>
        <v>0</v>
      </c>
      <c r="G138" s="26">
        <f>data!AI60</f>
        <v>0</v>
      </c>
      <c r="H138" s="26">
        <f>data!AJ60</f>
        <v>0</v>
      </c>
      <c r="I138" s="26">
        <f>data!AK60</f>
        <v>0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1560264.8299999998</v>
      </c>
      <c r="D139" s="14">
        <f>data!AF61</f>
        <v>0</v>
      </c>
      <c r="E139" s="14">
        <f>data!AG61</f>
        <v>3534835.82</v>
      </c>
      <c r="F139" s="14">
        <f>data!AH61</f>
        <v>0</v>
      </c>
      <c r="G139" s="14">
        <f>data!AI61</f>
        <v>0</v>
      </c>
      <c r="H139" s="14">
        <f>data!AJ61</f>
        <v>0</v>
      </c>
      <c r="I139" s="14">
        <f>data!AK61</f>
        <v>0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507115</v>
      </c>
      <c r="D140" s="14">
        <f>data!AF62</f>
        <v>0</v>
      </c>
      <c r="E140" s="14">
        <f>data!AG62</f>
        <v>903770</v>
      </c>
      <c r="F140" s="14">
        <f>data!AH62</f>
        <v>0</v>
      </c>
      <c r="G140" s="14">
        <f>data!AI62</f>
        <v>0</v>
      </c>
      <c r="H140" s="14">
        <f>data!AJ62</f>
        <v>0</v>
      </c>
      <c r="I140" s="14">
        <f>data!AK62</f>
        <v>0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59628.55</v>
      </c>
      <c r="D141" s="14">
        <f>data!AF63</f>
        <v>0</v>
      </c>
      <c r="E141" s="14">
        <f>data!AG63</f>
        <v>2965367.92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28433.33</v>
      </c>
      <c r="D142" s="14">
        <f>data!AF64</f>
        <v>0</v>
      </c>
      <c r="E142" s="14">
        <f>data!AG64</f>
        <v>292273.81</v>
      </c>
      <c r="F142" s="14">
        <f>data!AH64</f>
        <v>0</v>
      </c>
      <c r="G142" s="14">
        <f>data!AI64</f>
        <v>0</v>
      </c>
      <c r="H142" s="14">
        <f>data!AJ64</f>
        <v>0</v>
      </c>
      <c r="I142" s="14">
        <f>data!AK64</f>
        <v>0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480.11999999999995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16814.02</v>
      </c>
      <c r="D144" s="14">
        <f>data!AF66</f>
        <v>0</v>
      </c>
      <c r="E144" s="14">
        <f>data!AG66</f>
        <v>419077.52</v>
      </c>
      <c r="F144" s="14">
        <f>data!AH66</f>
        <v>0</v>
      </c>
      <c r="G144" s="14">
        <f>data!AI66</f>
        <v>0</v>
      </c>
      <c r="H144" s="14">
        <f>data!AJ66</f>
        <v>0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80827</v>
      </c>
      <c r="D145" s="14">
        <f>data!AF67</f>
        <v>0</v>
      </c>
      <c r="E145" s="14">
        <f>data!AG67</f>
        <v>198464</v>
      </c>
      <c r="F145" s="14">
        <f>data!AH67</f>
        <v>0</v>
      </c>
      <c r="G145" s="14">
        <f>data!AI67</f>
        <v>0</v>
      </c>
      <c r="H145" s="14">
        <f>data!AJ67</f>
        <v>0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6784.87</v>
      </c>
      <c r="D146" s="14">
        <f>data!AF68</f>
        <v>0</v>
      </c>
      <c r="E146" s="14">
        <f>data!AG68</f>
        <v>11299.010000000002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9102.32</v>
      </c>
      <c r="D147" s="14">
        <f>data!AF69</f>
        <v>0</v>
      </c>
      <c r="E147" s="14">
        <f>data!AG69</f>
        <v>44338.3</v>
      </c>
      <c r="F147" s="14">
        <f>data!AH69</f>
        <v>0</v>
      </c>
      <c r="G147" s="14">
        <f>data!AI69</f>
        <v>0</v>
      </c>
      <c r="H147" s="14">
        <f>data!AJ69</f>
        <v>0</v>
      </c>
      <c r="I147" s="14">
        <f>data!AK69</f>
        <v>0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2268969.92</v>
      </c>
      <c r="D149" s="14">
        <f>data!AF71</f>
        <v>0</v>
      </c>
      <c r="E149" s="14">
        <f>data!AG71</f>
        <v>8369906.4999999991</v>
      </c>
      <c r="F149" s="14">
        <f>data!AH71</f>
        <v>0</v>
      </c>
      <c r="G149" s="14">
        <f>data!AI71</f>
        <v>0</v>
      </c>
      <c r="H149" s="14">
        <f>data!AJ71</f>
        <v>0</v>
      </c>
      <c r="I149" s="14">
        <f>data!AK71</f>
        <v>0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728176</v>
      </c>
      <c r="D151" s="48">
        <f>+data!M697</f>
        <v>0</v>
      </c>
      <c r="E151" s="48">
        <f>+data!M698</f>
        <v>5510233</v>
      </c>
      <c r="F151" s="48">
        <f>+data!M699</f>
        <v>0</v>
      </c>
      <c r="G151" s="48">
        <f>+data!M700</f>
        <v>0</v>
      </c>
      <c r="H151" s="48">
        <f>+data!M701</f>
        <v>0</v>
      </c>
      <c r="I151" s="48">
        <f>+data!M702</f>
        <v>0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489056.16</v>
      </c>
      <c r="D152" s="14">
        <f>data!AF73</f>
        <v>0</v>
      </c>
      <c r="E152" s="14">
        <f>data!AG73</f>
        <v>2378246.4900000002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0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5422838.0499999998</v>
      </c>
      <c r="D153" s="14">
        <f>data!AF74</f>
        <v>0</v>
      </c>
      <c r="E153" s="14">
        <f>data!AG74</f>
        <v>43881359.129999995</v>
      </c>
      <c r="F153" s="14">
        <f>data!AH74</f>
        <v>0</v>
      </c>
      <c r="G153" s="14">
        <f>data!AI74</f>
        <v>0</v>
      </c>
      <c r="H153" s="14">
        <f>data!AJ74</f>
        <v>0</v>
      </c>
      <c r="I153" s="14">
        <f>data!AK74</f>
        <v>0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5911894.21</v>
      </c>
      <c r="D154" s="14">
        <f>data!AF75</f>
        <v>0</v>
      </c>
      <c r="E154" s="14">
        <f>data!AG75</f>
        <v>46259605.619999997</v>
      </c>
      <c r="F154" s="14">
        <f>data!AH75</f>
        <v>0</v>
      </c>
      <c r="G154" s="14">
        <f>data!AI75</f>
        <v>0</v>
      </c>
      <c r="H154" s="14">
        <f>data!AJ75</f>
        <v>0</v>
      </c>
      <c r="I154" s="14">
        <f>data!AK75</f>
        <v>0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3886.53</v>
      </c>
      <c r="D156" s="14">
        <f>data!AF76</f>
        <v>0</v>
      </c>
      <c r="E156" s="14">
        <f>data!AG76</f>
        <v>9543.0499999999993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809.53425076634153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3886.53</v>
      </c>
      <c r="D158" s="14">
        <f>data!AF78</f>
        <v>0</v>
      </c>
      <c r="E158" s="14">
        <f>data!AG78</f>
        <v>9543.0499999999993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7984</v>
      </c>
      <c r="D159" s="14">
        <f>data!AF79</f>
        <v>0</v>
      </c>
      <c r="E159" s="14">
        <f>data!AG79</f>
        <v>62763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31.05704330579502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Public Hospital District No 1 of Mason County, WA, DBA Mason Health</v>
      </c>
      <c r="B164" s="77"/>
      <c r="C164" s="77"/>
      <c r="D164" s="77"/>
      <c r="E164" s="77"/>
      <c r="F164" s="77"/>
      <c r="G164" s="80"/>
      <c r="H164" s="79" t="str">
        <f>"FYE: "&amp;data!C82</f>
        <v>FYE: 12/31/2020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76869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149.04340146886975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15789392.740000002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4392867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2120096.11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923891.98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57124.33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363441.77999999997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4255602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78673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344626.48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-26388.14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28299327.280000001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6097384</v>
      </c>
      <c r="H183" s="48">
        <f>+data!M708</f>
        <v>0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30086704.91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30086704.91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78245.09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78245.09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Public Hospital District No 1 of Mason County, WA, DBA Mason Health</v>
      </c>
      <c r="B196" s="77"/>
      <c r="C196" s="77"/>
      <c r="D196" s="77"/>
      <c r="E196" s="77"/>
      <c r="F196" s="77"/>
      <c r="G196" s="80"/>
      <c r="H196" s="79" t="str">
        <f>"FYE: "&amp;data!C82</f>
        <v>FYE: 12/31/2020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29601.114391143918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3.1473735452586205</v>
      </c>
      <c r="G202" s="26">
        <f>data!AW60</f>
        <v>0</v>
      </c>
      <c r="H202" s="26">
        <f>data!AX60</f>
        <v>0</v>
      </c>
      <c r="I202" s="26">
        <f>data!AY60</f>
        <v>16.65860602025862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275255.25</v>
      </c>
      <c r="G203" s="14">
        <f>data!AW61</f>
        <v>0</v>
      </c>
      <c r="H203" s="14">
        <f>data!AX61</f>
        <v>0</v>
      </c>
      <c r="I203" s="14">
        <f>data!AY61</f>
        <v>739721.40999999992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99061</v>
      </c>
      <c r="G204" s="14">
        <f>data!AW62</f>
        <v>0</v>
      </c>
      <c r="H204" s="14">
        <f>data!AX62</f>
        <v>0</v>
      </c>
      <c r="I204" s="14">
        <f>data!AY62</f>
        <v>379477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8549.3000000000011</v>
      </c>
      <c r="G206" s="14">
        <f>data!AW64</f>
        <v>0</v>
      </c>
      <c r="H206" s="14">
        <f>data!AX64</f>
        <v>0</v>
      </c>
      <c r="I206" s="14">
        <f>data!AY64</f>
        <v>635970.6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2949</v>
      </c>
      <c r="G208" s="14">
        <f>data!AW66</f>
        <v>0</v>
      </c>
      <c r="H208" s="14">
        <f>data!AX66</f>
        <v>0</v>
      </c>
      <c r="I208" s="14">
        <f>data!AY66</f>
        <v>9362.56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5572</v>
      </c>
      <c r="G209" s="14">
        <f>data!AW67</f>
        <v>0</v>
      </c>
      <c r="H209" s="14">
        <f>data!AX67</f>
        <v>0</v>
      </c>
      <c r="I209" s="14">
        <f>data!AY67</f>
        <v>104814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3758.54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295</v>
      </c>
      <c r="G211" s="14">
        <f>data!AW69</f>
        <v>0</v>
      </c>
      <c r="H211" s="14">
        <f>data!AX69</f>
        <v>0</v>
      </c>
      <c r="I211" s="14">
        <f>data!AY69</f>
        <v>10382.049999999999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-400</v>
      </c>
      <c r="G212" s="14">
        <f>-data!AW70</f>
        <v>0</v>
      </c>
      <c r="H212" s="14">
        <f>-data!AX70</f>
        <v>0</v>
      </c>
      <c r="I212" s="14">
        <f>-data!AY70</f>
        <v>-340042.89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391281.55</v>
      </c>
      <c r="G213" s="14">
        <f>data!AW71</f>
        <v>0</v>
      </c>
      <c r="H213" s="14">
        <f>data!AX71</f>
        <v>0</v>
      </c>
      <c r="I213" s="14">
        <f>data!AY71</f>
        <v>1543443.27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76007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396950.64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396950.64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267.94</v>
      </c>
      <c r="G220" s="14">
        <f>data!AW76</f>
        <v>0</v>
      </c>
      <c r="H220" s="14">
        <f>data!AX76</f>
        <v>0</v>
      </c>
      <c r="I220" s="85">
        <f>data!AY76</f>
        <v>5039.92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267.94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Public Hospital District No 1 of Mason County, WA, DBA Mason Health</v>
      </c>
      <c r="B228" s="77"/>
      <c r="C228" s="77"/>
      <c r="D228" s="77"/>
      <c r="E228" s="77"/>
      <c r="F228" s="77"/>
      <c r="G228" s="80"/>
      <c r="H228" s="79" t="str">
        <f>"FYE: "&amp;data!C82</f>
        <v>FYE: 12/31/2020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241486.90000000002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1.4410580292145594</v>
      </c>
      <c r="E234" s="26">
        <f>data!BB60</f>
        <v>0</v>
      </c>
      <c r="F234" s="26">
        <f>data!BC60</f>
        <v>0</v>
      </c>
      <c r="G234" s="26">
        <f>data!BD60</f>
        <v>5.6966165337643675</v>
      </c>
      <c r="H234" s="26">
        <f>data!BE60</f>
        <v>10.56583092552682</v>
      </c>
      <c r="I234" s="26">
        <f>data!BF60</f>
        <v>29.089565899185825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59083.659999999989</v>
      </c>
      <c r="E235" s="14">
        <f>data!BB61</f>
        <v>0</v>
      </c>
      <c r="F235" s="14">
        <f>data!BC61</f>
        <v>0</v>
      </c>
      <c r="G235" s="14">
        <f>data!BD61</f>
        <v>344376.60000000003</v>
      </c>
      <c r="H235" s="14">
        <f>data!BE61</f>
        <v>751558.95000000007</v>
      </c>
      <c r="I235" s="14">
        <f>data!BF61</f>
        <v>1241384.4000000001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43206</v>
      </c>
      <c r="E236" s="14">
        <f>data!BB62</f>
        <v>0</v>
      </c>
      <c r="F236" s="14">
        <f>data!BC62</f>
        <v>0</v>
      </c>
      <c r="G236" s="14">
        <f>data!BD62</f>
        <v>129825</v>
      </c>
      <c r="H236" s="14">
        <f>data!BE62</f>
        <v>297328</v>
      </c>
      <c r="I236" s="14">
        <f>data!BF62</f>
        <v>591081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26420.53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55770.27</v>
      </c>
      <c r="E238" s="14">
        <f>data!BB64</f>
        <v>0</v>
      </c>
      <c r="F238" s="14">
        <f>data!BC64</f>
        <v>0</v>
      </c>
      <c r="G238" s="14">
        <f>data!BD64</f>
        <v>8461.61</v>
      </c>
      <c r="H238" s="14">
        <f>data!BE64</f>
        <v>66364.75</v>
      </c>
      <c r="I238" s="14">
        <f>data!BF64</f>
        <v>182439.30999999997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1677.08</v>
      </c>
      <c r="H239" s="14">
        <f>data!BE65</f>
        <v>661788.97</v>
      </c>
      <c r="I239" s="14">
        <f>data!BF65</f>
        <v>142354.76999999999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150624.10999999999</v>
      </c>
      <c r="E240" s="14">
        <f>data!BB66</f>
        <v>0</v>
      </c>
      <c r="F240" s="14">
        <f>data!BC66</f>
        <v>0</v>
      </c>
      <c r="G240" s="14">
        <f>data!BD66</f>
        <v>8391.42</v>
      </c>
      <c r="H240" s="14">
        <f>data!BE66</f>
        <v>308009.75</v>
      </c>
      <c r="I240" s="14">
        <f>data!BF66</f>
        <v>57055.86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30380</v>
      </c>
      <c r="E241" s="14">
        <f>data!BB67</f>
        <v>0</v>
      </c>
      <c r="F241" s="14">
        <f>data!BC67</f>
        <v>0</v>
      </c>
      <c r="G241" s="14">
        <f>data!BD67</f>
        <v>70757</v>
      </c>
      <c r="H241" s="14">
        <f>data!BE67</f>
        <v>585728</v>
      </c>
      <c r="I241" s="14">
        <f>data!BF67</f>
        <v>47728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8158.9700000000012</v>
      </c>
      <c r="H242" s="14">
        <f>data!BE68</f>
        <v>28321.33</v>
      </c>
      <c r="I242" s="14">
        <f>data!BF68</f>
        <v>5490.7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46524.2</v>
      </c>
      <c r="H243" s="14">
        <f>data!BE69</f>
        <v>15276.789999999997</v>
      </c>
      <c r="I243" s="14">
        <f>data!BF69</f>
        <v>4611.5599999999995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0</v>
      </c>
      <c r="D245" s="14">
        <f>data!BA71</f>
        <v>339064.04</v>
      </c>
      <c r="E245" s="14">
        <f>data!BB71</f>
        <v>0</v>
      </c>
      <c r="F245" s="14">
        <f>data!BC71</f>
        <v>0</v>
      </c>
      <c r="G245" s="14">
        <f>data!BD71</f>
        <v>618171.87999999989</v>
      </c>
      <c r="H245" s="14">
        <f>data!BE71</f>
        <v>2740797.0700000003</v>
      </c>
      <c r="I245" s="14">
        <f>data!BF71</f>
        <v>2272145.6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0</v>
      </c>
      <c r="D252" s="85">
        <f>data!BA76</f>
        <v>1460.81</v>
      </c>
      <c r="E252" s="85">
        <f>data!BB76</f>
        <v>0</v>
      </c>
      <c r="F252" s="85">
        <f>data!BC76</f>
        <v>0</v>
      </c>
      <c r="G252" s="85">
        <f>data!BD76</f>
        <v>3402.32</v>
      </c>
      <c r="H252" s="85">
        <f>data!BE76</f>
        <v>28164.5</v>
      </c>
      <c r="I252" s="85">
        <f>data!BF76</f>
        <v>2295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1460.81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Public Hospital District No 1 of Mason County, WA, DBA Mason Health</v>
      </c>
      <c r="B260" s="77"/>
      <c r="C260" s="77"/>
      <c r="D260" s="77"/>
      <c r="E260" s="77"/>
      <c r="F260" s="77"/>
      <c r="G260" s="80"/>
      <c r="H260" s="79" t="str">
        <f>"FYE: "&amp;data!C82</f>
        <v>FYE: 12/31/2020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0</v>
      </c>
      <c r="D266" s="26">
        <f>data!BH60</f>
        <v>8.2974137931034489E-2</v>
      </c>
      <c r="E266" s="26">
        <f>data!BI60</f>
        <v>0</v>
      </c>
      <c r="F266" s="26">
        <f>data!BJ60</f>
        <v>5.8715341115900381</v>
      </c>
      <c r="G266" s="26">
        <f>data!BK60</f>
        <v>19.912800858477009</v>
      </c>
      <c r="H266" s="26">
        <f>data!BL60</f>
        <v>23.103705346024903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0</v>
      </c>
      <c r="D267" s="14">
        <f>data!BH61</f>
        <v>5662.93</v>
      </c>
      <c r="E267" s="14">
        <f>data!BI61</f>
        <v>0</v>
      </c>
      <c r="F267" s="14">
        <f>data!BJ61</f>
        <v>450068.55000000005</v>
      </c>
      <c r="G267" s="14">
        <f>data!BK61</f>
        <v>1144691.56</v>
      </c>
      <c r="H267" s="14">
        <f>data!BL61</f>
        <v>1108156.55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0</v>
      </c>
      <c r="D268" s="14">
        <f>data!BH62</f>
        <v>6404</v>
      </c>
      <c r="E268" s="14">
        <f>data!BI62</f>
        <v>0</v>
      </c>
      <c r="F268" s="14">
        <f>data!BJ62</f>
        <v>173795</v>
      </c>
      <c r="G268" s="14">
        <f>data!BK62</f>
        <v>489073</v>
      </c>
      <c r="H268" s="14">
        <f>data!BL62</f>
        <v>476350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8177.66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0</v>
      </c>
      <c r="D270" s="14">
        <f>data!BH64</f>
        <v>376671.45</v>
      </c>
      <c r="E270" s="14">
        <f>data!BI64</f>
        <v>0</v>
      </c>
      <c r="F270" s="14">
        <f>data!BJ64</f>
        <v>3862.64</v>
      </c>
      <c r="G270" s="14">
        <f>data!BK64</f>
        <v>9561.08</v>
      </c>
      <c r="H270" s="14">
        <f>data!BL64</f>
        <v>17019.41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191856.58</v>
      </c>
      <c r="E271" s="14">
        <f>data!BI65</f>
        <v>0</v>
      </c>
      <c r="F271" s="14">
        <f>data!BJ65</f>
        <v>621.55999999999995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0</v>
      </c>
      <c r="D272" s="14">
        <f>data!BH66</f>
        <v>8144117.0499999998</v>
      </c>
      <c r="E272" s="14">
        <f>data!BI66</f>
        <v>0</v>
      </c>
      <c r="F272" s="14">
        <f>data!BJ66</f>
        <v>6434.0300000000007</v>
      </c>
      <c r="G272" s="14">
        <f>data!BK66</f>
        <v>321923.69</v>
      </c>
      <c r="H272" s="14">
        <f>data!BL66</f>
        <v>10707.6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67656</v>
      </c>
      <c r="E273" s="14">
        <f>data!BI67</f>
        <v>0</v>
      </c>
      <c r="F273" s="14">
        <f>data!BJ67</f>
        <v>41209</v>
      </c>
      <c r="G273" s="14">
        <f>data!BK67</f>
        <v>56869</v>
      </c>
      <c r="H273" s="14">
        <f>data!BL67</f>
        <v>39971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89674.15</v>
      </c>
      <c r="E274" s="14">
        <f>data!BI68</f>
        <v>0</v>
      </c>
      <c r="F274" s="14">
        <f>data!BJ68</f>
        <v>32405.15</v>
      </c>
      <c r="G274" s="14">
        <f>data!BK68</f>
        <v>53953.750000000007</v>
      </c>
      <c r="H274" s="14">
        <f>data!BL68</f>
        <v>7857.28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33468.97</v>
      </c>
      <c r="E275" s="14">
        <f>data!BI69</f>
        <v>0</v>
      </c>
      <c r="F275" s="14">
        <f>data!BJ69</f>
        <v>137796.87000000002</v>
      </c>
      <c r="G275" s="14">
        <f>data!BK69</f>
        <v>10733.99</v>
      </c>
      <c r="H275" s="14">
        <f>data!BL69</f>
        <v>205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-992.4799999999999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0</v>
      </c>
      <c r="D277" s="14">
        <f>data!BH71</f>
        <v>8915511.1300000008</v>
      </c>
      <c r="E277" s="14">
        <f>data!BI71</f>
        <v>0</v>
      </c>
      <c r="F277" s="14">
        <f>data!BJ71</f>
        <v>846192.80000000016</v>
      </c>
      <c r="G277" s="14">
        <f>data!BK71</f>
        <v>2093991.25</v>
      </c>
      <c r="H277" s="14">
        <f>data!BL71</f>
        <v>1660266.84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0</v>
      </c>
      <c r="D284" s="85">
        <f>data!BH76</f>
        <v>3253.2200000000003</v>
      </c>
      <c r="E284" s="85">
        <f>data!BI76</f>
        <v>0</v>
      </c>
      <c r="F284" s="85">
        <f>data!BJ76</f>
        <v>1981.5</v>
      </c>
      <c r="G284" s="85">
        <f>data!BK76</f>
        <v>2734.5</v>
      </c>
      <c r="H284" s="85">
        <f>data!BL76</f>
        <v>1921.97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3253.2200000000003</v>
      </c>
      <c r="E286" s="85">
        <f>data!BI78</f>
        <v>0</v>
      </c>
      <c r="F286" s="213" t="str">
        <f>IF(data!BJ78&gt;0,data!BJ78,"")</f>
        <v>x</v>
      </c>
      <c r="G286" s="85">
        <f>data!BK78</f>
        <v>2734.5</v>
      </c>
      <c r="H286" s="85">
        <f>data!BL78</f>
        <v>1921.97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Public Hospital District No 1 of Mason County, WA, DBA Mason Health</v>
      </c>
      <c r="B292" s="77"/>
      <c r="C292" s="77"/>
      <c r="D292" s="77"/>
      <c r="E292" s="77"/>
      <c r="F292" s="77"/>
      <c r="G292" s="80"/>
      <c r="H292" s="79" t="str">
        <f>"FYE: "&amp;data!C82</f>
        <v>FYE: 12/31/2020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10.032268602729884</v>
      </c>
      <c r="D298" s="26">
        <f>data!BO60</f>
        <v>1.4818835390325669</v>
      </c>
      <c r="E298" s="26">
        <f>data!BP60</f>
        <v>0</v>
      </c>
      <c r="F298" s="26">
        <f>data!BQ60</f>
        <v>0</v>
      </c>
      <c r="G298" s="26">
        <f>data!BR60</f>
        <v>4.6422552718869738</v>
      </c>
      <c r="H298" s="26">
        <f>data!BS60</f>
        <v>0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1907261.49</v>
      </c>
      <c r="D299" s="14">
        <f>data!BO61</f>
        <v>118025.26</v>
      </c>
      <c r="E299" s="14">
        <f>data!BP61</f>
        <v>0</v>
      </c>
      <c r="F299" s="14">
        <f>data!BQ61</f>
        <v>0</v>
      </c>
      <c r="G299" s="14">
        <f>data!BR61</f>
        <v>444576.38999999996</v>
      </c>
      <c r="H299" s="14">
        <f>data!BS61</f>
        <v>0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459501</v>
      </c>
      <c r="D300" s="14">
        <f>data!BO62</f>
        <v>31655</v>
      </c>
      <c r="E300" s="14">
        <f>data!BP62</f>
        <v>0</v>
      </c>
      <c r="F300" s="14">
        <f>data!BQ62</f>
        <v>0</v>
      </c>
      <c r="G300" s="14">
        <f>data!BR62</f>
        <v>123074</v>
      </c>
      <c r="H300" s="14">
        <f>data!BS62</f>
        <v>0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204658.58000000002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62883.51</v>
      </c>
      <c r="D302" s="14">
        <f>data!BO64</f>
        <v>6184.2699999999986</v>
      </c>
      <c r="E302" s="14">
        <f>data!BP64</f>
        <v>14456.73</v>
      </c>
      <c r="F302" s="14">
        <f>data!BQ64</f>
        <v>0</v>
      </c>
      <c r="G302" s="14">
        <f>data!BR64</f>
        <v>1241.7799999999993</v>
      </c>
      <c r="H302" s="14">
        <f>data!BS64</f>
        <v>0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1665.39</v>
      </c>
      <c r="D303" s="14">
        <f>data!BO65</f>
        <v>1294.7300000000002</v>
      </c>
      <c r="E303" s="14">
        <f>data!BP65</f>
        <v>0</v>
      </c>
      <c r="F303" s="14">
        <f>data!BQ65</f>
        <v>0</v>
      </c>
      <c r="G303" s="14">
        <f>data!BR65</f>
        <v>806.31999999999982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1016394.0099999999</v>
      </c>
      <c r="D304" s="14">
        <f>data!BO66</f>
        <v>42547.83</v>
      </c>
      <c r="E304" s="14">
        <f>data!BP66</f>
        <v>147446.51999999999</v>
      </c>
      <c r="F304" s="14">
        <f>data!BQ66</f>
        <v>0</v>
      </c>
      <c r="G304" s="14">
        <f>data!BR66</f>
        <v>59707.069999999992</v>
      </c>
      <c r="H304" s="14">
        <f>data!BS66</f>
        <v>0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111938</v>
      </c>
      <c r="D305" s="14">
        <f>data!BO67</f>
        <v>5808</v>
      </c>
      <c r="E305" s="14">
        <f>data!BP67</f>
        <v>59232</v>
      </c>
      <c r="F305" s="14">
        <f>data!BQ67</f>
        <v>0</v>
      </c>
      <c r="G305" s="14">
        <f>data!BR67</f>
        <v>44278</v>
      </c>
      <c r="H305" s="14">
        <f>data!BS67</f>
        <v>0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38707.71</v>
      </c>
      <c r="D306" s="14">
        <f>data!BO68</f>
        <v>2281.1800000000003</v>
      </c>
      <c r="E306" s="14">
        <f>data!BP68</f>
        <v>1526.03</v>
      </c>
      <c r="F306" s="14">
        <f>data!BQ68</f>
        <v>0</v>
      </c>
      <c r="G306" s="14">
        <f>data!BR68</f>
        <v>16968.060000000001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285859.87</v>
      </c>
      <c r="D307" s="14">
        <f>data!BO69</f>
        <v>77.34</v>
      </c>
      <c r="E307" s="14">
        <f>data!BP69</f>
        <v>52966.9</v>
      </c>
      <c r="F307" s="14">
        <f>data!BQ69</f>
        <v>0</v>
      </c>
      <c r="G307" s="14">
        <f>data!BR69</f>
        <v>173086.41</v>
      </c>
      <c r="H307" s="14">
        <f>data!BS69</f>
        <v>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4088869.56</v>
      </c>
      <c r="D309" s="14">
        <f>data!BO71</f>
        <v>207873.61000000002</v>
      </c>
      <c r="E309" s="14">
        <f>data!BP71</f>
        <v>275628.18</v>
      </c>
      <c r="F309" s="14">
        <f>data!BQ71</f>
        <v>0</v>
      </c>
      <c r="G309" s="14">
        <f>data!BR71</f>
        <v>863738.02999999991</v>
      </c>
      <c r="H309" s="14">
        <f>data!BS71</f>
        <v>0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5382.5</v>
      </c>
      <c r="D316" s="85">
        <f>data!BO76</f>
        <v>279.27</v>
      </c>
      <c r="E316" s="85">
        <f>data!BP76</f>
        <v>2848.15</v>
      </c>
      <c r="F316" s="85">
        <f>data!BQ76</f>
        <v>0</v>
      </c>
      <c r="G316" s="85">
        <f>data!BR76</f>
        <v>2129.09</v>
      </c>
      <c r="H316" s="85">
        <f>data!BS76</f>
        <v>0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Public Hospital District No 1 of Mason County, WA, DBA Mason Health</v>
      </c>
      <c r="B324" s="77"/>
      <c r="C324" s="77"/>
      <c r="D324" s="77"/>
      <c r="E324" s="77"/>
      <c r="F324" s="77"/>
      <c r="G324" s="80"/>
      <c r="H324" s="79" t="str">
        <f>"FYE: "&amp;data!C82</f>
        <v>FYE: 12/31/2020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19.606577211446357</v>
      </c>
      <c r="E330" s="26">
        <f>data!BW60</f>
        <v>2.0012902298850577</v>
      </c>
      <c r="F330" s="26">
        <f>data!BX60</f>
        <v>0</v>
      </c>
      <c r="G330" s="26">
        <f>data!BY60</f>
        <v>30.067525081944446</v>
      </c>
      <c r="H330" s="26">
        <f>data!BZ60</f>
        <v>0</v>
      </c>
      <c r="I330" s="26">
        <f>data!CA60</f>
        <v>2.0023768175287358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1125155.3700000001</v>
      </c>
      <c r="E331" s="86">
        <f>data!BW61</f>
        <v>180744.88</v>
      </c>
      <c r="F331" s="86">
        <f>data!BX61</f>
        <v>0</v>
      </c>
      <c r="G331" s="86">
        <f>data!BY61</f>
        <v>2882379.85</v>
      </c>
      <c r="H331" s="86">
        <f>data!BZ61</f>
        <v>0</v>
      </c>
      <c r="I331" s="86">
        <f>data!CA61</f>
        <v>190583.78000000003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515557</v>
      </c>
      <c r="E332" s="86">
        <f>data!BW62</f>
        <v>57072</v>
      </c>
      <c r="F332" s="86">
        <f>data!BX62</f>
        <v>0</v>
      </c>
      <c r="G332" s="86">
        <f>data!BY62</f>
        <v>921390</v>
      </c>
      <c r="H332" s="86">
        <f>data!BZ62</f>
        <v>0</v>
      </c>
      <c r="I332" s="86">
        <f>data!CA62</f>
        <v>64835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164259.75</v>
      </c>
      <c r="E333" s="86">
        <f>data!BW63</f>
        <v>21100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7647.3499999999985</v>
      </c>
      <c r="E334" s="86">
        <f>data!BW64</f>
        <v>2151.81</v>
      </c>
      <c r="F334" s="86">
        <f>data!BX64</f>
        <v>0</v>
      </c>
      <c r="G334" s="86">
        <f>data!BY64</f>
        <v>5888.32</v>
      </c>
      <c r="H334" s="86">
        <f>data!BZ64</f>
        <v>0</v>
      </c>
      <c r="I334" s="86">
        <f>data!CA64</f>
        <v>3985.12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4400</v>
      </c>
      <c r="E335" s="86">
        <f>data!BW65</f>
        <v>0</v>
      </c>
      <c r="F335" s="86">
        <f>data!BX65</f>
        <v>0</v>
      </c>
      <c r="G335" s="86">
        <f>data!BY65</f>
        <v>7108.24</v>
      </c>
      <c r="H335" s="86">
        <f>data!BZ65</f>
        <v>0</v>
      </c>
      <c r="I335" s="86">
        <f>data!CA65</f>
        <v>484.71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409666.71</v>
      </c>
      <c r="E336" s="86">
        <f>data!BW66</f>
        <v>10213.31</v>
      </c>
      <c r="F336" s="86">
        <f>data!BX66</f>
        <v>0</v>
      </c>
      <c r="G336" s="86">
        <f>data!BY66</f>
        <v>211625.28000000003</v>
      </c>
      <c r="H336" s="86">
        <f>data!BZ66</f>
        <v>0</v>
      </c>
      <c r="I336" s="86">
        <f>data!CA66</f>
        <v>23191.14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94535</v>
      </c>
      <c r="E337" s="86">
        <f>data!BW67</f>
        <v>21251</v>
      </c>
      <c r="F337" s="86">
        <f>data!BX67</f>
        <v>0</v>
      </c>
      <c r="G337" s="86">
        <f>data!BY67</f>
        <v>35991</v>
      </c>
      <c r="H337" s="86">
        <f>data!BZ67</f>
        <v>0</v>
      </c>
      <c r="I337" s="86">
        <f>data!CA67</f>
        <v>21753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55796.01</v>
      </c>
      <c r="E338" s="86">
        <f>data!BW68</f>
        <v>836.07999999999993</v>
      </c>
      <c r="F338" s="86">
        <f>data!BX68</f>
        <v>0</v>
      </c>
      <c r="G338" s="86">
        <f>data!BY68</f>
        <v>5537.9600000000009</v>
      </c>
      <c r="H338" s="86">
        <f>data!BZ68</f>
        <v>0</v>
      </c>
      <c r="I338" s="86">
        <f>data!CA68</f>
        <v>20609.649999999994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3931.18</v>
      </c>
      <c r="E339" s="86">
        <f>data!BW69</f>
        <v>38588.83</v>
      </c>
      <c r="F339" s="86">
        <f>data!BX69</f>
        <v>0</v>
      </c>
      <c r="G339" s="86">
        <f>data!BY69</f>
        <v>6529.94</v>
      </c>
      <c r="H339" s="86">
        <f>data!BZ69</f>
        <v>0</v>
      </c>
      <c r="I339" s="86">
        <f>data!CA69</f>
        <v>18728.82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-31035.489999999994</v>
      </c>
      <c r="E340" s="14">
        <f>-data!BW70</f>
        <v>-3475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-12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2349912.88</v>
      </c>
      <c r="E341" s="14">
        <f>data!BW71</f>
        <v>328482.91000000003</v>
      </c>
      <c r="F341" s="14">
        <f>data!BX71</f>
        <v>0</v>
      </c>
      <c r="G341" s="14">
        <f>data!BY71</f>
        <v>4076450.5900000003</v>
      </c>
      <c r="H341" s="14">
        <f>data!BZ71</f>
        <v>0</v>
      </c>
      <c r="I341" s="14">
        <f>data!CA71</f>
        <v>344159.22000000003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4545.67</v>
      </c>
      <c r="E348" s="85">
        <f>data!BW76</f>
        <v>1021.84</v>
      </c>
      <c r="F348" s="85">
        <f>data!BX76</f>
        <v>0</v>
      </c>
      <c r="G348" s="85">
        <f>data!BY76</f>
        <v>1730.5900000000001</v>
      </c>
      <c r="H348" s="85">
        <f>data!BZ76</f>
        <v>0</v>
      </c>
      <c r="I348" s="85">
        <f>data!CA76</f>
        <v>1046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4545.67</v>
      </c>
      <c r="E350" s="85">
        <f>data!BW78</f>
        <v>1021.84</v>
      </c>
      <c r="F350" s="85">
        <f>data!BX78</f>
        <v>0</v>
      </c>
      <c r="G350" s="85">
        <f>data!BY78</f>
        <v>1730.5900000000001</v>
      </c>
      <c r="H350" s="85">
        <f>data!BZ78</f>
        <v>0</v>
      </c>
      <c r="I350" s="85">
        <f>data!CA78</f>
        <v>1046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Public Hospital District No 1 of Mason County, WA, DBA Mason Health</v>
      </c>
      <c r="B356" s="77"/>
      <c r="C356" s="77"/>
      <c r="D356" s="77"/>
      <c r="E356" s="77"/>
      <c r="F356" s="77"/>
      <c r="G356" s="80"/>
      <c r="H356" s="79" t="str">
        <f>"FYE: "&amp;data!C82</f>
        <v>FYE: 12/31/2020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19.587970613026819</v>
      </c>
      <c r="E362" s="217"/>
      <c r="F362" s="211"/>
      <c r="G362" s="211"/>
      <c r="H362" s="211"/>
      <c r="I362" s="87">
        <f>data!CE60</f>
        <v>578.99593035689679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1602593.03</v>
      </c>
      <c r="E363" s="218"/>
      <c r="F363" s="219"/>
      <c r="G363" s="219"/>
      <c r="H363" s="219"/>
      <c r="I363" s="86">
        <f>data!CE61</f>
        <v>51701358.369999997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527746</v>
      </c>
      <c r="E364" s="218"/>
      <c r="F364" s="219"/>
      <c r="G364" s="219"/>
      <c r="H364" s="219"/>
      <c r="I364" s="86">
        <f>data!CE62</f>
        <v>16595535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1945.3</v>
      </c>
      <c r="E365" s="218"/>
      <c r="F365" s="219"/>
      <c r="G365" s="219"/>
      <c r="H365" s="219"/>
      <c r="I365" s="86">
        <f>data!CE63</f>
        <v>6241845.8900000006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483364.73</v>
      </c>
      <c r="E366" s="218"/>
      <c r="F366" s="219"/>
      <c r="G366" s="219"/>
      <c r="H366" s="219"/>
      <c r="I366" s="86">
        <f>data!CE64</f>
        <v>13672315.58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6085.4300000000012</v>
      </c>
      <c r="E367" s="218"/>
      <c r="F367" s="219"/>
      <c r="G367" s="219"/>
      <c r="H367" s="219"/>
      <c r="I367" s="86">
        <f>data!CE65</f>
        <v>1080053.92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931657.91</v>
      </c>
      <c r="E368" s="218"/>
      <c r="F368" s="219"/>
      <c r="G368" s="219"/>
      <c r="H368" s="219"/>
      <c r="I368" s="86">
        <f>data!CE66</f>
        <v>15080296.909999998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379572</v>
      </c>
      <c r="E369" s="218"/>
      <c r="F369" s="219"/>
      <c r="G369" s="219"/>
      <c r="H369" s="219"/>
      <c r="I369" s="86">
        <f>data!CE67</f>
        <v>7650493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163537.85999999999</v>
      </c>
      <c r="E370" s="218"/>
      <c r="F370" s="219"/>
      <c r="G370" s="219"/>
      <c r="H370" s="219"/>
      <c r="I370" s="86">
        <f>data!CE68</f>
        <v>825453.14000000013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33428.089999999997</v>
      </c>
      <c r="E371" s="86">
        <f>data!CD69</f>
        <v>4198148.6399999997</v>
      </c>
      <c r="F371" s="219"/>
      <c r="G371" s="219"/>
      <c r="H371" s="219"/>
      <c r="I371" s="86">
        <f>data!CE69</f>
        <v>5511827.4699999997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7619436.6699999999</v>
      </c>
      <c r="F372" s="220"/>
      <c r="G372" s="220"/>
      <c r="H372" s="220"/>
      <c r="I372" s="14">
        <f>-data!CE70</f>
        <v>-13934793.710000001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0</v>
      </c>
      <c r="D373" s="86">
        <f>data!CC71</f>
        <v>4129930.35</v>
      </c>
      <c r="E373" s="86">
        <f>data!CD71</f>
        <v>-3421288.0300000003</v>
      </c>
      <c r="F373" s="219"/>
      <c r="G373" s="219"/>
      <c r="H373" s="219"/>
      <c r="I373" s="14">
        <f>data!CE71</f>
        <v>104424385.56999999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-2299605.23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56841635.059999987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193681227.51999998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250522862.57999998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18251.54</v>
      </c>
      <c r="E380" s="214"/>
      <c r="F380" s="211"/>
      <c r="G380" s="211"/>
      <c r="H380" s="211"/>
      <c r="I380" s="14">
        <f>data!CE76</f>
        <v>241486.90000000002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29601.114391143921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171713.11000000002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269916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129.0403299066092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16</vt:i4>
      </vt:variant>
    </vt:vector>
  </HeadingPairs>
  <TitlesOfParts>
    <vt:vector size="26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Transmittal!Print_Area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2021-06-30T19:05:33Z</cp:lastPrinted>
  <dcterms:created xsi:type="dcterms:W3CDTF">1999-06-02T22:01:56Z</dcterms:created>
  <dcterms:modified xsi:type="dcterms:W3CDTF">2021-07-06T17:30:55Z</dcterms:modified>
</cp:coreProperties>
</file>